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hidePivotFieldList="1" defaultThemeVersion="166925"/>
  <mc:AlternateContent xmlns:mc="http://schemas.openxmlformats.org/markup-compatibility/2006">
    <mc:Choice Requires="x15">
      <x15ac:absPath xmlns:x15ac="http://schemas.microsoft.com/office/spreadsheetml/2010/11/ac" url="C:\Users\mshields\Documents\Projects\Supply Chain Roadmap\Reports\Plots\supply-chain-projections\"/>
    </mc:Choice>
  </mc:AlternateContent>
  <xr:revisionPtr revIDLastSave="0" documentId="8_{A816E1D0-67AD-426F-8153-6AF8199F897A}" xr6:coauthVersionLast="47" xr6:coauthVersionMax="47" xr10:uidLastSave="{00000000-0000-0000-0000-000000000000}"/>
  <bookViews>
    <workbookView xWindow="28680" yWindow="-120" windowWidth="29040" windowHeight="15840" activeTab="2" xr2:uid="{C4C6EBC7-D762-41CD-A7A7-7E8EF57ED419}"/>
  </bookViews>
  <sheets>
    <sheet name="Introduction" sheetId="4" r:id="rId1"/>
    <sheet name="Assumptions" sheetId="5" r:id="rId2"/>
    <sheet name="Aggregated" sheetId="14" r:id="rId3"/>
    <sheet name="EC-UNCONSTR" sheetId="15" r:id="rId4"/>
    <sheet name="EC-LOW" sheetId="20" r:id="rId5"/>
    <sheet name="EC-MED" sheetId="19" r:id="rId6"/>
    <sheet name="EC-HIGH" sheetId="18" r:id="rId7"/>
    <sheet name="GBF-UNC" sheetId="22" r:id="rId8"/>
    <sheet name="WC-UNC" sheetId="29" r:id="rId9"/>
    <sheet name="TOTAL-UNC" sheetId="30" r:id="rId10"/>
    <sheet name="ACCEL" sheetId="28" r:id="rId11"/>
    <sheet name="Maps" sheetId="16" r:id="rId12"/>
  </sheets>
  <externalReferences>
    <externalReference r:id="rId13"/>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2" i="30" l="1"/>
  <c r="D135" i="30"/>
  <c r="D142" i="30" l="1"/>
  <c r="D143" i="30"/>
  <c r="Q139" i="18"/>
  <c r="P139" i="18"/>
  <c r="O139" i="18"/>
  <c r="N139" i="18"/>
  <c r="Q138" i="18"/>
  <c r="P138" i="18"/>
  <c r="O138" i="18"/>
  <c r="N138" i="18"/>
  <c r="M139" i="18"/>
  <c r="M138" i="18"/>
  <c r="L138" i="18"/>
  <c r="L137" i="18"/>
  <c r="I138" i="20"/>
  <c r="J138" i="20"/>
  <c r="O138" i="20"/>
  <c r="P138" i="20"/>
  <c r="Q138" i="20"/>
  <c r="O139" i="20"/>
  <c r="P139" i="20"/>
  <c r="Q139" i="20"/>
  <c r="N139" i="20"/>
  <c r="N138" i="20"/>
  <c r="M138" i="20"/>
  <c r="L138" i="20"/>
  <c r="K138" i="20"/>
  <c r="I137" i="20"/>
  <c r="G137" i="20"/>
  <c r="F137" i="20"/>
  <c r="E137" i="20"/>
  <c r="H137" i="20"/>
  <c r="E120" i="29"/>
  <c r="E132" i="29" s="1"/>
  <c r="I101" i="29"/>
  <c r="J101" i="29"/>
  <c r="L101" i="29"/>
  <c r="M101" i="29"/>
  <c r="Q101" i="29"/>
  <c r="D101" i="29"/>
  <c r="P101" i="29"/>
  <c r="F101" i="29"/>
  <c r="N101" i="29"/>
  <c r="D140" i="30"/>
  <c r="C140" i="30"/>
  <c r="B88" i="30"/>
  <c r="B100" i="30" s="1"/>
  <c r="B87" i="30"/>
  <c r="B99" i="30" s="1"/>
  <c r="B86" i="30"/>
  <c r="B98" i="30" s="1"/>
  <c r="Q75"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A46" i="30"/>
  <c r="B45" i="30"/>
  <c r="Q39" i="30"/>
  <c r="P39" i="30"/>
  <c r="B35" i="30"/>
  <c r="A35" i="30"/>
  <c r="B34" i="30"/>
  <c r="A34" i="30"/>
  <c r="B33" i="30"/>
  <c r="B32" i="30"/>
  <c r="A32" i="30"/>
  <c r="B31" i="30"/>
  <c r="B30" i="30"/>
  <c r="A30" i="30"/>
  <c r="B29" i="30"/>
  <c r="A29" i="30"/>
  <c r="B28" i="30"/>
  <c r="A28" i="30"/>
  <c r="B27" i="30"/>
  <c r="B26" i="30"/>
  <c r="A26" i="30"/>
  <c r="A27" i="30" s="1"/>
  <c r="B25" i="30"/>
  <c r="B24" i="30"/>
  <c r="B23" i="30"/>
  <c r="B22" i="30"/>
  <c r="A22" i="30"/>
  <c r="A23" i="30" s="1"/>
  <c r="B21" i="30"/>
  <c r="B20" i="30"/>
  <c r="A20" i="30"/>
  <c r="B19" i="30"/>
  <c r="B18" i="30"/>
  <c r="A18" i="30"/>
  <c r="B17" i="30"/>
  <c r="B16" i="30"/>
  <c r="A16" i="30"/>
  <c r="B15" i="30"/>
  <c r="A15" i="30"/>
  <c r="B14" i="30"/>
  <c r="A14" i="30"/>
  <c r="B13" i="30"/>
  <c r="B12" i="30"/>
  <c r="A12" i="30"/>
  <c r="B11" i="30"/>
  <c r="A11" i="30"/>
  <c r="B10" i="30"/>
  <c r="A10" i="30"/>
  <c r="B9" i="30"/>
  <c r="E6" i="30"/>
  <c r="D137" i="15"/>
  <c r="D137" i="29"/>
  <c r="C137" i="29"/>
  <c r="C136" i="29"/>
  <c r="D135" i="29"/>
  <c r="C135" i="29"/>
  <c r="M120" i="29"/>
  <c r="M132" i="29" s="1"/>
  <c r="B88" i="29"/>
  <c r="B100" i="29" s="1"/>
  <c r="B87" i="29"/>
  <c r="B99" i="29" s="1"/>
  <c r="B86" i="29"/>
  <c r="B98" i="29" s="1"/>
  <c r="Q75" i="29"/>
  <c r="B71" i="29"/>
  <c r="B70" i="29"/>
  <c r="B69" i="29"/>
  <c r="B68" i="29"/>
  <c r="B67" i="29"/>
  <c r="B61" i="29"/>
  <c r="B60" i="29"/>
  <c r="B59" i="29"/>
  <c r="B58" i="29"/>
  <c r="B57" i="29"/>
  <c r="B56" i="29"/>
  <c r="B55" i="29"/>
  <c r="B54" i="29"/>
  <c r="B53" i="29"/>
  <c r="B52" i="29"/>
  <c r="B51" i="29"/>
  <c r="B50" i="29"/>
  <c r="B49" i="29"/>
  <c r="B48" i="29"/>
  <c r="B47" i="29"/>
  <c r="B46" i="29"/>
  <c r="A46" i="29"/>
  <c r="B45" i="29"/>
  <c r="Q39" i="29"/>
  <c r="P39" i="29"/>
  <c r="B35" i="29"/>
  <c r="A35" i="29"/>
  <c r="B34" i="29"/>
  <c r="A34" i="29"/>
  <c r="B33" i="29"/>
  <c r="B32" i="29"/>
  <c r="A32" i="29"/>
  <c r="B31" i="29"/>
  <c r="B30" i="29"/>
  <c r="A30" i="29"/>
  <c r="B29" i="29"/>
  <c r="A29" i="29"/>
  <c r="B28" i="29"/>
  <c r="A28" i="29"/>
  <c r="B27" i="29"/>
  <c r="B26" i="29"/>
  <c r="A26" i="29"/>
  <c r="A27" i="29" s="1"/>
  <c r="B25" i="29"/>
  <c r="B24" i="29"/>
  <c r="B23" i="29"/>
  <c r="B22" i="29"/>
  <c r="A22" i="29"/>
  <c r="A23" i="29" s="1"/>
  <c r="B21" i="29"/>
  <c r="B20" i="29"/>
  <c r="B19" i="29"/>
  <c r="B18" i="29"/>
  <c r="A18" i="29"/>
  <c r="B17" i="29"/>
  <c r="B16" i="29"/>
  <c r="A16" i="29"/>
  <c r="B15" i="29"/>
  <c r="A15" i="29"/>
  <c r="B14" i="29"/>
  <c r="A14" i="29"/>
  <c r="B13" i="29"/>
  <c r="B12" i="29"/>
  <c r="A12" i="29"/>
  <c r="B11" i="29"/>
  <c r="A11" i="29"/>
  <c r="B10" i="29"/>
  <c r="A10" i="29"/>
  <c r="B9" i="29"/>
  <c r="E6" i="29"/>
  <c r="E135" i="29" s="1"/>
  <c r="A24" i="30" l="1"/>
  <c r="O101" i="29"/>
  <c r="G101" i="29"/>
  <c r="H101" i="29"/>
  <c r="E101" i="29"/>
  <c r="K101" i="29"/>
  <c r="F6" i="29"/>
  <c r="F135" i="29" s="1"/>
  <c r="E140" i="30"/>
  <c r="F6" i="30"/>
  <c r="A19" i="30"/>
  <c r="A47" i="30"/>
  <c r="A48" i="30" s="1"/>
  <c r="A50" i="30" s="1"/>
  <c r="B90" i="30"/>
  <c r="B91" i="30"/>
  <c r="B92" i="30"/>
  <c r="B94" i="30"/>
  <c r="B95" i="30"/>
  <c r="B96" i="30"/>
  <c r="J120" i="29"/>
  <c r="N120" i="29"/>
  <c r="F120" i="29"/>
  <c r="A24" i="29"/>
  <c r="A19" i="29"/>
  <c r="A20" i="29"/>
  <c r="D116" i="29"/>
  <c r="D125" i="29" s="1"/>
  <c r="L120" i="29"/>
  <c r="A47" i="29"/>
  <c r="A48" i="29" s="1"/>
  <c r="A50" i="29" s="1"/>
  <c r="B90" i="29"/>
  <c r="B91" i="29"/>
  <c r="B92" i="29"/>
  <c r="B94" i="29"/>
  <c r="B95" i="29"/>
  <c r="B96" i="29"/>
  <c r="G120" i="29"/>
  <c r="O120" i="29"/>
  <c r="H120" i="29"/>
  <c r="P120" i="29"/>
  <c r="I120" i="29"/>
  <c r="Q120" i="29"/>
  <c r="K120" i="29"/>
  <c r="O32" i="30" a="1"/>
  <c r="O32" i="29" a="1"/>
  <c r="J132" i="29" l="1"/>
  <c r="P132" i="29"/>
  <c r="L132" i="29"/>
  <c r="H132" i="29"/>
  <c r="Q132" i="29"/>
  <c r="O132" i="29"/>
  <c r="N132" i="29"/>
  <c r="K132" i="29"/>
  <c r="F132" i="29"/>
  <c r="I132" i="29"/>
  <c r="G132" i="29"/>
  <c r="R101" i="29"/>
  <c r="G6" i="29"/>
  <c r="H6" i="29" s="1"/>
  <c r="O32" i="30"/>
  <c r="A51" i="30"/>
  <c r="A52" i="30" s="1"/>
  <c r="A54" i="30" s="1"/>
  <c r="A55" i="30" s="1"/>
  <c r="A56" i="30" s="1"/>
  <c r="F140" i="30"/>
  <c r="G6" i="30"/>
  <c r="O32" i="29"/>
  <c r="G135" i="29"/>
  <c r="A51" i="29"/>
  <c r="A52" i="29" s="1"/>
  <c r="A54" i="29" s="1"/>
  <c r="A55" i="29" s="1"/>
  <c r="A56" i="29" s="1"/>
  <c r="C142" i="28"/>
  <c r="D140" i="28"/>
  <c r="C140" i="28"/>
  <c r="B88" i="28"/>
  <c r="B100" i="28" s="1"/>
  <c r="B87" i="28"/>
  <c r="B99" i="28" s="1"/>
  <c r="B86" i="28"/>
  <c r="B98" i="28" s="1"/>
  <c r="Q75" i="28"/>
  <c r="B71" i="28"/>
  <c r="B70" i="28"/>
  <c r="B69" i="28"/>
  <c r="B68" i="28"/>
  <c r="B67" i="28"/>
  <c r="B66" i="28"/>
  <c r="B65" i="28"/>
  <c r="B64" i="28"/>
  <c r="B63" i="28"/>
  <c r="B62" i="28"/>
  <c r="B61" i="28"/>
  <c r="B60" i="28"/>
  <c r="B59" i="28"/>
  <c r="B58" i="28"/>
  <c r="B57" i="28"/>
  <c r="B56" i="28"/>
  <c r="B55" i="28"/>
  <c r="B54" i="28"/>
  <c r="B53" i="28"/>
  <c r="B52" i="28"/>
  <c r="B51" i="28"/>
  <c r="B50" i="28"/>
  <c r="B49" i="28"/>
  <c r="B48" i="28"/>
  <c r="B47" i="28"/>
  <c r="B46" i="28"/>
  <c r="A46" i="28"/>
  <c r="B45" i="28"/>
  <c r="Q39" i="28"/>
  <c r="P39" i="28"/>
  <c r="B35" i="28"/>
  <c r="A35" i="28"/>
  <c r="B34" i="28"/>
  <c r="A34" i="28"/>
  <c r="B33" i="28"/>
  <c r="B32" i="28"/>
  <c r="A32" i="28"/>
  <c r="B31" i="28"/>
  <c r="B30" i="28"/>
  <c r="A30" i="28"/>
  <c r="B29" i="28"/>
  <c r="A29" i="28"/>
  <c r="B28" i="28"/>
  <c r="A28" i="28"/>
  <c r="B27" i="28"/>
  <c r="B26" i="28"/>
  <c r="A26" i="28"/>
  <c r="A27" i="28" s="1"/>
  <c r="B25" i="28"/>
  <c r="B24" i="28"/>
  <c r="B23" i="28"/>
  <c r="B22" i="28"/>
  <c r="A22" i="28"/>
  <c r="A23" i="28" s="1"/>
  <c r="B21" i="28"/>
  <c r="B20" i="28"/>
  <c r="B19" i="28"/>
  <c r="B18" i="28"/>
  <c r="A18" i="28"/>
  <c r="A20" i="28" s="1"/>
  <c r="B17" i="28"/>
  <c r="B16" i="28"/>
  <c r="A16" i="28"/>
  <c r="B15" i="28"/>
  <c r="A15" i="28"/>
  <c r="B14" i="28"/>
  <c r="A14" i="28"/>
  <c r="B13" i="28"/>
  <c r="B12" i="28"/>
  <c r="A12" i="28"/>
  <c r="B11" i="28"/>
  <c r="A11" i="28"/>
  <c r="B10" i="28"/>
  <c r="A10" i="28"/>
  <c r="B9" i="28"/>
  <c r="E6" i="28"/>
  <c r="G140" i="30" l="1"/>
  <c r="H6" i="30"/>
  <c r="A59" i="30"/>
  <c r="A60" i="30"/>
  <c r="A58" i="30"/>
  <c r="A58" i="29"/>
  <c r="A59" i="29"/>
  <c r="A60" i="29"/>
  <c r="H135" i="29"/>
  <c r="I6" i="29"/>
  <c r="A24" i="28"/>
  <c r="A19" i="28"/>
  <c r="E140" i="28"/>
  <c r="F6" i="28"/>
  <c r="A47" i="28"/>
  <c r="A48" i="28" s="1"/>
  <c r="A50" i="28" s="1"/>
  <c r="B90" i="28"/>
  <c r="B91" i="28"/>
  <c r="B92" i="28"/>
  <c r="B94" i="28"/>
  <c r="B95" i="28"/>
  <c r="B96" i="28"/>
  <c r="D135" i="15"/>
  <c r="C135" i="15"/>
  <c r="O32" i="28" a="1"/>
  <c r="A62" i="30" l="1"/>
  <c r="A63" i="30"/>
  <c r="A64" i="30"/>
  <c r="A65" i="30"/>
  <c r="A66" i="30"/>
  <c r="A68" i="30"/>
  <c r="A71" i="30"/>
  <c r="A70" i="30"/>
  <c r="H140" i="30"/>
  <c r="I6" i="30"/>
  <c r="I135" i="29"/>
  <c r="J6" i="29"/>
  <c r="A66" i="29"/>
  <c r="A62" i="29"/>
  <c r="A63" i="29"/>
  <c r="A64" i="29"/>
  <c r="A65" i="29"/>
  <c r="A70" i="29"/>
  <c r="A68" i="29"/>
  <c r="A71" i="29"/>
  <c r="O32" i="28"/>
  <c r="F140" i="28"/>
  <c r="G6" i="28"/>
  <c r="A51" i="28"/>
  <c r="A52" i="28" s="1"/>
  <c r="A54" i="28" s="1"/>
  <c r="A55" i="28" s="1"/>
  <c r="A56" i="28" s="1"/>
  <c r="I140" i="30" l="1"/>
  <c r="J6" i="30"/>
  <c r="J135" i="29"/>
  <c r="K6" i="29"/>
  <c r="A58" i="28"/>
  <c r="A59" i="28"/>
  <c r="A60" i="28"/>
  <c r="G140" i="28"/>
  <c r="H6" i="28"/>
  <c r="H63" i="29" a="1"/>
  <c r="F63" i="29" a="1"/>
  <c r="K62" i="29" a="1"/>
  <c r="M62" i="29" a="1"/>
  <c r="F64" i="29" a="1"/>
  <c r="D64" i="29" a="1"/>
  <c r="H62" i="29" a="1"/>
  <c r="L63" i="29" a="1"/>
  <c r="K64" i="29" a="1"/>
  <c r="N62" i="29" a="1"/>
  <c r="E64" i="29" a="1"/>
  <c r="J64" i="29" a="1"/>
  <c r="P63" i="29" a="1"/>
  <c r="L64" i="29" a="1"/>
  <c r="O62" i="29" a="1"/>
  <c r="J62" i="29" a="1"/>
  <c r="C64" i="29" a="1"/>
  <c r="D62" i="29" a="1"/>
  <c r="O63" i="29" a="1"/>
  <c r="I62" i="29" a="1"/>
  <c r="O64" i="29" a="1"/>
  <c r="N64" i="29" a="1"/>
  <c r="F62" i="29" a="1"/>
  <c r="D63" i="29" a="1"/>
  <c r="E62" i="29" a="1"/>
  <c r="N63" i="29" a="1"/>
  <c r="I64" i="29" a="1"/>
  <c r="C62" i="29" a="1"/>
  <c r="M63" i="29" a="1"/>
  <c r="C63" i="29" a="1"/>
  <c r="I63" i="29" a="1"/>
  <c r="G62" i="29" a="1"/>
  <c r="L62" i="29" a="1"/>
  <c r="G63" i="29" a="1"/>
  <c r="P62" i="29" a="1"/>
  <c r="H64" i="29" a="1"/>
  <c r="J63" i="29" a="1"/>
  <c r="G64" i="29" a="1"/>
  <c r="M64" i="29" a="1"/>
  <c r="K63" i="29" a="1"/>
  <c r="P64" i="29" a="1"/>
  <c r="E63" i="29" a="1"/>
  <c r="J140" i="30" l="1"/>
  <c r="K6" i="30"/>
  <c r="M62" i="29"/>
  <c r="D63" i="29"/>
  <c r="J64" i="29"/>
  <c r="K64" i="29"/>
  <c r="D64" i="29"/>
  <c r="K62" i="29"/>
  <c r="P63" i="29"/>
  <c r="K63" i="29"/>
  <c r="D62" i="29"/>
  <c r="G62" i="29"/>
  <c r="E64" i="29"/>
  <c r="L62" i="29"/>
  <c r="N64" i="29"/>
  <c r="O64" i="29"/>
  <c r="H64" i="29"/>
  <c r="O62" i="29"/>
  <c r="C64" i="29"/>
  <c r="N62" i="29"/>
  <c r="L63" i="29"/>
  <c r="L64" i="29"/>
  <c r="I64" i="29"/>
  <c r="C62" i="29"/>
  <c r="H62" i="29"/>
  <c r="F63" i="29"/>
  <c r="P64" i="29"/>
  <c r="M63" i="29"/>
  <c r="G64" i="29"/>
  <c r="M64" i="29"/>
  <c r="H63" i="29"/>
  <c r="E63" i="29"/>
  <c r="E62" i="29"/>
  <c r="J63" i="29"/>
  <c r="C63" i="29"/>
  <c r="J62" i="29"/>
  <c r="F64" i="29"/>
  <c r="O63" i="29"/>
  <c r="P62" i="29"/>
  <c r="I63" i="29"/>
  <c r="I62" i="29"/>
  <c r="N63" i="29"/>
  <c r="F62" i="29"/>
  <c r="G63" i="29"/>
  <c r="K135" i="29"/>
  <c r="L6" i="29"/>
  <c r="A66" i="28"/>
  <c r="A62" i="28"/>
  <c r="A63" i="28"/>
  <c r="A65" i="28"/>
  <c r="A64" i="28"/>
  <c r="A70" i="28"/>
  <c r="A68" i="28"/>
  <c r="A71" i="28"/>
  <c r="H140" i="28"/>
  <c r="I6" i="28"/>
  <c r="D26" i="29" a="1"/>
  <c r="G28" i="29" a="1"/>
  <c r="D28" i="29" a="1"/>
  <c r="K26" i="29" a="1"/>
  <c r="E28" i="29" a="1"/>
  <c r="H26" i="29" a="1"/>
  <c r="O26" i="29" a="1"/>
  <c r="E27" i="29" a="1"/>
  <c r="C26" i="29" a="1"/>
  <c r="N28" i="29" a="1"/>
  <c r="F27" i="29" a="1"/>
  <c r="D27" i="29" a="1"/>
  <c r="L27" i="29" a="1"/>
  <c r="H27" i="29" a="1"/>
  <c r="N26" i="29" a="1"/>
  <c r="F26" i="29" a="1"/>
  <c r="I28" i="29" a="1"/>
  <c r="C27" i="29" a="1"/>
  <c r="G26" i="29" a="1"/>
  <c r="I26" i="29" a="1"/>
  <c r="I27" i="29" a="1"/>
  <c r="M28" i="29" a="1"/>
  <c r="N27" i="29" a="1"/>
  <c r="J26" i="29" a="1"/>
  <c r="G27" i="29" a="1"/>
  <c r="F28" i="29" a="1"/>
  <c r="J28" i="29" a="1"/>
  <c r="E26" i="29" a="1"/>
  <c r="J27" i="29" a="1"/>
  <c r="O28" i="29" a="1"/>
  <c r="H28" i="29" a="1"/>
  <c r="O27" i="29" a="1"/>
  <c r="C28" i="29" a="1"/>
  <c r="K27" i="29" a="1"/>
  <c r="M27" i="29" a="1"/>
  <c r="L28" i="29" a="1"/>
  <c r="M26" i="29" a="1"/>
  <c r="L26" i="29" a="1"/>
  <c r="K28" i="29" a="1"/>
  <c r="K140" i="30" l="1"/>
  <c r="L6" i="30"/>
  <c r="C28" i="29"/>
  <c r="O26" i="29"/>
  <c r="I26" i="29"/>
  <c r="D26" i="29"/>
  <c r="F28" i="29"/>
  <c r="K28" i="29"/>
  <c r="N28" i="29"/>
  <c r="C26" i="29"/>
  <c r="F26" i="29"/>
  <c r="D27" i="29"/>
  <c r="E27" i="29"/>
  <c r="J28" i="29"/>
  <c r="F27" i="29"/>
  <c r="G27" i="29"/>
  <c r="M28" i="29"/>
  <c r="E26" i="29"/>
  <c r="L28" i="29"/>
  <c r="M26" i="29"/>
  <c r="K26" i="29"/>
  <c r="J27" i="29"/>
  <c r="I28" i="29"/>
  <c r="M27" i="29"/>
  <c r="N27" i="29"/>
  <c r="L27" i="29"/>
  <c r="G26" i="29"/>
  <c r="D28" i="29"/>
  <c r="O27" i="29"/>
  <c r="H26" i="29"/>
  <c r="E28" i="29"/>
  <c r="H28" i="29"/>
  <c r="K27" i="29"/>
  <c r="N26" i="29"/>
  <c r="C27" i="29"/>
  <c r="L26" i="29"/>
  <c r="I27" i="29"/>
  <c r="H27" i="29"/>
  <c r="O28" i="29"/>
  <c r="G28" i="29"/>
  <c r="J26" i="29"/>
  <c r="R64" i="29"/>
  <c r="R62" i="29"/>
  <c r="L135" i="29"/>
  <c r="M6" i="29"/>
  <c r="I140" i="28"/>
  <c r="J6" i="28"/>
  <c r="L140" i="30" l="1"/>
  <c r="M6" i="30"/>
  <c r="R26" i="29"/>
  <c r="R27" i="29"/>
  <c r="M135" i="29"/>
  <c r="N6" i="29"/>
  <c r="R28" i="29"/>
  <c r="J140" i="28"/>
  <c r="K6" i="28"/>
  <c r="M140" i="30" l="1"/>
  <c r="N6" i="30"/>
  <c r="N135" i="29"/>
  <c r="O6" i="29"/>
  <c r="K140" i="28"/>
  <c r="L6" i="28"/>
  <c r="N140" i="30" l="1"/>
  <c r="O6" i="30"/>
  <c r="O135" i="29"/>
  <c r="P6" i="29"/>
  <c r="L140" i="28"/>
  <c r="M6" i="28"/>
  <c r="I110" i="29"/>
  <c r="K111" i="29"/>
  <c r="P105" i="29"/>
  <c r="L84" i="29"/>
  <c r="H106" i="29"/>
  <c r="E86" i="29"/>
  <c r="H110" i="29"/>
  <c r="J84" i="29"/>
  <c r="G110" i="29"/>
  <c r="F106" i="29"/>
  <c r="Q88" i="29"/>
  <c r="D105" i="29"/>
  <c r="K105" i="29"/>
  <c r="N88" i="29"/>
  <c r="M105" i="29"/>
  <c r="K110" i="29"/>
  <c r="Q84" i="29"/>
  <c r="Q110" i="29"/>
  <c r="E84" i="29"/>
  <c r="L88" i="29"/>
  <c r="P106" i="29"/>
  <c r="P110" i="29"/>
  <c r="G111" i="29"/>
  <c r="E88" i="29"/>
  <c r="I105" i="29"/>
  <c r="F110" i="29"/>
  <c r="G84" i="29"/>
  <c r="N87" i="29"/>
  <c r="G105" i="29"/>
  <c r="N84" i="29"/>
  <c r="C33" i="5"/>
  <c r="C35" i="5"/>
  <c r="D48" i="29" a="1"/>
  <c r="G66" i="29" a="1"/>
  <c r="P48" i="29" a="1"/>
  <c r="O70" i="29" a="1"/>
  <c r="O65" i="29" a="1"/>
  <c r="P70" i="29" a="1"/>
  <c r="F71" i="29" a="1"/>
  <c r="J65" i="29" a="1"/>
  <c r="O66" i="29" a="1"/>
  <c r="C65" i="29" a="1"/>
  <c r="L65" i="29" a="1"/>
  <c r="F65" i="29" a="1"/>
  <c r="J70" i="29" a="1"/>
  <c r="H70" i="29" a="1"/>
  <c r="M48" i="29" a="1"/>
  <c r="E70" i="29" a="1"/>
  <c r="E66" i="29" a="1"/>
  <c r="F70" i="29" a="1"/>
  <c r="H65" i="29" a="1"/>
  <c r="K48" i="29" a="1"/>
  <c r="J71" i="29" a="1"/>
  <c r="M47" i="29" a="1"/>
  <c r="G70" i="29" a="1"/>
  <c r="D46" i="29" a="1"/>
  <c r="P48" i="29" l="1"/>
  <c r="E66" i="29"/>
  <c r="C65" i="29"/>
  <c r="F71" i="29"/>
  <c r="J70" i="29"/>
  <c r="G70" i="29"/>
  <c r="E70" i="29"/>
  <c r="O70" i="29"/>
  <c r="D46" i="29"/>
  <c r="O65" i="29"/>
  <c r="G66" i="29"/>
  <c r="H65" i="29"/>
  <c r="O66" i="29"/>
  <c r="L65" i="29"/>
  <c r="J71" i="29"/>
  <c r="J65" i="29"/>
  <c r="F65" i="29"/>
  <c r="K48" i="29"/>
  <c r="F70" i="29"/>
  <c r="P70" i="29"/>
  <c r="D48" i="29"/>
  <c r="M47" i="29"/>
  <c r="M48" i="29"/>
  <c r="H70" i="29"/>
  <c r="Q100" i="29"/>
  <c r="Q92" i="29"/>
  <c r="Q96" i="29"/>
  <c r="Q115" i="29"/>
  <c r="Q124" i="29" s="1"/>
  <c r="F108" i="30"/>
  <c r="F108" i="28"/>
  <c r="D107" i="30"/>
  <c r="D107" i="28"/>
  <c r="G116" i="30"/>
  <c r="G116" i="28"/>
  <c r="K115" i="30"/>
  <c r="K115" i="28"/>
  <c r="L115" i="28" s="1"/>
  <c r="M115" i="28" s="1"/>
  <c r="N115" i="28" s="1"/>
  <c r="O115" i="28" s="1"/>
  <c r="P115" i="28" s="1"/>
  <c r="Q115" i="28" s="1"/>
  <c r="H115" i="30"/>
  <c r="H115" i="28"/>
  <c r="F115" i="30"/>
  <c r="F115" i="28"/>
  <c r="P115" i="30"/>
  <c r="E113" i="29"/>
  <c r="E90" i="29"/>
  <c r="E98" i="29"/>
  <c r="E94" i="29"/>
  <c r="P116" i="29"/>
  <c r="P125" i="29" s="1"/>
  <c r="P107" i="30"/>
  <c r="H108" i="30"/>
  <c r="H108" i="28"/>
  <c r="I116" i="29"/>
  <c r="I125" i="29" s="1"/>
  <c r="I107" i="28"/>
  <c r="I107" i="30"/>
  <c r="P108" i="30"/>
  <c r="M116" i="29"/>
  <c r="M125" i="29" s="1"/>
  <c r="M107" i="30"/>
  <c r="K116" i="28"/>
  <c r="L116" i="28" s="1"/>
  <c r="M116" i="28" s="1"/>
  <c r="N116" i="28" s="1"/>
  <c r="O116" i="28" s="1"/>
  <c r="P116" i="28" s="1"/>
  <c r="Q116" i="28" s="1"/>
  <c r="K116" i="30"/>
  <c r="K116" i="29"/>
  <c r="K125" i="29" s="1"/>
  <c r="K107" i="28"/>
  <c r="L107" i="28" s="1"/>
  <c r="M107" i="28" s="1"/>
  <c r="N107" i="28" s="1"/>
  <c r="O107" i="28" s="1"/>
  <c r="P107" i="28" s="1"/>
  <c r="Q107" i="28" s="1"/>
  <c r="K107" i="30"/>
  <c r="G116" i="29"/>
  <c r="G125" i="29" s="1"/>
  <c r="G107" i="28"/>
  <c r="G107" i="30"/>
  <c r="L100" i="29"/>
  <c r="L115" i="29"/>
  <c r="L124" i="29" s="1"/>
  <c r="L92" i="29"/>
  <c r="L96" i="29"/>
  <c r="G115" i="30"/>
  <c r="G115" i="28"/>
  <c r="Q115" i="30"/>
  <c r="E100" i="29"/>
  <c r="E115" i="29"/>
  <c r="E124" i="29" s="1"/>
  <c r="E96" i="29"/>
  <c r="E92" i="29"/>
  <c r="N114" i="29"/>
  <c r="N123" i="29" s="1"/>
  <c r="N91" i="29"/>
  <c r="N95" i="29"/>
  <c r="N99" i="29"/>
  <c r="N100" i="29"/>
  <c r="N115" i="29"/>
  <c r="N124" i="29" s="1"/>
  <c r="N96" i="29"/>
  <c r="N92" i="29"/>
  <c r="I115" i="30"/>
  <c r="I115" i="28"/>
  <c r="O140" i="30"/>
  <c r="P6" i="30"/>
  <c r="P135" i="29"/>
  <c r="Q6" i="29"/>
  <c r="Q135" i="29" s="1"/>
  <c r="M140" i="28"/>
  <c r="N6" i="28"/>
  <c r="N86" i="29"/>
  <c r="O86" i="29"/>
  <c r="L106" i="29"/>
  <c r="H87" i="29"/>
  <c r="O110" i="29"/>
  <c r="E105" i="29"/>
  <c r="F105" i="29"/>
  <c r="L105" i="29"/>
  <c r="H111" i="29"/>
  <c r="P87" i="29"/>
  <c r="P111" i="29"/>
  <c r="K87" i="29"/>
  <c r="Q87" i="29"/>
  <c r="J106" i="29"/>
  <c r="M111" i="29"/>
  <c r="F111" i="29"/>
  <c r="D86" i="29"/>
  <c r="P84" i="29"/>
  <c r="N106" i="29"/>
  <c r="I88" i="29"/>
  <c r="D88" i="29"/>
  <c r="O87" i="29"/>
  <c r="I84" i="29"/>
  <c r="J111" i="29"/>
  <c r="I106" i="29"/>
  <c r="F84" i="29"/>
  <c r="L111" i="29"/>
  <c r="D87" i="29"/>
  <c r="H84" i="29"/>
  <c r="O111" i="29"/>
  <c r="G106" i="29"/>
  <c r="L87" i="29"/>
  <c r="E87" i="29"/>
  <c r="E85" i="29" s="1"/>
  <c r="G86" i="29"/>
  <c r="Q111" i="29"/>
  <c r="E111" i="29"/>
  <c r="J105" i="29"/>
  <c r="L110" i="29"/>
  <c r="O105" i="29"/>
  <c r="J110" i="29"/>
  <c r="H105" i="29"/>
  <c r="F87" i="29"/>
  <c r="G88" i="29"/>
  <c r="N105" i="29"/>
  <c r="M88" i="29"/>
  <c r="O106" i="29"/>
  <c r="E110" i="29"/>
  <c r="H88" i="29"/>
  <c r="E106" i="29"/>
  <c r="M106" i="29"/>
  <c r="M87" i="29"/>
  <c r="M84" i="29"/>
  <c r="P88" i="29"/>
  <c r="D106" i="29"/>
  <c r="I111" i="29"/>
  <c r="D111" i="29"/>
  <c r="K106" i="29"/>
  <c r="O84" i="29"/>
  <c r="D110" i="29"/>
  <c r="M110" i="29"/>
  <c r="I86" i="29"/>
  <c r="K84" i="29"/>
  <c r="N110" i="29"/>
  <c r="F86" i="29"/>
  <c r="G87" i="29"/>
  <c r="K88" i="29"/>
  <c r="Q86" i="29"/>
  <c r="F88" i="29"/>
  <c r="Q106" i="29"/>
  <c r="K86" i="29"/>
  <c r="I87" i="29"/>
  <c r="P86" i="29"/>
  <c r="O88" i="29"/>
  <c r="Q105" i="29"/>
  <c r="L86" i="29"/>
  <c r="N111" i="29"/>
  <c r="M86" i="29"/>
  <c r="H46" i="29" a="1"/>
  <c r="L71" i="29" a="1"/>
  <c r="E29" i="29" a="1"/>
  <c r="K65" i="29" a="1"/>
  <c r="F34" i="29" a="1"/>
  <c r="N71" i="29" a="1"/>
  <c r="P46" i="29" a="1"/>
  <c r="J46" i="29" a="1"/>
  <c r="D71" i="29" a="1"/>
  <c r="I71" i="29" a="1"/>
  <c r="N30" i="29" a="1"/>
  <c r="C46" i="29" a="1"/>
  <c r="I35" i="29" a="1"/>
  <c r="F46" i="29" a="1"/>
  <c r="L12" i="29" a="1"/>
  <c r="E34" i="29" a="1"/>
  <c r="P52" i="29" a="1"/>
  <c r="M70" i="29" a="1"/>
  <c r="E68" i="28" a="1"/>
  <c r="P71" i="29" a="1"/>
  <c r="G29" i="29" a="1"/>
  <c r="C12" i="29" a="1"/>
  <c r="F66" i="29" a="1"/>
  <c r="H66" i="29" a="1"/>
  <c r="D30" i="29" a="1"/>
  <c r="N29" i="29" a="1"/>
  <c r="M65" i="29" a="1"/>
  <c r="F47" i="29" a="1"/>
  <c r="N47" i="29" a="1"/>
  <c r="M60" i="29" a="1"/>
  <c r="K66" i="29" a="1"/>
  <c r="P60" i="29" a="1"/>
  <c r="M51" i="29" a="1"/>
  <c r="I29" i="29" a="1"/>
  <c r="L46" i="29" a="1"/>
  <c r="G65" i="29" a="1"/>
  <c r="G48" i="29" a="1"/>
  <c r="J66" i="29" a="1"/>
  <c r="C70" i="29" a="1"/>
  <c r="C71" i="29" a="1"/>
  <c r="O46" i="29" a="1"/>
  <c r="K70" i="29" a="1"/>
  <c r="D47" i="29" a="1"/>
  <c r="C48" i="29" a="1"/>
  <c r="I34" i="29" a="1"/>
  <c r="N65" i="29" a="1"/>
  <c r="K56" i="29" a="1"/>
  <c r="J12" i="29" a="1"/>
  <c r="J48" i="29" a="1"/>
  <c r="P47" i="29" a="1"/>
  <c r="N34" i="29" a="1"/>
  <c r="M71" i="29" a="1"/>
  <c r="N46" i="29" a="1"/>
  <c r="I66" i="29" a="1"/>
  <c r="D65" i="29" a="1"/>
  <c r="D34" i="29" a="1"/>
  <c r="D66" i="29" a="1"/>
  <c r="E68" i="30" a="1"/>
  <c r="L70" i="29" a="1"/>
  <c r="D54" i="29" a="1"/>
  <c r="D50" i="29" a="1"/>
  <c r="D52" i="29" a="1"/>
  <c r="M55" i="29" a="1"/>
  <c r="F30" i="29" a="1"/>
  <c r="O34" i="29" a="1"/>
  <c r="L48" i="29" a="1"/>
  <c r="M56" i="29" a="1"/>
  <c r="L47" i="29" a="1"/>
  <c r="H47" i="29" a="1"/>
  <c r="M59" i="29" a="1"/>
  <c r="H71" i="29" a="1"/>
  <c r="E48" i="29" a="1"/>
  <c r="O68" i="30" a="1"/>
  <c r="G68" i="30" a="1"/>
  <c r="E47" i="29" a="1"/>
  <c r="P65" i="29" a="1"/>
  <c r="I65" i="29" a="1"/>
  <c r="D56" i="29" a="1"/>
  <c r="K29" i="29" a="1"/>
  <c r="H48" i="29" a="1"/>
  <c r="I70" i="29" a="1"/>
  <c r="G34" i="29" a="1"/>
  <c r="E65" i="29" a="1"/>
  <c r="N48" i="29" a="1"/>
  <c r="O71" i="29" a="1"/>
  <c r="M66" i="29" a="1"/>
  <c r="K60" i="29" a="1"/>
  <c r="O47" i="29" a="1"/>
  <c r="L11" i="29" a="1"/>
  <c r="J47" i="29" a="1"/>
  <c r="G47" i="29" a="1"/>
  <c r="D58" i="29" a="1"/>
  <c r="C10" i="29" a="1"/>
  <c r="D70" i="29" a="1"/>
  <c r="P56" i="29" a="1"/>
  <c r="N70" i="29" a="1"/>
  <c r="E46" i="29" a="1"/>
  <c r="G71" i="29" a="1"/>
  <c r="K52" i="29" a="1"/>
  <c r="F48" i="29" a="1"/>
  <c r="D60" i="29" a="1"/>
  <c r="K47" i="29" a="1"/>
  <c r="K46" i="29" a="1"/>
  <c r="E35" i="29" a="1"/>
  <c r="O48" i="29" a="1"/>
  <c r="L66" i="29" a="1"/>
  <c r="O12" i="29" a="1"/>
  <c r="C66" i="29" a="1"/>
  <c r="K71" i="29" a="1"/>
  <c r="G68" i="28" a="1"/>
  <c r="C47" i="29" a="1"/>
  <c r="M52" i="29" a="1"/>
  <c r="N66" i="29" a="1"/>
  <c r="P66" i="29" a="1"/>
  <c r="M46" i="29" a="1"/>
  <c r="E71" i="29" a="1"/>
  <c r="E83" i="29" l="1"/>
  <c r="E119" i="29" s="1"/>
  <c r="E131" i="29" s="1"/>
  <c r="R105" i="29"/>
  <c r="N70" i="29"/>
  <c r="N48" i="29"/>
  <c r="H47" i="29"/>
  <c r="O48" i="29"/>
  <c r="L48" i="29"/>
  <c r="K47" i="29"/>
  <c r="P47" i="29"/>
  <c r="G71" i="29"/>
  <c r="O68" i="30"/>
  <c r="D54" i="29"/>
  <c r="E68" i="30"/>
  <c r="G34" i="29"/>
  <c r="I29" i="29"/>
  <c r="N34" i="29"/>
  <c r="J46" i="29"/>
  <c r="E47" i="29"/>
  <c r="M70" i="29"/>
  <c r="J66" i="29"/>
  <c r="G48" i="29"/>
  <c r="K70" i="29"/>
  <c r="K71" i="29"/>
  <c r="K66" i="29"/>
  <c r="M60" i="29"/>
  <c r="D52" i="29"/>
  <c r="K56" i="29"/>
  <c r="L12" i="29"/>
  <c r="I35" i="29"/>
  <c r="D34" i="29"/>
  <c r="L11" i="29"/>
  <c r="K29" i="29"/>
  <c r="F34" i="29"/>
  <c r="J48" i="29"/>
  <c r="M65" i="29"/>
  <c r="E71" i="29"/>
  <c r="H71" i="29"/>
  <c r="G65" i="29"/>
  <c r="D71" i="29"/>
  <c r="N71" i="29"/>
  <c r="H66" i="29"/>
  <c r="N47" i="29"/>
  <c r="L71" i="29"/>
  <c r="D58" i="29"/>
  <c r="C12" i="29"/>
  <c r="N30" i="29"/>
  <c r="I34" i="29"/>
  <c r="O46" i="29"/>
  <c r="F66" i="29"/>
  <c r="K65" i="29"/>
  <c r="P66" i="29"/>
  <c r="C66" i="29"/>
  <c r="L66" i="29"/>
  <c r="D70" i="29"/>
  <c r="F48" i="29"/>
  <c r="P71" i="29"/>
  <c r="C47" i="29"/>
  <c r="C48" i="29"/>
  <c r="M66" i="29"/>
  <c r="O71" i="29"/>
  <c r="E65" i="29"/>
  <c r="G47" i="29"/>
  <c r="M46" i="29"/>
  <c r="M59" i="29"/>
  <c r="D60" i="29"/>
  <c r="K60" i="29"/>
  <c r="P56" i="29"/>
  <c r="O34" i="29"/>
  <c r="G29" i="29"/>
  <c r="E35" i="29"/>
  <c r="I65" i="29"/>
  <c r="N46" i="29"/>
  <c r="D56" i="29"/>
  <c r="E46" i="29"/>
  <c r="E48" i="29"/>
  <c r="L70" i="29"/>
  <c r="D66" i="29"/>
  <c r="I70" i="29"/>
  <c r="J47" i="29"/>
  <c r="O47" i="29"/>
  <c r="M55" i="29"/>
  <c r="G68" i="30"/>
  <c r="D50" i="29"/>
  <c r="P52" i="29"/>
  <c r="E34" i="29"/>
  <c r="F30" i="29"/>
  <c r="C71" i="29"/>
  <c r="K52" i="29"/>
  <c r="M71" i="29"/>
  <c r="C70" i="29"/>
  <c r="N65" i="29"/>
  <c r="F46" i="29"/>
  <c r="C46" i="29"/>
  <c r="D65" i="29"/>
  <c r="M52" i="29"/>
  <c r="M51" i="29"/>
  <c r="P60" i="29"/>
  <c r="J12" i="29"/>
  <c r="N29" i="29"/>
  <c r="D30" i="29"/>
  <c r="L47" i="29"/>
  <c r="L46" i="29"/>
  <c r="K46" i="29"/>
  <c r="P65" i="29"/>
  <c r="P46" i="29"/>
  <c r="P75" i="29" s="1"/>
  <c r="F47" i="29"/>
  <c r="H46" i="29"/>
  <c r="N66" i="29"/>
  <c r="D47" i="29"/>
  <c r="D75" i="29" s="1"/>
  <c r="I71" i="29"/>
  <c r="H48" i="29"/>
  <c r="I66" i="29"/>
  <c r="M56" i="29"/>
  <c r="E29" i="29"/>
  <c r="C10" i="29"/>
  <c r="O12" i="29"/>
  <c r="O115" i="30"/>
  <c r="O100" i="29"/>
  <c r="O96" i="29"/>
  <c r="O115" i="29"/>
  <c r="O124" i="29" s="1"/>
  <c r="O92" i="29"/>
  <c r="I99" i="29"/>
  <c r="I91" i="29"/>
  <c r="I114" i="29"/>
  <c r="I123" i="29" s="1"/>
  <c r="I95" i="29"/>
  <c r="P100" i="29"/>
  <c r="P96" i="29"/>
  <c r="P115" i="29"/>
  <c r="P124" i="29" s="1"/>
  <c r="P92" i="29"/>
  <c r="M100" i="29"/>
  <c r="M115" i="29"/>
  <c r="M124" i="29" s="1"/>
  <c r="M96" i="29"/>
  <c r="M92" i="29"/>
  <c r="L114" i="29"/>
  <c r="L123" i="29" s="1"/>
  <c r="L95" i="29"/>
  <c r="L91" i="29"/>
  <c r="L99" i="29"/>
  <c r="Q99" i="29"/>
  <c r="Q95" i="29"/>
  <c r="Q114" i="29"/>
  <c r="Q123" i="29" s="1"/>
  <c r="Q91" i="29"/>
  <c r="H116" i="30"/>
  <c r="H116" i="28"/>
  <c r="K113" i="29"/>
  <c r="K85" i="29"/>
  <c r="K90" i="29"/>
  <c r="K98" i="29"/>
  <c r="K139" i="29"/>
  <c r="K83" i="29"/>
  <c r="K119" i="29" s="1"/>
  <c r="K131" i="29" s="1"/>
  <c r="K94" i="29"/>
  <c r="F114" i="29"/>
  <c r="F123" i="29" s="1"/>
  <c r="F91" i="29"/>
  <c r="F99" i="29"/>
  <c r="F95" i="29"/>
  <c r="N115" i="30"/>
  <c r="K108" i="30"/>
  <c r="K108" i="28"/>
  <c r="L108" i="28" s="1"/>
  <c r="M108" i="28" s="1"/>
  <c r="N108" i="28" s="1"/>
  <c r="O108" i="28" s="1"/>
  <c r="P108" i="28" s="1"/>
  <c r="Q108" i="28" s="1"/>
  <c r="H100" i="29"/>
  <c r="H115" i="29"/>
  <c r="H124" i="29" s="1"/>
  <c r="H96" i="29"/>
  <c r="H92" i="29"/>
  <c r="L115" i="30"/>
  <c r="L116" i="30"/>
  <c r="L108" i="30"/>
  <c r="E139" i="29"/>
  <c r="K100" i="29"/>
  <c r="K115" i="29"/>
  <c r="K124" i="29" s="1"/>
  <c r="K96" i="29"/>
  <c r="K92" i="29"/>
  <c r="N116" i="29"/>
  <c r="N125" i="29" s="1"/>
  <c r="N107" i="30"/>
  <c r="F116" i="30"/>
  <c r="F116" i="28"/>
  <c r="I116" i="30"/>
  <c r="I116" i="28"/>
  <c r="H116" i="29"/>
  <c r="H125" i="29" s="1"/>
  <c r="H107" i="28"/>
  <c r="H107" i="30"/>
  <c r="E116" i="30"/>
  <c r="E116" i="28"/>
  <c r="O116" i="30"/>
  <c r="I108" i="30"/>
  <c r="I108" i="28"/>
  <c r="O114" i="29"/>
  <c r="O123" i="29" s="1"/>
  <c r="O95" i="29"/>
  <c r="O99" i="29"/>
  <c r="O91" i="29"/>
  <c r="M116" i="30"/>
  <c r="P98" i="29"/>
  <c r="P85" i="29"/>
  <c r="P113" i="29"/>
  <c r="P94" i="29"/>
  <c r="P139" i="29"/>
  <c r="P83" i="29"/>
  <c r="P119" i="29" s="1"/>
  <c r="P131" i="29" s="1"/>
  <c r="P90" i="29"/>
  <c r="G108" i="30"/>
  <c r="G108" i="28"/>
  <c r="L116" i="29"/>
  <c r="L125" i="29" s="1"/>
  <c r="L107" i="30"/>
  <c r="Q108" i="30"/>
  <c r="D108" i="30"/>
  <c r="D108" i="28"/>
  <c r="R106" i="29"/>
  <c r="M108" i="30"/>
  <c r="E115" i="30"/>
  <c r="E115" i="28"/>
  <c r="G100" i="29"/>
  <c r="G96" i="29"/>
  <c r="G115" i="29"/>
  <c r="G124" i="29" s="1"/>
  <c r="G92" i="29"/>
  <c r="Q116" i="30"/>
  <c r="D114" i="29"/>
  <c r="D123" i="29" s="1"/>
  <c r="D91" i="29"/>
  <c r="D95" i="29"/>
  <c r="D99" i="29"/>
  <c r="D100" i="29"/>
  <c r="D115" i="29"/>
  <c r="D124" i="29" s="1"/>
  <c r="D96" i="29"/>
  <c r="D92" i="29"/>
  <c r="N108" i="30"/>
  <c r="P116" i="30"/>
  <c r="F116" i="29"/>
  <c r="F125" i="29" s="1"/>
  <c r="F107" i="28"/>
  <c r="F107" i="30"/>
  <c r="H114" i="29"/>
  <c r="H123" i="29" s="1"/>
  <c r="H99" i="29"/>
  <c r="H91" i="29"/>
  <c r="H95" i="29"/>
  <c r="N113" i="29"/>
  <c r="N85" i="29"/>
  <c r="N83" i="29"/>
  <c r="N119" i="29" s="1"/>
  <c r="N131" i="29" s="1"/>
  <c r="N90" i="29"/>
  <c r="N98" i="29"/>
  <c r="N139" i="29"/>
  <c r="N94" i="29"/>
  <c r="J116" i="29"/>
  <c r="J125" i="29" s="1"/>
  <c r="J107" i="28"/>
  <c r="J107" i="30"/>
  <c r="O98" i="29"/>
  <c r="O139" i="29"/>
  <c r="O94" i="29"/>
  <c r="O113" i="29"/>
  <c r="O90" i="29"/>
  <c r="O85" i="29"/>
  <c r="O83" i="29"/>
  <c r="O119" i="29" s="1"/>
  <c r="O131" i="29" s="1"/>
  <c r="F113" i="29"/>
  <c r="F94" i="29"/>
  <c r="F139" i="29"/>
  <c r="F98" i="29"/>
  <c r="F85" i="29"/>
  <c r="F83" i="29"/>
  <c r="F119" i="29" s="1"/>
  <c r="F131" i="29" s="1"/>
  <c r="F90" i="29"/>
  <c r="F100" i="29"/>
  <c r="F115" i="29"/>
  <c r="F124" i="29" s="1"/>
  <c r="F96" i="29"/>
  <c r="F92" i="29"/>
  <c r="M115" i="30"/>
  <c r="E108" i="30"/>
  <c r="E108" i="28"/>
  <c r="J115" i="30"/>
  <c r="J115" i="28"/>
  <c r="K114" i="29"/>
  <c r="K123" i="29" s="1"/>
  <c r="K95" i="29"/>
  <c r="K91" i="29"/>
  <c r="K99" i="29"/>
  <c r="P114" i="29"/>
  <c r="P123" i="29" s="1"/>
  <c r="P91" i="29"/>
  <c r="P99" i="29"/>
  <c r="P95" i="29"/>
  <c r="D116" i="30"/>
  <c r="D116" i="28"/>
  <c r="R84" i="29"/>
  <c r="N116" i="30"/>
  <c r="D115" i="28"/>
  <c r="D115" i="30"/>
  <c r="D120" i="29"/>
  <c r="O116" i="29"/>
  <c r="O125" i="29" s="1"/>
  <c r="O107" i="30"/>
  <c r="G98" i="29"/>
  <c r="G139" i="29"/>
  <c r="G94" i="29"/>
  <c r="G113" i="29"/>
  <c r="G90" i="29"/>
  <c r="G85" i="29"/>
  <c r="G83" i="29"/>
  <c r="G119" i="29" s="1"/>
  <c r="G131" i="29" s="1"/>
  <c r="D113" i="29"/>
  <c r="D122" i="29" s="1"/>
  <c r="D139" i="29"/>
  <c r="D90" i="29"/>
  <c r="D83" i="29"/>
  <c r="D98" i="29"/>
  <c r="D94" i="29"/>
  <c r="E116" i="29"/>
  <c r="E125" i="29" s="1"/>
  <c r="E107" i="28"/>
  <c r="E107" i="30"/>
  <c r="E122" i="29"/>
  <c r="M114" i="29"/>
  <c r="M123" i="29" s="1"/>
  <c r="M99" i="29"/>
  <c r="M95" i="29"/>
  <c r="M91" i="29"/>
  <c r="M113" i="29"/>
  <c r="M85" i="29"/>
  <c r="M90" i="29"/>
  <c r="M83" i="29"/>
  <c r="M119" i="29" s="1"/>
  <c r="M131" i="29" s="1"/>
  <c r="M94" i="29"/>
  <c r="M98" i="29"/>
  <c r="M139" i="29"/>
  <c r="L113" i="29"/>
  <c r="L83" i="29"/>
  <c r="L119" i="29" s="1"/>
  <c r="L131" i="29" s="1"/>
  <c r="L90" i="29"/>
  <c r="L98" i="29"/>
  <c r="L85" i="29"/>
  <c r="L139" i="29"/>
  <c r="L94" i="29"/>
  <c r="Q116" i="29"/>
  <c r="Q125" i="29" s="1"/>
  <c r="Q107" i="30"/>
  <c r="Q98" i="29"/>
  <c r="Q83" i="29"/>
  <c r="Q119" i="29" s="1"/>
  <c r="Q131" i="29" s="1"/>
  <c r="Q90" i="29"/>
  <c r="Q113" i="29"/>
  <c r="Q85" i="29"/>
  <c r="Q139" i="29"/>
  <c r="Q94" i="29"/>
  <c r="G114" i="29"/>
  <c r="G123" i="29" s="1"/>
  <c r="G95" i="29"/>
  <c r="G91" i="29"/>
  <c r="G99" i="29"/>
  <c r="I98" i="29"/>
  <c r="I113" i="29"/>
  <c r="I90" i="29"/>
  <c r="I83" i="29"/>
  <c r="I119" i="29" s="1"/>
  <c r="I131" i="29" s="1"/>
  <c r="I85" i="29"/>
  <c r="I139" i="29"/>
  <c r="I94" i="29"/>
  <c r="O108" i="30"/>
  <c r="E114" i="29"/>
  <c r="E123" i="29" s="1"/>
  <c r="E95" i="29"/>
  <c r="E91" i="29"/>
  <c r="E99" i="29"/>
  <c r="J116" i="30"/>
  <c r="J116" i="28"/>
  <c r="I100" i="29"/>
  <c r="I96" i="29"/>
  <c r="I115" i="29"/>
  <c r="I124" i="29" s="1"/>
  <c r="I92" i="29"/>
  <c r="J108" i="30"/>
  <c r="J108" i="28"/>
  <c r="P140" i="30"/>
  <c r="Q6" i="30"/>
  <c r="Q140" i="30" s="1"/>
  <c r="G68" i="28"/>
  <c r="E68" i="28"/>
  <c r="N140" i="28"/>
  <c r="O6" i="28"/>
  <c r="H86" i="29"/>
  <c r="J88" i="29"/>
  <c r="J87" i="29"/>
  <c r="R87" i="29" s="1"/>
  <c r="H58" i="29" a="1"/>
  <c r="C29" i="29" a="1"/>
  <c r="O24" i="29" a="1"/>
  <c r="G59" i="29" a="1"/>
  <c r="G46" i="29" a="1"/>
  <c r="L24" i="29" a="1"/>
  <c r="L51" i="29" a="1"/>
  <c r="F50" i="29" a="1"/>
  <c r="N55" i="29" a="1"/>
  <c r="P58" i="29" a="1"/>
  <c r="N10" i="29" a="1"/>
  <c r="J55" i="29" a="1"/>
  <c r="C68" i="30" a="1"/>
  <c r="C32" i="28" a="1"/>
  <c r="J11" i="29" a="1"/>
  <c r="K34" i="29" a="1"/>
  <c r="E12" i="29" a="1"/>
  <c r="E56" i="29" a="1"/>
  <c r="F12" i="29" a="1"/>
  <c r="C54" i="29" a="1"/>
  <c r="C34" i="29" a="1"/>
  <c r="C20" i="29" a="1"/>
  <c r="D12" i="29" a="1"/>
  <c r="G55" i="29" a="1"/>
  <c r="L60" i="29" a="1"/>
  <c r="I68" i="28" a="1"/>
  <c r="H50" i="29" a="1"/>
  <c r="E58" i="29" a="1"/>
  <c r="E11" i="29" a="1"/>
  <c r="C14" i="29" a="1"/>
  <c r="C32" i="30" a="1"/>
  <c r="I30" i="29" a="1"/>
  <c r="F58" i="29" a="1"/>
  <c r="C56" i="29" a="1"/>
  <c r="N68" i="30" a="1"/>
  <c r="K10" i="29" a="1"/>
  <c r="O10" i="29" a="1"/>
  <c r="C30" i="29" a="1"/>
  <c r="F11" i="29" a="1"/>
  <c r="K35" i="29" a="1"/>
  <c r="D29" i="29" a="1"/>
  <c r="H30" i="29" a="1"/>
  <c r="E32" i="28" a="1"/>
  <c r="P59" i="29" a="1"/>
  <c r="H29" i="29" a="1"/>
  <c r="O11" i="29" a="1"/>
  <c r="F60" i="29" a="1"/>
  <c r="L56" i="29" a="1"/>
  <c r="C16" i="29" a="1"/>
  <c r="E50" i="29" a="1"/>
  <c r="I68" i="30" a="1"/>
  <c r="G60" i="29" a="1"/>
  <c r="P51" i="29" a="1"/>
  <c r="O54" i="29" a="1"/>
  <c r="O50" i="29" a="1"/>
  <c r="I11" i="29" a="1"/>
  <c r="M11" i="29" a="1"/>
  <c r="G11" i="29" a="1"/>
  <c r="C18" i="29" a="1"/>
  <c r="J60" i="29" a="1"/>
  <c r="F52" i="29" a="1"/>
  <c r="E51" i="29" a="1"/>
  <c r="M32" i="30" a="1"/>
  <c r="H59" i="29" a="1"/>
  <c r="L16" i="29" a="1"/>
  <c r="F51" i="29" a="1"/>
  <c r="D35" i="29" a="1"/>
  <c r="K12" i="29" a="1"/>
  <c r="M50" i="29" a="1"/>
  <c r="J34" i="29" a="1"/>
  <c r="N11" i="29" a="1"/>
  <c r="N52" i="29" a="1"/>
  <c r="H68" i="30" a="1"/>
  <c r="L68" i="30" a="1"/>
  <c r="O30" i="29" a="1"/>
  <c r="H55" i="29" a="1"/>
  <c r="E55" i="29" a="1"/>
  <c r="C52" i="29" a="1"/>
  <c r="K54" i="29" a="1"/>
  <c r="E60" i="29" a="1"/>
  <c r="O56" i="29" a="1"/>
  <c r="J16" i="29" a="1"/>
  <c r="O16" i="29" a="1"/>
  <c r="L10" i="29" a="1"/>
  <c r="O55" i="29" a="1"/>
  <c r="L55" i="29" a="1"/>
  <c r="J50" i="29" a="1"/>
  <c r="G56" i="29" a="1"/>
  <c r="K50" i="29" a="1"/>
  <c r="H56" i="29" a="1"/>
  <c r="E10" i="29" a="1"/>
  <c r="M10" i="29" a="1"/>
  <c r="M68" i="30" a="1"/>
  <c r="D59" i="29" a="1"/>
  <c r="M54" i="29" a="1"/>
  <c r="J56" i="29" a="1"/>
  <c r="J24" i="29" a="1"/>
  <c r="O52" i="29" a="1"/>
  <c r="J10" i="29" a="1"/>
  <c r="H54" i="29" a="1"/>
  <c r="C35" i="29" a="1"/>
  <c r="G52" i="29" a="1"/>
  <c r="N54" i="29" a="1"/>
  <c r="N12" i="29" a="1"/>
  <c r="G30" i="29" a="1"/>
  <c r="K55" i="29" a="1"/>
  <c r="O35" i="29" a="1"/>
  <c r="K58" i="29" a="1"/>
  <c r="J68" i="28" a="1"/>
  <c r="F55" i="29" a="1"/>
  <c r="L23" i="29" a="1"/>
  <c r="C58" i="29" a="1"/>
  <c r="P50" i="29" a="1"/>
  <c r="C55" i="29" a="1"/>
  <c r="P55" i="29" a="1"/>
  <c r="I12" i="29" a="1"/>
  <c r="M12" i="29" a="1"/>
  <c r="J29" i="29" a="1"/>
  <c r="O51" i="29" a="1"/>
  <c r="H51" i="29" a="1"/>
  <c r="L59" i="29" a="1"/>
  <c r="I10" i="29" a="1"/>
  <c r="D11" i="29" a="1"/>
  <c r="N50" i="29" a="1"/>
  <c r="C59" i="29" a="1"/>
  <c r="D51" i="29" a="1"/>
  <c r="J30" i="29" a="1"/>
  <c r="M58" i="29" a="1"/>
  <c r="D68" i="30" a="1"/>
  <c r="F68" i="30" a="1"/>
  <c r="D10" i="29" a="1"/>
  <c r="C60" i="29" a="1"/>
  <c r="N59" i="29" a="1"/>
  <c r="H60" i="29" a="1"/>
  <c r="H35" i="29" a="1"/>
  <c r="L20" i="29" a="1"/>
  <c r="I48" i="29" a="1"/>
  <c r="N60" i="29" a="1"/>
  <c r="L54" i="29" a="1"/>
  <c r="L30" i="29" a="1"/>
  <c r="K11" i="29" a="1"/>
  <c r="L52" i="29" a="1"/>
  <c r="H68" i="28" a="1"/>
  <c r="F59" i="29" a="1"/>
  <c r="J68" i="30" a="1"/>
  <c r="C50" i="29" a="1"/>
  <c r="C68" i="28" a="1"/>
  <c r="G10" i="29" a="1"/>
  <c r="E59" i="29" a="1"/>
  <c r="I47" i="29" a="1"/>
  <c r="L50" i="29" a="1"/>
  <c r="J20" i="29" a="1"/>
  <c r="G35" i="29" a="1"/>
  <c r="L15" i="29" a="1"/>
  <c r="F68" i="28" a="1"/>
  <c r="H52" i="29" a="1"/>
  <c r="M35" i="29" a="1"/>
  <c r="E52" i="29" a="1"/>
  <c r="O59" i="29" a="1"/>
  <c r="P68" i="30" a="1"/>
  <c r="C22" i="29" a="1"/>
  <c r="J35" i="29" a="1"/>
  <c r="N58" i="29" a="1"/>
  <c r="N35" i="29" a="1"/>
  <c r="E30" i="29" a="1"/>
  <c r="L34" i="29" a="1"/>
  <c r="J54" i="29" a="1"/>
  <c r="F56" i="29" a="1"/>
  <c r="F54" i="29" a="1"/>
  <c r="M34" i="29" a="1"/>
  <c r="C51" i="29" a="1"/>
  <c r="J59" i="29" a="1"/>
  <c r="O60" i="29" a="1"/>
  <c r="G51" i="29" a="1"/>
  <c r="M29" i="29" a="1"/>
  <c r="K59" i="29" a="1"/>
  <c r="J52" i="29" a="1"/>
  <c r="L29" i="29" a="1"/>
  <c r="K30" i="29" a="1"/>
  <c r="O29" i="29" a="1"/>
  <c r="D68" i="28" a="1"/>
  <c r="N56" i="29" a="1"/>
  <c r="D55" i="29" a="1"/>
  <c r="K51" i="29" a="1"/>
  <c r="G12" i="29" a="1"/>
  <c r="F35" i="29" a="1"/>
  <c r="K68" i="30" a="1"/>
  <c r="E54" i="29" a="1"/>
  <c r="M30" i="29" a="1"/>
  <c r="J51" i="29" a="1"/>
  <c r="F29" i="29" a="1"/>
  <c r="C24" i="29" a="1"/>
  <c r="L19" i="29" a="1"/>
  <c r="O20" i="29" a="1"/>
  <c r="C11" i="29" a="1"/>
  <c r="J58" i="29" a="1"/>
  <c r="K68" i="28" a="1"/>
  <c r="P54" i="29" a="1"/>
  <c r="L58" i="29" a="1"/>
  <c r="H34" i="29" a="1"/>
  <c r="O58" i="29" a="1"/>
  <c r="E32" i="30" a="1"/>
  <c r="N51" i="29" a="1"/>
  <c r="L35" i="29" a="1"/>
  <c r="D126" i="29" l="1"/>
  <c r="D136" i="29" s="1"/>
  <c r="E82" i="29"/>
  <c r="E130" i="29" s="1"/>
  <c r="E117" i="29"/>
  <c r="E127" i="29" s="1"/>
  <c r="E137" i="29" s="1"/>
  <c r="E143" i="30" s="1"/>
  <c r="E126" i="29"/>
  <c r="R107" i="30"/>
  <c r="F59" i="29"/>
  <c r="L54" i="29"/>
  <c r="L59" i="29"/>
  <c r="C58" i="29"/>
  <c r="F50" i="29"/>
  <c r="J55" i="29"/>
  <c r="E52" i="29"/>
  <c r="M58" i="29"/>
  <c r="C52" i="29"/>
  <c r="N59" i="29"/>
  <c r="J68" i="30"/>
  <c r="O56" i="29"/>
  <c r="E11" i="29"/>
  <c r="E32" i="30"/>
  <c r="D10" i="29"/>
  <c r="J24" i="29"/>
  <c r="J29" i="29"/>
  <c r="M11" i="29"/>
  <c r="I12" i="29"/>
  <c r="C16" i="29"/>
  <c r="D11" i="29"/>
  <c r="F35" i="29"/>
  <c r="H54" i="29"/>
  <c r="F51" i="29"/>
  <c r="P50" i="29"/>
  <c r="K58" i="29"/>
  <c r="O55" i="29"/>
  <c r="E56" i="29"/>
  <c r="E54" i="29"/>
  <c r="N58" i="29"/>
  <c r="M50" i="29"/>
  <c r="C56" i="29"/>
  <c r="N55" i="29"/>
  <c r="G52" i="29"/>
  <c r="P51" i="29"/>
  <c r="O60" i="29"/>
  <c r="N56" i="29"/>
  <c r="L20" i="29"/>
  <c r="O10" i="29"/>
  <c r="O24" i="29"/>
  <c r="L35" i="29"/>
  <c r="L19" i="29"/>
  <c r="C20" i="29"/>
  <c r="C24" i="29"/>
  <c r="E30" i="29"/>
  <c r="G30" i="29"/>
  <c r="L24" i="29"/>
  <c r="I10" i="29"/>
  <c r="O11" i="29"/>
  <c r="K50" i="29"/>
  <c r="L50" i="29"/>
  <c r="F54" i="29"/>
  <c r="O59" i="29"/>
  <c r="L68" i="30"/>
  <c r="O58" i="29"/>
  <c r="J52" i="29"/>
  <c r="G56" i="29"/>
  <c r="E55" i="29"/>
  <c r="J58" i="29"/>
  <c r="L52" i="29"/>
  <c r="N60" i="29"/>
  <c r="H30" i="29"/>
  <c r="O29" i="29"/>
  <c r="L15" i="29"/>
  <c r="J16" i="29"/>
  <c r="N11" i="29"/>
  <c r="M10" i="29"/>
  <c r="L23" i="29"/>
  <c r="O35" i="29"/>
  <c r="N10" i="29"/>
  <c r="M35" i="29"/>
  <c r="J30" i="29"/>
  <c r="J11" i="29"/>
  <c r="C50" i="29"/>
  <c r="O51" i="29"/>
  <c r="E60" i="29"/>
  <c r="C60" i="29"/>
  <c r="F52" i="29"/>
  <c r="F68" i="30"/>
  <c r="J56" i="29"/>
  <c r="E59" i="29"/>
  <c r="J50" i="29"/>
  <c r="P55" i="29"/>
  <c r="L56" i="29"/>
  <c r="H55" i="29"/>
  <c r="G12" i="29"/>
  <c r="J10" i="29"/>
  <c r="L16" i="29"/>
  <c r="I11" i="29"/>
  <c r="H29" i="29"/>
  <c r="L10" i="29"/>
  <c r="L39" i="29" s="1"/>
  <c r="E12" i="29"/>
  <c r="C35" i="29"/>
  <c r="J35" i="29"/>
  <c r="K12" i="29"/>
  <c r="F58" i="29"/>
  <c r="E50" i="29"/>
  <c r="O50" i="29"/>
  <c r="G60" i="29"/>
  <c r="E51" i="29"/>
  <c r="P59" i="29"/>
  <c r="H35" i="29"/>
  <c r="K10" i="29"/>
  <c r="C29" i="29"/>
  <c r="H34" i="29"/>
  <c r="F11" i="29"/>
  <c r="C34" i="29"/>
  <c r="F29" i="29"/>
  <c r="J34" i="29"/>
  <c r="N12" i="29"/>
  <c r="G46" i="29"/>
  <c r="H50" i="29"/>
  <c r="N50" i="29"/>
  <c r="G55" i="29"/>
  <c r="C59" i="29"/>
  <c r="F56" i="29"/>
  <c r="C68" i="30"/>
  <c r="H68" i="30"/>
  <c r="J60" i="29"/>
  <c r="K59" i="29"/>
  <c r="L60" i="29"/>
  <c r="H51" i="29"/>
  <c r="C11" i="29"/>
  <c r="C39" i="29" s="1"/>
  <c r="K11" i="29"/>
  <c r="C30" i="29"/>
  <c r="D29" i="29"/>
  <c r="K30" i="29"/>
  <c r="G35" i="29"/>
  <c r="F12" i="29"/>
  <c r="C32" i="30"/>
  <c r="G11" i="29"/>
  <c r="F55" i="29"/>
  <c r="D59" i="29"/>
  <c r="P58" i="29"/>
  <c r="H52" i="29"/>
  <c r="D51" i="29"/>
  <c r="D55" i="29"/>
  <c r="P54" i="29"/>
  <c r="H56" i="29"/>
  <c r="K54" i="29"/>
  <c r="L51" i="29"/>
  <c r="J59" i="29"/>
  <c r="D68" i="30"/>
  <c r="M54" i="29"/>
  <c r="G51" i="29"/>
  <c r="M68" i="30"/>
  <c r="C55" i="29"/>
  <c r="F60" i="29"/>
  <c r="K68" i="30"/>
  <c r="K51" i="29"/>
  <c r="O52" i="29"/>
  <c r="H59" i="29"/>
  <c r="M30" i="29"/>
  <c r="E10" i="29"/>
  <c r="O16" i="29"/>
  <c r="K34" i="29"/>
  <c r="N35" i="29"/>
  <c r="C22" i="29"/>
  <c r="D35" i="29"/>
  <c r="I30" i="29"/>
  <c r="C18" i="29"/>
  <c r="M12" i="29"/>
  <c r="I68" i="30"/>
  <c r="I47" i="29"/>
  <c r="R47" i="29" s="1"/>
  <c r="I48" i="29"/>
  <c r="H60" i="29"/>
  <c r="N68" i="30"/>
  <c r="H58" i="29"/>
  <c r="L58" i="29"/>
  <c r="L55" i="29"/>
  <c r="C54" i="29"/>
  <c r="J51" i="29"/>
  <c r="E58" i="29"/>
  <c r="N54" i="29"/>
  <c r="G59" i="29"/>
  <c r="C51" i="29"/>
  <c r="P68" i="30"/>
  <c r="O54" i="29"/>
  <c r="N51" i="29"/>
  <c r="J54" i="29"/>
  <c r="K55" i="29"/>
  <c r="N52" i="29"/>
  <c r="G10" i="29"/>
  <c r="M29" i="29"/>
  <c r="C14" i="29"/>
  <c r="D12" i="29"/>
  <c r="O20" i="29"/>
  <c r="L30" i="29"/>
  <c r="O30" i="29"/>
  <c r="K35" i="29"/>
  <c r="L29" i="29"/>
  <c r="J20" i="29"/>
  <c r="L34" i="29"/>
  <c r="M32" i="30"/>
  <c r="M34" i="29"/>
  <c r="Q122" i="29"/>
  <c r="Q126" i="29" s="1"/>
  <c r="Q117" i="29"/>
  <c r="Q127" i="29" s="1"/>
  <c r="Q137" i="29" s="1"/>
  <c r="Q143" i="30" s="1"/>
  <c r="P117" i="29"/>
  <c r="P127" i="29" s="1"/>
  <c r="P137" i="29" s="1"/>
  <c r="P143" i="30" s="1"/>
  <c r="P122" i="29"/>
  <c r="P126" i="29" s="1"/>
  <c r="E75" i="29"/>
  <c r="G122" i="29"/>
  <c r="G126" i="29" s="1"/>
  <c r="G117" i="29"/>
  <c r="G127" i="29" s="1"/>
  <c r="G137" i="29" s="1"/>
  <c r="G143" i="30" s="1"/>
  <c r="R115" i="30"/>
  <c r="G82" i="29"/>
  <c r="G130" i="29" s="1"/>
  <c r="J75" i="29"/>
  <c r="D82" i="29"/>
  <c r="D119" i="29"/>
  <c r="D131" i="29" s="1"/>
  <c r="F122" i="29"/>
  <c r="F126" i="29" s="1"/>
  <c r="F117" i="29"/>
  <c r="F127" i="29" s="1"/>
  <c r="F137" i="29" s="1"/>
  <c r="F143" i="30" s="1"/>
  <c r="N75" i="29"/>
  <c r="O75" i="29"/>
  <c r="E136" i="29"/>
  <c r="E129" i="29"/>
  <c r="H75" i="29"/>
  <c r="K75" i="29"/>
  <c r="M75" i="29"/>
  <c r="R71" i="29"/>
  <c r="L75" i="29"/>
  <c r="L122" i="29"/>
  <c r="L126" i="29" s="1"/>
  <c r="L117" i="29"/>
  <c r="L127" i="29" s="1"/>
  <c r="L137" i="29" s="1"/>
  <c r="L143" i="30" s="1"/>
  <c r="M122" i="29"/>
  <c r="M126" i="29" s="1"/>
  <c r="M117" i="29"/>
  <c r="M127" i="29" s="1"/>
  <c r="M137" i="29" s="1"/>
  <c r="M143" i="30" s="1"/>
  <c r="N122" i="29"/>
  <c r="N126" i="29" s="1"/>
  <c r="N117" i="29"/>
  <c r="N127" i="29" s="1"/>
  <c r="N137" i="29" s="1"/>
  <c r="N143" i="30" s="1"/>
  <c r="R65" i="29"/>
  <c r="R70" i="29"/>
  <c r="H98" i="29"/>
  <c r="H85" i="29"/>
  <c r="H139" i="29"/>
  <c r="H94" i="29"/>
  <c r="H90" i="29"/>
  <c r="H113" i="29"/>
  <c r="H83" i="29"/>
  <c r="H119" i="29" s="1"/>
  <c r="H131" i="29" s="1"/>
  <c r="R108" i="30"/>
  <c r="K122" i="29"/>
  <c r="K126" i="29" s="1"/>
  <c r="K117" i="29"/>
  <c r="K127" i="29" s="1"/>
  <c r="K137" i="29" s="1"/>
  <c r="K143" i="30" s="1"/>
  <c r="C75" i="29"/>
  <c r="R66" i="29"/>
  <c r="I122" i="29"/>
  <c r="I126" i="29" s="1"/>
  <c r="I117" i="29"/>
  <c r="I127" i="29" s="1"/>
  <c r="I137" i="29" s="1"/>
  <c r="I143" i="30" s="1"/>
  <c r="O122" i="29"/>
  <c r="O126" i="29" s="1"/>
  <c r="O117" i="29"/>
  <c r="O127" i="29" s="1"/>
  <c r="O137" i="29" s="1"/>
  <c r="O143" i="30" s="1"/>
  <c r="F82" i="29"/>
  <c r="F130" i="29" s="1"/>
  <c r="F75" i="29"/>
  <c r="J114" i="29"/>
  <c r="J123" i="29" s="1"/>
  <c r="J95" i="29"/>
  <c r="R95" i="29" s="1"/>
  <c r="J91" i="29"/>
  <c r="J99" i="29"/>
  <c r="R99" i="29" s="1"/>
  <c r="J115" i="29"/>
  <c r="J124" i="29" s="1"/>
  <c r="J92" i="29"/>
  <c r="J96" i="29"/>
  <c r="R96" i="29" s="1"/>
  <c r="J100" i="29"/>
  <c r="R116" i="30"/>
  <c r="R88" i="29"/>
  <c r="R91" i="29"/>
  <c r="F68" i="28"/>
  <c r="J68" i="28"/>
  <c r="I68" i="28"/>
  <c r="D68" i="28"/>
  <c r="C68" i="28"/>
  <c r="H68" i="28"/>
  <c r="C32" i="28"/>
  <c r="K68" i="28"/>
  <c r="E32" i="28"/>
  <c r="O140" i="28"/>
  <c r="P6" i="28"/>
  <c r="J86" i="29"/>
  <c r="F137" i="18"/>
  <c r="F137" i="19"/>
  <c r="E137" i="18"/>
  <c r="E143" i="18" s="1"/>
  <c r="F138" i="19"/>
  <c r="G138" i="19"/>
  <c r="G138" i="20"/>
  <c r="F138" i="20"/>
  <c r="E137" i="19"/>
  <c r="E143" i="19" s="1"/>
  <c r="M139" i="20"/>
  <c r="G137" i="18"/>
  <c r="H137" i="18"/>
  <c r="I137" i="18"/>
  <c r="J137" i="18"/>
  <c r="K137" i="18"/>
  <c r="G138" i="18"/>
  <c r="H138" i="18"/>
  <c r="I138" i="18"/>
  <c r="J138" i="18"/>
  <c r="K138" i="18"/>
  <c r="F138" i="18"/>
  <c r="M137" i="19"/>
  <c r="N137" i="19"/>
  <c r="O137" i="19"/>
  <c r="P137" i="19"/>
  <c r="Q137" i="19"/>
  <c r="M138" i="19"/>
  <c r="N138" i="19"/>
  <c r="O138" i="19"/>
  <c r="P138" i="19"/>
  <c r="Q138" i="19"/>
  <c r="L138" i="19"/>
  <c r="L137" i="19"/>
  <c r="L139" i="19"/>
  <c r="M139" i="19"/>
  <c r="N139" i="19"/>
  <c r="O139" i="19"/>
  <c r="P139" i="19"/>
  <c r="Q139" i="19"/>
  <c r="G137" i="19"/>
  <c r="H137" i="19"/>
  <c r="I137" i="19"/>
  <c r="J137" i="19"/>
  <c r="K137" i="19"/>
  <c r="H138" i="19"/>
  <c r="I138" i="19"/>
  <c r="J138" i="19"/>
  <c r="K138" i="19"/>
  <c r="H138" i="20"/>
  <c r="I15" i="29" a="1"/>
  <c r="E23" i="29" a="1"/>
  <c r="O23" i="29" a="1"/>
  <c r="F32" i="28" a="1"/>
  <c r="M14" i="29" a="1"/>
  <c r="O15" i="29" a="1"/>
  <c r="L22" i="29" a="1"/>
  <c r="N20" i="29" a="1"/>
  <c r="E19" i="29" a="1"/>
  <c r="K16" i="29" a="1"/>
  <c r="D20" i="29" a="1"/>
  <c r="K23" i="29" a="1"/>
  <c r="N24" i="29" a="1"/>
  <c r="E16" i="29" a="1"/>
  <c r="H11" i="29" a="1"/>
  <c r="D22" i="29" a="1"/>
  <c r="E15" i="29" a="1"/>
  <c r="H32" i="28" a="1"/>
  <c r="G19" i="29" a="1"/>
  <c r="C19" i="29" a="1"/>
  <c r="I59" i="29" a="1"/>
  <c r="D18" i="29" a="1"/>
  <c r="F24" i="29" a="1"/>
  <c r="M15" i="29" a="1"/>
  <c r="L18" i="29" a="1"/>
  <c r="E20" i="29" a="1"/>
  <c r="M18" i="29" a="1"/>
  <c r="F32" i="30" a="1"/>
  <c r="I32" i="30" a="1"/>
  <c r="J19" i="29" a="1"/>
  <c r="J18" i="29" a="1"/>
  <c r="E22" i="29" a="1"/>
  <c r="I20" i="29" a="1"/>
  <c r="I56" i="29" a="1"/>
  <c r="D32" i="30" a="1"/>
  <c r="E18" i="29" a="1"/>
  <c r="K24" i="29" a="1"/>
  <c r="G58" i="29" a="1"/>
  <c r="K18" i="29" a="1"/>
  <c r="I23" i="29" a="1"/>
  <c r="M22" i="29" a="1"/>
  <c r="M24" i="29" a="1"/>
  <c r="D15" i="29" a="1"/>
  <c r="G32" i="28" a="1"/>
  <c r="E14" i="29" a="1"/>
  <c r="G22" i="29" a="1"/>
  <c r="I32" i="28" a="1"/>
  <c r="I24" i="29" a="1"/>
  <c r="G14" i="29" a="1"/>
  <c r="M20" i="29" a="1"/>
  <c r="I14" i="29" a="1"/>
  <c r="H12" i="29" a="1"/>
  <c r="K32" i="30" a="1"/>
  <c r="I18" i="29" a="1"/>
  <c r="I60" i="29" a="1"/>
  <c r="I55" i="29" a="1"/>
  <c r="O22" i="29" a="1"/>
  <c r="F19" i="29" a="1"/>
  <c r="N22" i="29" a="1"/>
  <c r="I16" i="29" a="1"/>
  <c r="G18" i="29" a="1"/>
  <c r="I51" i="29" a="1"/>
  <c r="M19" i="29" a="1"/>
  <c r="K15" i="29" a="1"/>
  <c r="M16" i="29" a="1"/>
  <c r="F20" i="29" a="1"/>
  <c r="G54" i="29" a="1"/>
  <c r="D23" i="29" a="1"/>
  <c r="K19" i="29" a="1"/>
  <c r="L68" i="28" a="1"/>
  <c r="G23" i="29" a="1"/>
  <c r="N14" i="29" a="1"/>
  <c r="L14" i="29" a="1"/>
  <c r="N19" i="29" a="1"/>
  <c r="I52" i="29" a="1"/>
  <c r="G16" i="29" a="1"/>
  <c r="O14" i="29" a="1"/>
  <c r="C23" i="29" a="1"/>
  <c r="K22" i="29" a="1"/>
  <c r="I19" i="29" a="1"/>
  <c r="N18" i="29" a="1"/>
  <c r="N32" i="30" a="1"/>
  <c r="D14" i="29" a="1"/>
  <c r="G50" i="29" a="1"/>
  <c r="J32" i="30" a="1"/>
  <c r="L32" i="30" a="1"/>
  <c r="J14" i="29" a="1"/>
  <c r="D16" i="29" a="1"/>
  <c r="N15" i="29" a="1"/>
  <c r="H32" i="30" a="1"/>
  <c r="F23" i="29" a="1"/>
  <c r="G32" i="30" a="1"/>
  <c r="C15" i="29" a="1"/>
  <c r="D19" i="29" a="1"/>
  <c r="F15" i="29" a="1"/>
  <c r="I46" i="29" a="1"/>
  <c r="J22" i="29" a="1"/>
  <c r="G24" i="29" a="1"/>
  <c r="E24" i="29" a="1"/>
  <c r="F16" i="29" a="1"/>
  <c r="O19" i="29" a="1"/>
  <c r="K14" i="29" a="1"/>
  <c r="G20" i="29" a="1"/>
  <c r="J23" i="29" a="1"/>
  <c r="K20" i="29" a="1"/>
  <c r="D32" i="28" a="1"/>
  <c r="N23" i="29" a="1"/>
  <c r="M23" i="29" a="1"/>
  <c r="J15" i="29" a="1"/>
  <c r="O18" i="29" a="1"/>
  <c r="F10" i="29" a="1"/>
  <c r="N16" i="29" a="1"/>
  <c r="D24" i="29" a="1"/>
  <c r="G15" i="29" a="1"/>
  <c r="I22" i="29" a="1"/>
  <c r="D129" i="29" l="1"/>
  <c r="H82" i="29"/>
  <c r="H130" i="29" s="1"/>
  <c r="J39" i="29"/>
  <c r="O39" i="29"/>
  <c r="E39" i="29"/>
  <c r="I39" i="29"/>
  <c r="D39" i="29"/>
  <c r="G54" i="29"/>
  <c r="G22" i="29"/>
  <c r="G23" i="29"/>
  <c r="L18" i="29"/>
  <c r="C15" i="29"/>
  <c r="J23" i="29"/>
  <c r="G14" i="29"/>
  <c r="E22" i="29"/>
  <c r="I20" i="29"/>
  <c r="I16" i="29"/>
  <c r="E15" i="29"/>
  <c r="L22" i="29"/>
  <c r="I52" i="29"/>
  <c r="F23" i="29"/>
  <c r="L32" i="30"/>
  <c r="N16" i="29"/>
  <c r="G16" i="29"/>
  <c r="I24" i="29"/>
  <c r="F10" i="29"/>
  <c r="D32" i="30"/>
  <c r="N22" i="29"/>
  <c r="L14" i="29"/>
  <c r="G18" i="29"/>
  <c r="D16" i="29"/>
  <c r="M16" i="29"/>
  <c r="M18" i="29"/>
  <c r="G24" i="29"/>
  <c r="J15" i="29"/>
  <c r="I23" i="29"/>
  <c r="O22" i="29"/>
  <c r="F32" i="30"/>
  <c r="E16" i="29"/>
  <c r="J32" i="30"/>
  <c r="M22" i="29"/>
  <c r="I19" i="29"/>
  <c r="I46" i="29"/>
  <c r="R46" i="29" s="1"/>
  <c r="I59" i="29"/>
  <c r="R59" i="29" s="1"/>
  <c r="G58" i="29"/>
  <c r="J19" i="29"/>
  <c r="D22" i="29"/>
  <c r="H12" i="29"/>
  <c r="R12" i="29" s="1"/>
  <c r="I32" i="30"/>
  <c r="K15" i="29"/>
  <c r="C23" i="29"/>
  <c r="O23" i="29"/>
  <c r="G19" i="29"/>
  <c r="M24" i="29"/>
  <c r="N23" i="29"/>
  <c r="M20" i="29"/>
  <c r="D18" i="29"/>
  <c r="E14" i="29"/>
  <c r="I51" i="29"/>
  <c r="R51" i="29" s="1"/>
  <c r="I18" i="29"/>
  <c r="I15" i="29"/>
  <c r="H11" i="29"/>
  <c r="R11" i="29" s="1"/>
  <c r="E24" i="29"/>
  <c r="J18" i="29"/>
  <c r="E19" i="29"/>
  <c r="E20" i="29"/>
  <c r="D15" i="29"/>
  <c r="K20" i="29"/>
  <c r="D24" i="29"/>
  <c r="K16" i="29"/>
  <c r="E18" i="29"/>
  <c r="N24" i="29"/>
  <c r="D20" i="29"/>
  <c r="N20" i="29"/>
  <c r="M15" i="29"/>
  <c r="G32" i="30"/>
  <c r="G20" i="29"/>
  <c r="F24" i="29"/>
  <c r="O19" i="29"/>
  <c r="N15" i="29"/>
  <c r="I22" i="29"/>
  <c r="K14" i="29"/>
  <c r="O15" i="29"/>
  <c r="N19" i="29"/>
  <c r="H32" i="30"/>
  <c r="K23" i="29"/>
  <c r="N18" i="29"/>
  <c r="K19" i="29"/>
  <c r="K32" i="30"/>
  <c r="O18" i="29"/>
  <c r="G15" i="29"/>
  <c r="F19" i="29"/>
  <c r="N14" i="29"/>
  <c r="I14" i="29"/>
  <c r="D19" i="29"/>
  <c r="J14" i="29"/>
  <c r="F16" i="29"/>
  <c r="J22" i="29"/>
  <c r="M23" i="29"/>
  <c r="K18" i="29"/>
  <c r="I55" i="29"/>
  <c r="R55" i="29" s="1"/>
  <c r="I60" i="29"/>
  <c r="I56" i="29"/>
  <c r="G50" i="29"/>
  <c r="N32" i="30"/>
  <c r="K22" i="29"/>
  <c r="F15" i="29"/>
  <c r="C19" i="29"/>
  <c r="K24" i="29"/>
  <c r="M14" i="29"/>
  <c r="D14" i="29"/>
  <c r="D23" i="29"/>
  <c r="F20" i="29"/>
  <c r="M19" i="29"/>
  <c r="O14" i="29"/>
  <c r="E23" i="29"/>
  <c r="G129" i="29"/>
  <c r="G136" i="29"/>
  <c r="R29" i="29"/>
  <c r="N129" i="29"/>
  <c r="N136" i="29"/>
  <c r="R68" i="30"/>
  <c r="G75" i="29"/>
  <c r="K39" i="29"/>
  <c r="I136" i="29"/>
  <c r="I129" i="29"/>
  <c r="I82" i="29"/>
  <c r="I130" i="29" s="1"/>
  <c r="Q136" i="29"/>
  <c r="Q129" i="29"/>
  <c r="G39" i="29"/>
  <c r="N39" i="29"/>
  <c r="J94" i="29"/>
  <c r="J139" i="29"/>
  <c r="J113" i="29"/>
  <c r="J85" i="29"/>
  <c r="R85" i="29" s="1"/>
  <c r="J83" i="29"/>
  <c r="K82" i="29" s="1"/>
  <c r="K130" i="29" s="1"/>
  <c r="J98" i="29"/>
  <c r="J90" i="29"/>
  <c r="R90" i="29" s="1"/>
  <c r="M136" i="29"/>
  <c r="M129" i="29"/>
  <c r="R48" i="29"/>
  <c r="R30" i="29"/>
  <c r="R35" i="29"/>
  <c r="F136" i="29"/>
  <c r="F129" i="29"/>
  <c r="R86" i="29"/>
  <c r="R139" i="29" s="1"/>
  <c r="L136" i="29"/>
  <c r="L129" i="29"/>
  <c r="P136" i="29"/>
  <c r="P129" i="29"/>
  <c r="R34" i="29"/>
  <c r="M39" i="29"/>
  <c r="O136" i="29"/>
  <c r="O129" i="29"/>
  <c r="H117" i="29"/>
  <c r="H127" i="29" s="1"/>
  <c r="H137" i="29" s="1"/>
  <c r="H143" i="30" s="1"/>
  <c r="H122" i="29"/>
  <c r="H126" i="29" s="1"/>
  <c r="R100" i="29"/>
  <c r="K129" i="29"/>
  <c r="K136" i="29"/>
  <c r="R92" i="29"/>
  <c r="F143" i="18"/>
  <c r="L68" i="28"/>
  <c r="O143" i="19"/>
  <c r="I32" i="28"/>
  <c r="F32" i="28"/>
  <c r="G32" i="28"/>
  <c r="H32" i="28"/>
  <c r="D32" i="28"/>
  <c r="P140" i="28"/>
  <c r="Q6" i="28"/>
  <c r="Q140" i="28" s="1"/>
  <c r="G143" i="18"/>
  <c r="Q143" i="20"/>
  <c r="I143" i="18"/>
  <c r="K143" i="19"/>
  <c r="L143" i="19"/>
  <c r="H143" i="18"/>
  <c r="G143" i="19"/>
  <c r="N143" i="20"/>
  <c r="K143" i="18"/>
  <c r="M143" i="20"/>
  <c r="J143" i="18"/>
  <c r="M143" i="19"/>
  <c r="P143" i="18"/>
  <c r="N143" i="19"/>
  <c r="O143" i="20"/>
  <c r="J143" i="19"/>
  <c r="O143" i="18"/>
  <c r="Q143" i="18"/>
  <c r="I143" i="19"/>
  <c r="Q143" i="19"/>
  <c r="N143" i="18"/>
  <c r="P143" i="20"/>
  <c r="H143" i="19"/>
  <c r="P143" i="19"/>
  <c r="L143" i="18"/>
  <c r="M143" i="18"/>
  <c r="F143" i="19"/>
  <c r="K143" i="20"/>
  <c r="L143" i="20"/>
  <c r="F143" i="20"/>
  <c r="I50" i="29" a="1"/>
  <c r="I54" i="29" a="1"/>
  <c r="H19" i="29" a="1"/>
  <c r="H16" i="29" a="1"/>
  <c r="H23" i="29" a="1"/>
  <c r="J32" i="28" a="1"/>
  <c r="H20" i="29" a="1"/>
  <c r="H10" i="29" a="1"/>
  <c r="M68" i="28" a="1"/>
  <c r="H15" i="29" a="1"/>
  <c r="F18" i="29" a="1"/>
  <c r="F22" i="29" a="1"/>
  <c r="H24" i="29" a="1"/>
  <c r="I58" i="29" a="1"/>
  <c r="F14" i="29" a="1"/>
  <c r="R32" i="30" l="1"/>
  <c r="H24" i="29"/>
  <c r="R24" i="29" s="1"/>
  <c r="H19" i="29"/>
  <c r="R19" i="29" s="1"/>
  <c r="F22" i="29"/>
  <c r="H23" i="29"/>
  <c r="R23" i="29" s="1"/>
  <c r="H16" i="29"/>
  <c r="R16" i="29" s="1"/>
  <c r="I54" i="29"/>
  <c r="R54" i="29" s="1"/>
  <c r="H15" i="29"/>
  <c r="R15" i="29" s="1"/>
  <c r="H10" i="29"/>
  <c r="H39" i="29" s="1"/>
  <c r="H20" i="29"/>
  <c r="R20" i="29" s="1"/>
  <c r="I50" i="29"/>
  <c r="R50" i="29" s="1"/>
  <c r="I58" i="29"/>
  <c r="R58" i="29" s="1"/>
  <c r="F14" i="29"/>
  <c r="F18" i="29"/>
  <c r="R60" i="29"/>
  <c r="R83" i="29"/>
  <c r="J82" i="29"/>
  <c r="J130" i="29" s="1"/>
  <c r="Q82" i="29"/>
  <c r="J122" i="29"/>
  <c r="J126" i="29" s="1"/>
  <c r="J117" i="29"/>
  <c r="J127" i="29" s="1"/>
  <c r="J137" i="29" s="1"/>
  <c r="J143" i="30" s="1"/>
  <c r="J119" i="29"/>
  <c r="J131" i="29" s="1"/>
  <c r="N82" i="29"/>
  <c r="N130" i="29" s="1"/>
  <c r="P82" i="29"/>
  <c r="P130" i="29" s="1"/>
  <c r="O82" i="29"/>
  <c r="O130" i="29" s="1"/>
  <c r="M82" i="29"/>
  <c r="M130" i="29" s="1"/>
  <c r="R52" i="29"/>
  <c r="R94" i="29"/>
  <c r="I75" i="29"/>
  <c r="R56" i="29"/>
  <c r="L82" i="29"/>
  <c r="L130" i="29" s="1"/>
  <c r="F39" i="29"/>
  <c r="H136" i="29"/>
  <c r="H129" i="29"/>
  <c r="R98" i="29"/>
  <c r="R75" i="29"/>
  <c r="M68" i="28"/>
  <c r="J32" i="28"/>
  <c r="Q61" i="20"/>
  <c r="Q61" i="19"/>
  <c r="C85" i="22"/>
  <c r="Q45" i="22"/>
  <c r="Q9" i="22"/>
  <c r="P9" i="22"/>
  <c r="C85" i="18"/>
  <c r="Q45" i="18"/>
  <c r="Q9" i="18"/>
  <c r="P9" i="18"/>
  <c r="Q9" i="19"/>
  <c r="P9" i="19"/>
  <c r="Q45" i="19"/>
  <c r="C85" i="19"/>
  <c r="Q45" i="20"/>
  <c r="Q9" i="20"/>
  <c r="P9" i="20"/>
  <c r="H22" i="29" a="1"/>
  <c r="H18" i="29" a="1"/>
  <c r="N68" i="28" a="1"/>
  <c r="H14" i="29" a="1"/>
  <c r="K32" i="28" a="1"/>
  <c r="H18" i="29" l="1"/>
  <c r="R18" i="29" s="1"/>
  <c r="H22" i="29"/>
  <c r="R22" i="29" s="1"/>
  <c r="H14" i="29"/>
  <c r="R14" i="29" s="1"/>
  <c r="R10" i="29"/>
  <c r="R39" i="29" s="1"/>
  <c r="J136" i="29"/>
  <c r="J129" i="29"/>
  <c r="Q130" i="29"/>
  <c r="R130" i="29" s="1"/>
  <c r="R82" i="29"/>
  <c r="N68" i="28"/>
  <c r="K32" i="28"/>
  <c r="L32" i="28" a="1"/>
  <c r="O68" i="28" a="1"/>
  <c r="P68" i="28" a="1"/>
  <c r="R107" i="28" l="1"/>
  <c r="R116" i="28"/>
  <c r="O68" i="28"/>
  <c r="P68" i="28"/>
  <c r="L32" i="28"/>
  <c r="R108" i="28"/>
  <c r="R115" i="28"/>
  <c r="M32" i="28" a="1"/>
  <c r="N32" i="28" a="1"/>
  <c r="N32" i="28" l="1"/>
  <c r="M32" i="28"/>
  <c r="R68" i="28"/>
  <c r="R32" i="28" l="1"/>
  <c r="Q39" i="15"/>
  <c r="P39" i="15"/>
  <c r="Q75" i="15"/>
  <c r="K58" i="5"/>
  <c r="K17" i="5"/>
  <c r="K18" i="5"/>
  <c r="K16" i="5"/>
  <c r="A105" i="22" l="1"/>
  <c r="A104" i="22"/>
  <c r="B2" i="22" s="1"/>
  <c r="A103" i="22"/>
  <c r="D118" i="22"/>
  <c r="B111" i="22"/>
  <c r="B110" i="22"/>
  <c r="B108" i="22"/>
  <c r="B106" i="22"/>
  <c r="B103" i="22"/>
  <c r="B102" i="22"/>
  <c r="R74" i="22"/>
  <c r="R73" i="22"/>
  <c r="B72" i="22"/>
  <c r="B71" i="22"/>
  <c r="B70" i="22"/>
  <c r="B69" i="22"/>
  <c r="B68" i="22"/>
  <c r="B67" i="22"/>
  <c r="B66" i="22"/>
  <c r="B65" i="22"/>
  <c r="B64" i="22"/>
  <c r="B63" i="22"/>
  <c r="B62" i="22"/>
  <c r="B61" i="22"/>
  <c r="B60" i="22"/>
  <c r="B59" i="22"/>
  <c r="B58" i="22"/>
  <c r="B57" i="22"/>
  <c r="B56" i="22"/>
  <c r="B55" i="22"/>
  <c r="B54" i="22"/>
  <c r="B53" i="22"/>
  <c r="B52" i="22"/>
  <c r="B51" i="22"/>
  <c r="B50" i="22"/>
  <c r="B49" i="22"/>
  <c r="B48" i="22"/>
  <c r="B47" i="22"/>
  <c r="B46" i="22"/>
  <c r="A46" i="22"/>
  <c r="A47" i="22" s="1"/>
  <c r="A48" i="22" s="1"/>
  <c r="A50" i="22" s="1"/>
  <c r="B45" i="22"/>
  <c r="B44" i="22"/>
  <c r="B35" i="22"/>
  <c r="A35" i="22"/>
  <c r="B34" i="22"/>
  <c r="A34" i="22"/>
  <c r="B33" i="22"/>
  <c r="B32" i="22"/>
  <c r="A32" i="22"/>
  <c r="B31" i="22"/>
  <c r="B30" i="22"/>
  <c r="A30" i="22"/>
  <c r="B29" i="22"/>
  <c r="A29" i="22"/>
  <c r="B28" i="22"/>
  <c r="A28" i="22"/>
  <c r="B27" i="22"/>
  <c r="B26" i="22"/>
  <c r="A26" i="22"/>
  <c r="A27" i="22" s="1"/>
  <c r="B25" i="22"/>
  <c r="B24" i="22"/>
  <c r="B23" i="22"/>
  <c r="B22" i="22"/>
  <c r="A22" i="22"/>
  <c r="A24" i="22" s="1"/>
  <c r="B21" i="22"/>
  <c r="B20" i="22"/>
  <c r="B19" i="22"/>
  <c r="B18" i="22"/>
  <c r="A18" i="22"/>
  <c r="B17" i="22"/>
  <c r="B16" i="22"/>
  <c r="A16" i="22"/>
  <c r="B15" i="22"/>
  <c r="A15" i="22"/>
  <c r="B14" i="22"/>
  <c r="A14" i="22"/>
  <c r="B13" i="22"/>
  <c r="B12" i="22"/>
  <c r="A12" i="22"/>
  <c r="B11" i="22"/>
  <c r="A11" i="22"/>
  <c r="B10" i="22"/>
  <c r="A10" i="22"/>
  <c r="B9" i="22"/>
  <c r="I6" i="22"/>
  <c r="J6" i="22" s="1"/>
  <c r="K6" i="22" s="1"/>
  <c r="L6" i="22" s="1"/>
  <c r="M6" i="22" s="1"/>
  <c r="N6" i="22" s="1"/>
  <c r="O6" i="22" s="1"/>
  <c r="P6" i="22" s="1"/>
  <c r="Q6" i="22" s="1"/>
  <c r="E6" i="22"/>
  <c r="F6" i="22" s="1"/>
  <c r="G6" i="22" s="1"/>
  <c r="H6" i="22" s="1"/>
  <c r="O32" i="22" a="1"/>
  <c r="A23" i="22" l="1"/>
  <c r="O32" i="22"/>
  <c r="A19" i="22"/>
  <c r="A20" i="22"/>
  <c r="A51" i="22"/>
  <c r="A52" i="22" s="1"/>
  <c r="A54" i="22" s="1"/>
  <c r="A55" i="22" s="1"/>
  <c r="A56" i="22" s="1"/>
  <c r="B9" i="20"/>
  <c r="A10" i="20"/>
  <c r="B10" i="20"/>
  <c r="A11" i="20"/>
  <c r="B11" i="20"/>
  <c r="A12" i="20"/>
  <c r="B12" i="20"/>
  <c r="B13" i="20"/>
  <c r="A14" i="20"/>
  <c r="B14" i="20"/>
  <c r="A15" i="20"/>
  <c r="B15" i="20"/>
  <c r="A16" i="20"/>
  <c r="B16" i="20"/>
  <c r="B17" i="20"/>
  <c r="A18" i="20"/>
  <c r="A19" i="20" s="1"/>
  <c r="B18" i="20"/>
  <c r="B19" i="20"/>
  <c r="B20" i="20"/>
  <c r="B21" i="20"/>
  <c r="A22" i="20"/>
  <c r="A23" i="20" s="1"/>
  <c r="B22" i="20"/>
  <c r="B23" i="20"/>
  <c r="B24" i="20"/>
  <c r="B25" i="20"/>
  <c r="A26" i="20"/>
  <c r="A27" i="20" s="1"/>
  <c r="B26" i="20"/>
  <c r="B27" i="20"/>
  <c r="A28" i="20"/>
  <c r="B28" i="20"/>
  <c r="A29" i="20"/>
  <c r="B29" i="20"/>
  <c r="A30" i="20"/>
  <c r="B30" i="20"/>
  <c r="B31" i="20"/>
  <c r="A32" i="20"/>
  <c r="B32" i="20"/>
  <c r="B33" i="20"/>
  <c r="A34" i="20"/>
  <c r="B34" i="20"/>
  <c r="A35" i="20"/>
  <c r="B35" i="20"/>
  <c r="B36" i="20"/>
  <c r="O32" i="20" a="1"/>
  <c r="A20" i="20" l="1"/>
  <c r="A24" i="20"/>
  <c r="O32" i="20"/>
  <c r="A58" i="22"/>
  <c r="A59" i="22"/>
  <c r="A60" i="22"/>
  <c r="A71" i="22" l="1"/>
  <c r="A68" i="22"/>
  <c r="A70" i="22"/>
  <c r="A64" i="22"/>
  <c r="A66" i="22"/>
  <c r="A63" i="22"/>
  <c r="A62" i="22"/>
  <c r="A65" i="22"/>
  <c r="C68" i="22" a="1"/>
  <c r="C71" i="22" a="1"/>
  <c r="C70" i="22" a="1"/>
  <c r="C68" i="22" l="1"/>
  <c r="C70" i="22"/>
  <c r="C71" i="22"/>
  <c r="C32" i="5"/>
  <c r="B111" i="20" l="1"/>
  <c r="B110" i="20"/>
  <c r="B108" i="20"/>
  <c r="B106" i="20"/>
  <c r="B103" i="20"/>
  <c r="B102" i="20"/>
  <c r="R74" i="20"/>
  <c r="R73" i="20"/>
  <c r="B72" i="20"/>
  <c r="B71" i="20"/>
  <c r="B70" i="20"/>
  <c r="B69" i="20"/>
  <c r="B68" i="20"/>
  <c r="B67" i="20"/>
  <c r="B66" i="20"/>
  <c r="B65" i="20"/>
  <c r="B64" i="20"/>
  <c r="B63" i="20"/>
  <c r="B62" i="20"/>
  <c r="B61" i="20"/>
  <c r="B60" i="20"/>
  <c r="B59" i="20"/>
  <c r="B58" i="20"/>
  <c r="B57" i="20"/>
  <c r="B56" i="20"/>
  <c r="B55" i="20"/>
  <c r="B54" i="20"/>
  <c r="B53" i="20"/>
  <c r="B52" i="20"/>
  <c r="B51" i="20"/>
  <c r="B50" i="20"/>
  <c r="B49" i="20"/>
  <c r="B48" i="20"/>
  <c r="B47" i="20"/>
  <c r="B46" i="20"/>
  <c r="A46" i="20"/>
  <c r="B45" i="20"/>
  <c r="B44" i="20"/>
  <c r="E6" i="20"/>
  <c r="F6" i="20" s="1"/>
  <c r="G6" i="20" s="1"/>
  <c r="H6" i="20" s="1"/>
  <c r="I6" i="20" s="1"/>
  <c r="J6" i="20" s="1"/>
  <c r="K6" i="20" s="1"/>
  <c r="L6" i="20" s="1"/>
  <c r="M6" i="20" s="1"/>
  <c r="N6" i="20" s="1"/>
  <c r="O6" i="20" s="1"/>
  <c r="P6" i="20" s="1"/>
  <c r="Q6" i="20" s="1"/>
  <c r="B111" i="19"/>
  <c r="B110" i="19"/>
  <c r="B108" i="19"/>
  <c r="B106" i="19"/>
  <c r="B103" i="19"/>
  <c r="B102" i="19"/>
  <c r="R74" i="19"/>
  <c r="R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A46" i="19"/>
  <c r="B45" i="19"/>
  <c r="B44" i="19"/>
  <c r="B36" i="19"/>
  <c r="B35" i="19"/>
  <c r="A35" i="19"/>
  <c r="B34" i="19"/>
  <c r="A34" i="19"/>
  <c r="B33" i="19"/>
  <c r="B32" i="19"/>
  <c r="A32" i="19"/>
  <c r="B31" i="19"/>
  <c r="B30" i="19"/>
  <c r="A30" i="19"/>
  <c r="B29" i="19"/>
  <c r="A29" i="19"/>
  <c r="B28" i="19"/>
  <c r="A28" i="19"/>
  <c r="B27" i="19"/>
  <c r="B26" i="19"/>
  <c r="A26" i="19"/>
  <c r="B25" i="19"/>
  <c r="B24" i="19"/>
  <c r="B23" i="19"/>
  <c r="B22" i="19"/>
  <c r="A22" i="19"/>
  <c r="B21" i="19"/>
  <c r="B20" i="19"/>
  <c r="B19" i="19"/>
  <c r="B18" i="19"/>
  <c r="A18" i="19"/>
  <c r="B17" i="19"/>
  <c r="B16" i="19"/>
  <c r="A16" i="19"/>
  <c r="B15" i="19"/>
  <c r="A15" i="19"/>
  <c r="B14" i="19"/>
  <c r="A14" i="19"/>
  <c r="B13" i="19"/>
  <c r="B12" i="19"/>
  <c r="A12" i="19"/>
  <c r="B11" i="19"/>
  <c r="A11" i="19"/>
  <c r="B10" i="19"/>
  <c r="A10" i="19"/>
  <c r="B9" i="19"/>
  <c r="E6" i="19"/>
  <c r="F6" i="19" s="1"/>
  <c r="G6" i="19" s="1"/>
  <c r="H6" i="19" s="1"/>
  <c r="I6" i="19" s="1"/>
  <c r="J6" i="19" s="1"/>
  <c r="K6" i="19" s="1"/>
  <c r="L6" i="19" s="1"/>
  <c r="M6" i="19" s="1"/>
  <c r="N6" i="19" s="1"/>
  <c r="O6" i="19" s="1"/>
  <c r="P6" i="19" s="1"/>
  <c r="Q6" i="19" s="1"/>
  <c r="O32" i="19" a="1"/>
  <c r="O32" i="19" l="1"/>
  <c r="A20" i="19"/>
  <c r="A27" i="19"/>
  <c r="A24" i="19"/>
  <c r="A23" i="19"/>
  <c r="A19" i="19"/>
  <c r="A47" i="20"/>
  <c r="A48" i="20" s="1"/>
  <c r="A50" i="20" s="1"/>
  <c r="A47" i="19"/>
  <c r="A48" i="19" s="1"/>
  <c r="A50" i="19" s="1"/>
  <c r="A51" i="20" l="1"/>
  <c r="A52" i="20" s="1"/>
  <c r="A54" i="20" s="1"/>
  <c r="A55" i="20" s="1"/>
  <c r="A56" i="20" s="1"/>
  <c r="A51" i="19"/>
  <c r="A52" i="19" s="1"/>
  <c r="A54" i="19" s="1"/>
  <c r="A55" i="19" s="1"/>
  <c r="A56" i="19" s="1"/>
  <c r="A58" i="20" l="1"/>
  <c r="A59" i="20"/>
  <c r="A60" i="20"/>
  <c r="A60" i="19"/>
  <c r="A58" i="19"/>
  <c r="A59" i="19"/>
  <c r="B102" i="18"/>
  <c r="B103" i="18"/>
  <c r="B106" i="18"/>
  <c r="B108" i="18"/>
  <c r="B110" i="18"/>
  <c r="B111" i="18"/>
  <c r="B44" i="18"/>
  <c r="B45" i="18"/>
  <c r="A46"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R73" i="18"/>
  <c r="R74" i="18"/>
  <c r="E6" i="18"/>
  <c r="F6" i="18" s="1"/>
  <c r="G6" i="18"/>
  <c r="H6" i="18"/>
  <c r="I6" i="18" s="1"/>
  <c r="J6" i="18"/>
  <c r="K6" i="18" s="1"/>
  <c r="L6" i="18" s="1"/>
  <c r="M6" i="18" s="1"/>
  <c r="N6" i="18" s="1"/>
  <c r="O6" i="18" s="1"/>
  <c r="P6" i="18" s="1"/>
  <c r="Q6" i="18" s="1"/>
  <c r="B9" i="18"/>
  <c r="A10" i="18"/>
  <c r="B10" i="18"/>
  <c r="A11" i="18"/>
  <c r="B11" i="18"/>
  <c r="A12" i="18"/>
  <c r="B12" i="18"/>
  <c r="B13" i="18"/>
  <c r="A14" i="18"/>
  <c r="B14" i="18"/>
  <c r="A15" i="18"/>
  <c r="B15" i="18"/>
  <c r="A16" i="18"/>
  <c r="B16" i="18"/>
  <c r="B17" i="18"/>
  <c r="A18" i="18"/>
  <c r="B18" i="18"/>
  <c r="B19" i="18"/>
  <c r="B20" i="18"/>
  <c r="B21" i="18"/>
  <c r="A22" i="18"/>
  <c r="A24" i="18" s="1"/>
  <c r="B22" i="18"/>
  <c r="B23" i="18"/>
  <c r="B24" i="18"/>
  <c r="B25" i="18"/>
  <c r="A26" i="18"/>
  <c r="B26" i="18"/>
  <c r="B27" i="18"/>
  <c r="A28" i="18"/>
  <c r="B28" i="18"/>
  <c r="A29" i="18"/>
  <c r="B29" i="18"/>
  <c r="A30" i="18"/>
  <c r="B30" i="18"/>
  <c r="B31" i="18"/>
  <c r="A32" i="18"/>
  <c r="B32" i="18"/>
  <c r="B33" i="18"/>
  <c r="A34" i="18"/>
  <c r="B34" i="18"/>
  <c r="A35" i="18"/>
  <c r="B35" i="18"/>
  <c r="B36" i="18"/>
  <c r="O32" i="18" a="1"/>
  <c r="O32" i="18" l="1"/>
  <c r="A70" i="20"/>
  <c r="A71" i="20"/>
  <c r="A68" i="20"/>
  <c r="A65" i="20"/>
  <c r="A66" i="20"/>
  <c r="A62" i="20"/>
  <c r="A63" i="20"/>
  <c r="A64" i="20"/>
  <c r="A66" i="19"/>
  <c r="A64" i="19"/>
  <c r="A62" i="19"/>
  <c r="A65" i="19"/>
  <c r="A63" i="19"/>
  <c r="A70" i="19"/>
  <c r="A71" i="19"/>
  <c r="A68" i="19"/>
  <c r="A20" i="18"/>
  <c r="A19" i="18"/>
  <c r="A23" i="18"/>
  <c r="A27" i="18"/>
  <c r="A47" i="18"/>
  <c r="A48" i="18" s="1"/>
  <c r="A50" i="18" s="1"/>
  <c r="C71" i="20" a="1"/>
  <c r="C71" i="19" a="1"/>
  <c r="C70" i="19" a="1"/>
  <c r="C70" i="20" a="1"/>
  <c r="C71" i="19" l="1"/>
  <c r="C70" i="19"/>
  <c r="C71" i="20"/>
  <c r="C70" i="20"/>
  <c r="A51" i="18"/>
  <c r="A52" i="18" s="1"/>
  <c r="A54" i="18" s="1"/>
  <c r="A55" i="18" s="1"/>
  <c r="A56" i="18" s="1"/>
  <c r="A58" i="18" l="1"/>
  <c r="A59" i="18"/>
  <c r="A60" i="18"/>
  <c r="K30" i="5"/>
  <c r="K32" i="5"/>
  <c r="A70" i="18" l="1"/>
  <c r="A71" i="18"/>
  <c r="A68" i="18"/>
  <c r="A63" i="18"/>
  <c r="A66" i="18"/>
  <c r="A62" i="18"/>
  <c r="A65" i="18"/>
  <c r="A64" i="18"/>
  <c r="C34" i="5"/>
  <c r="C70" i="18" a="1"/>
  <c r="C71" i="18" a="1"/>
  <c r="C71" i="18" l="1"/>
  <c r="C70" i="18"/>
  <c r="A46" i="15" l="1"/>
  <c r="A47" i="15" l="1"/>
  <c r="A48" i="15" s="1"/>
  <c r="A50" i="15" s="1"/>
  <c r="A51" i="15" s="1"/>
  <c r="A52" i="15" s="1"/>
  <c r="A54" i="15" s="1"/>
  <c r="A55" i="15" s="1"/>
  <c r="A56" i="15" s="1"/>
  <c r="A60" i="15" s="1"/>
  <c r="A35" i="15"/>
  <c r="A34" i="15"/>
  <c r="A32" i="15"/>
  <c r="A30" i="15"/>
  <c r="A29" i="15"/>
  <c r="A28" i="15"/>
  <c r="A26" i="15"/>
  <c r="A27" i="15" s="1"/>
  <c r="A22" i="15"/>
  <c r="A23" i="15" s="1"/>
  <c r="A18" i="15"/>
  <c r="A19" i="15" s="1"/>
  <c r="A11" i="15"/>
  <c r="A12" i="15"/>
  <c r="A10" i="15"/>
  <c r="A15" i="15"/>
  <c r="A16" i="15"/>
  <c r="A14" i="15"/>
  <c r="O32" i="15" a="1"/>
  <c r="A58" i="15" l="1"/>
  <c r="A59" i="15"/>
  <c r="A71" i="15" s="1"/>
  <c r="O32" i="15"/>
  <c r="A20" i="15"/>
  <c r="A24" i="15"/>
  <c r="A64" i="15"/>
  <c r="A65" i="15"/>
  <c r="A66" i="15"/>
  <c r="A63" i="15"/>
  <c r="A62" i="15"/>
  <c r="A68" i="15" l="1"/>
  <c r="A70" i="15"/>
  <c r="K48" i="5" l="1"/>
  <c r="K47" i="5"/>
  <c r="C36" i="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E6" i="15"/>
  <c r="F6" i="15" l="1"/>
  <c r="E135" i="15"/>
  <c r="D128" i="22"/>
  <c r="F18" i="5"/>
  <c r="F17" i="5"/>
  <c r="F16" i="5"/>
  <c r="G6" i="15" l="1"/>
  <c r="F135" i="15"/>
  <c r="B87" i="22"/>
  <c r="B86" i="22"/>
  <c r="B88" i="22"/>
  <c r="B88" i="15"/>
  <c r="B92" i="15" s="1"/>
  <c r="B88" i="20"/>
  <c r="B88" i="19"/>
  <c r="B88" i="18"/>
  <c r="B86" i="15"/>
  <c r="B90" i="15" s="1"/>
  <c r="B86" i="19"/>
  <c r="B86" i="20"/>
  <c r="B86" i="18"/>
  <c r="B87" i="15"/>
  <c r="B99" i="15" s="1"/>
  <c r="B87" i="20"/>
  <c r="B87" i="19"/>
  <c r="B87" i="18"/>
  <c r="H6" i="15" l="1"/>
  <c r="G135" i="15"/>
  <c r="B98" i="15"/>
  <c r="B100" i="22"/>
  <c r="B92" i="22"/>
  <c r="B96" i="22"/>
  <c r="B98" i="22"/>
  <c r="B90" i="22"/>
  <c r="B94" i="22"/>
  <c r="B99" i="22"/>
  <c r="B95" i="22"/>
  <c r="B91" i="22"/>
  <c r="B95" i="15"/>
  <c r="B94" i="15"/>
  <c r="B100" i="20"/>
  <c r="B96" i="20"/>
  <c r="B92" i="20"/>
  <c r="B91" i="15"/>
  <c r="B90" i="18"/>
  <c r="B94" i="18"/>
  <c r="B98" i="18"/>
  <c r="B100" i="15"/>
  <c r="B98" i="20"/>
  <c r="B94" i="20"/>
  <c r="B90" i="20"/>
  <c r="B98" i="19"/>
  <c r="B94" i="19"/>
  <c r="B90" i="19"/>
  <c r="B99" i="20"/>
  <c r="B95" i="20"/>
  <c r="B91" i="20"/>
  <c r="B96" i="15"/>
  <c r="B99" i="18"/>
  <c r="B91" i="18"/>
  <c r="B95" i="18"/>
  <c r="B92" i="18"/>
  <c r="B96" i="18"/>
  <c r="B100" i="18"/>
  <c r="B99" i="19"/>
  <c r="B95" i="19"/>
  <c r="B91" i="19"/>
  <c r="B100" i="19"/>
  <c r="B96" i="19"/>
  <c r="B92" i="19"/>
  <c r="I6" i="15" l="1"/>
  <c r="H135" i="15"/>
  <c r="J6" i="15" l="1"/>
  <c r="I135" i="15"/>
  <c r="K6" i="15" l="1"/>
  <c r="J135" i="15"/>
  <c r="L6" i="15" l="1"/>
  <c r="K135" i="15"/>
  <c r="M6" i="15" l="1"/>
  <c r="L135" i="15"/>
  <c r="N6" i="15" l="1"/>
  <c r="M135" i="15"/>
  <c r="O6" i="15" l="1"/>
  <c r="N135" i="15"/>
  <c r="P6" i="15" l="1"/>
  <c r="O135" i="15"/>
  <c r="Q6" i="15" l="1"/>
  <c r="Q135" i="15" s="1"/>
  <c r="P135" i="15"/>
  <c r="G108" i="29" l="1"/>
  <c r="M84" i="15"/>
  <c r="M84" i="30" s="1"/>
  <c r="O84" i="15"/>
  <c r="O84" i="30" s="1"/>
  <c r="E84" i="15"/>
  <c r="L84" i="15"/>
  <c r="L84" i="30" s="1"/>
  <c r="K84" i="15"/>
  <c r="K84" i="30" s="1"/>
  <c r="G84" i="15"/>
  <c r="H84" i="15"/>
  <c r="P84" i="15"/>
  <c r="P84" i="30" s="1"/>
  <c r="N84" i="15"/>
  <c r="N84" i="30" s="1"/>
  <c r="F108" i="29"/>
  <c r="Q84" i="15"/>
  <c r="Q84" i="30" s="1"/>
  <c r="F84" i="15"/>
  <c r="D108" i="29"/>
  <c r="I84" i="15"/>
  <c r="J84" i="15"/>
  <c r="E108" i="29"/>
  <c r="C68" i="29" a="1"/>
  <c r="D68" i="29" a="1"/>
  <c r="F68" i="29" a="1"/>
  <c r="E68" i="29" a="1"/>
  <c r="C68" i="29" l="1"/>
  <c r="E68" i="29"/>
  <c r="F68" i="29"/>
  <c r="D68" i="29"/>
  <c r="I84" i="28"/>
  <c r="I84" i="30"/>
  <c r="D111" i="28"/>
  <c r="D118" i="29"/>
  <c r="D128" i="29" s="1"/>
  <c r="D111" i="30"/>
  <c r="H84" i="30"/>
  <c r="H84" i="28"/>
  <c r="F118" i="29"/>
  <c r="F128" i="29" s="1"/>
  <c r="F111" i="30"/>
  <c r="F111" i="28"/>
  <c r="G111" i="28"/>
  <c r="G111" i="30"/>
  <c r="G118" i="29"/>
  <c r="G128" i="29" s="1"/>
  <c r="E118" i="29"/>
  <c r="E128" i="29" s="1"/>
  <c r="E111" i="30"/>
  <c r="E111" i="28"/>
  <c r="G84" i="28"/>
  <c r="G84" i="30"/>
  <c r="E84" i="28"/>
  <c r="E84" i="30"/>
  <c r="J84" i="28"/>
  <c r="K84" i="28" s="1"/>
  <c r="L84" i="28" s="1"/>
  <c r="M84" i="28" s="1"/>
  <c r="N84" i="28" s="1"/>
  <c r="O84" i="28" s="1"/>
  <c r="P84" i="28" s="1"/>
  <c r="Q84" i="28" s="1"/>
  <c r="J84" i="30"/>
  <c r="F84" i="28"/>
  <c r="F84" i="30"/>
  <c r="D102" i="15"/>
  <c r="E105" i="15"/>
  <c r="D105" i="15"/>
  <c r="G102" i="15"/>
  <c r="I102" i="15"/>
  <c r="F104" i="15"/>
  <c r="G105" i="15"/>
  <c r="H104" i="15"/>
  <c r="G110" i="15"/>
  <c r="F111" i="15"/>
  <c r="G106" i="15"/>
  <c r="D111" i="15"/>
  <c r="G87" i="15"/>
  <c r="E102" i="15"/>
  <c r="F106" i="15"/>
  <c r="F110" i="15"/>
  <c r="I105" i="15"/>
  <c r="G111" i="15"/>
  <c r="F102" i="15"/>
  <c r="D110" i="15"/>
  <c r="O87" i="15"/>
  <c r="H105" i="15"/>
  <c r="E104" i="15"/>
  <c r="I104" i="15"/>
  <c r="J105" i="15"/>
  <c r="E106" i="15"/>
  <c r="E110" i="15"/>
  <c r="J104" i="15"/>
  <c r="H102" i="15"/>
  <c r="D106" i="15"/>
  <c r="K105" i="15"/>
  <c r="K105" i="30" s="1"/>
  <c r="E111" i="15"/>
  <c r="D104" i="15"/>
  <c r="G104" i="15"/>
  <c r="F105" i="15"/>
  <c r="F87" i="15"/>
  <c r="D108" i="15"/>
  <c r="F108" i="15"/>
  <c r="G108" i="15"/>
  <c r="E108" i="15"/>
  <c r="F86" i="15"/>
  <c r="D84" i="15"/>
  <c r="D87" i="15"/>
  <c r="F62" i="15" a="1"/>
  <c r="D70" i="15" a="1"/>
  <c r="H64" i="15" a="1"/>
  <c r="E62" i="15" a="1"/>
  <c r="E71" i="30" a="1"/>
  <c r="D66" i="15" a="1"/>
  <c r="C47" i="15" a="1"/>
  <c r="F64" i="15" a="1"/>
  <c r="H65" i="15" a="1"/>
  <c r="F65" i="15" a="1"/>
  <c r="E70" i="15" a="1"/>
  <c r="E64" i="15" a="1"/>
  <c r="E68" i="15" a="1"/>
  <c r="D64" i="15" a="1"/>
  <c r="C71" i="15" a="1"/>
  <c r="I64" i="15" a="1"/>
  <c r="I65" i="15" a="1"/>
  <c r="D71" i="15" a="1"/>
  <c r="E71" i="15" a="1"/>
  <c r="C64" i="15" a="1"/>
  <c r="F70" i="15" a="1"/>
  <c r="D71" i="30" a="1"/>
  <c r="E71" i="28" a="1"/>
  <c r="D65" i="15" a="1"/>
  <c r="F47" i="15" a="1"/>
  <c r="C68" i="15" a="1"/>
  <c r="H62" i="15" a="1"/>
  <c r="F71" i="15" a="1"/>
  <c r="D32" i="29" a="1"/>
  <c r="G65" i="15" a="1"/>
  <c r="D71" i="28" a="1"/>
  <c r="E47" i="15" a="1"/>
  <c r="C62" i="15" a="1"/>
  <c r="F71" i="30" a="1"/>
  <c r="N47" i="15" a="1"/>
  <c r="J65" i="30" a="1"/>
  <c r="C70" i="15" a="1"/>
  <c r="G62" i="15" a="1"/>
  <c r="D68" i="15" a="1"/>
  <c r="E65" i="15" a="1"/>
  <c r="C71" i="30" a="1"/>
  <c r="J65" i="15" a="1"/>
  <c r="C71" i="28" a="1"/>
  <c r="D62" i="15" a="1"/>
  <c r="E46" i="15" a="1"/>
  <c r="G64" i="15" a="1"/>
  <c r="C65" i="15" a="1"/>
  <c r="F71" i="28" a="1"/>
  <c r="C66" i="15" a="1"/>
  <c r="E66" i="15" a="1"/>
  <c r="F68" i="15" a="1"/>
  <c r="F66" i="15" a="1"/>
  <c r="C32" i="29" a="1"/>
  <c r="C71" i="28" l="1"/>
  <c r="E71" i="30"/>
  <c r="D71" i="30"/>
  <c r="D32" i="29"/>
  <c r="J65" i="30"/>
  <c r="C71" i="30"/>
  <c r="C32" i="29"/>
  <c r="F71" i="30"/>
  <c r="D84" i="28"/>
  <c r="R84" i="28" s="1"/>
  <c r="D84" i="30"/>
  <c r="R84" i="30" s="1"/>
  <c r="J104" i="28"/>
  <c r="K104" i="28" s="1"/>
  <c r="L104" i="28" s="1"/>
  <c r="M104" i="28" s="1"/>
  <c r="N104" i="28" s="1"/>
  <c r="O104" i="28" s="1"/>
  <c r="P104" i="28" s="1"/>
  <c r="Q104" i="28" s="1"/>
  <c r="J104" i="30"/>
  <c r="D113" i="28"/>
  <c r="D113" i="30"/>
  <c r="D114" i="28"/>
  <c r="D114" i="30"/>
  <c r="G102" i="28"/>
  <c r="G102" i="30"/>
  <c r="O87" i="28"/>
  <c r="O87" i="30"/>
  <c r="F86" i="30"/>
  <c r="F86" i="28"/>
  <c r="F98" i="28" s="1"/>
  <c r="F105" i="28"/>
  <c r="F121" i="28" s="1"/>
  <c r="F130" i="28" s="1"/>
  <c r="F105" i="30"/>
  <c r="E113" i="28"/>
  <c r="E113" i="30"/>
  <c r="F102" i="28"/>
  <c r="F102" i="30"/>
  <c r="G106" i="28"/>
  <c r="G106" i="30"/>
  <c r="D105" i="28"/>
  <c r="D105" i="30"/>
  <c r="I120" i="15"/>
  <c r="I132" i="15" s="1"/>
  <c r="I102" i="28"/>
  <c r="I102" i="30"/>
  <c r="E110" i="30"/>
  <c r="E110" i="28"/>
  <c r="G104" i="28"/>
  <c r="G104" i="30"/>
  <c r="E106" i="28"/>
  <c r="E106" i="30"/>
  <c r="G114" i="28"/>
  <c r="G114" i="30"/>
  <c r="F114" i="28"/>
  <c r="F114" i="30"/>
  <c r="E105" i="28"/>
  <c r="E105" i="30"/>
  <c r="G110" i="28"/>
  <c r="G123" i="28" s="1"/>
  <c r="G133" i="28" s="1"/>
  <c r="G110" i="30"/>
  <c r="D104" i="28"/>
  <c r="D104" i="30"/>
  <c r="J105" i="28"/>
  <c r="K105" i="28" s="1"/>
  <c r="L105" i="28" s="1"/>
  <c r="M105" i="28" s="1"/>
  <c r="N105" i="28" s="1"/>
  <c r="O105" i="28" s="1"/>
  <c r="P105" i="28" s="1"/>
  <c r="Q105" i="28" s="1"/>
  <c r="J105" i="30"/>
  <c r="I105" i="28"/>
  <c r="I105" i="30"/>
  <c r="G113" i="28"/>
  <c r="G113" i="30"/>
  <c r="D103" i="15"/>
  <c r="D120" i="15"/>
  <c r="D132" i="15" s="1"/>
  <c r="D102" i="28"/>
  <c r="D102" i="30"/>
  <c r="D87" i="28"/>
  <c r="D119" i="28" s="1"/>
  <c r="D128" i="28" s="1"/>
  <c r="D87" i="30"/>
  <c r="H102" i="28"/>
  <c r="H121" i="28" s="1"/>
  <c r="H130" i="28" s="1"/>
  <c r="H102" i="30"/>
  <c r="F110" i="30"/>
  <c r="F110" i="28"/>
  <c r="E114" i="28"/>
  <c r="E114" i="30"/>
  <c r="I104" i="28"/>
  <c r="I104" i="30"/>
  <c r="F113" i="28"/>
  <c r="F113" i="30"/>
  <c r="H104" i="28"/>
  <c r="H104" i="30"/>
  <c r="D118" i="15"/>
  <c r="D128" i="15" s="1"/>
  <c r="D133" i="30" s="1"/>
  <c r="D110" i="30"/>
  <c r="D110" i="28"/>
  <c r="D123" i="28" s="1"/>
  <c r="D133" i="28" s="1"/>
  <c r="E104" i="28"/>
  <c r="E104" i="30"/>
  <c r="F106" i="28"/>
  <c r="F106" i="30"/>
  <c r="G105" i="28"/>
  <c r="G121" i="28" s="1"/>
  <c r="G130" i="28" s="1"/>
  <c r="G105" i="30"/>
  <c r="G87" i="28"/>
  <c r="G99" i="28" s="1"/>
  <c r="G87" i="30"/>
  <c r="F87" i="28"/>
  <c r="F95" i="28" s="1"/>
  <c r="F87" i="30"/>
  <c r="D106" i="28"/>
  <c r="D106" i="30"/>
  <c r="H105" i="28"/>
  <c r="H105" i="30"/>
  <c r="E120" i="15"/>
  <c r="E102" i="28"/>
  <c r="E121" i="28" s="1"/>
  <c r="E130" i="28" s="1"/>
  <c r="E102" i="30"/>
  <c r="F104" i="28"/>
  <c r="F104" i="30"/>
  <c r="J102" i="15"/>
  <c r="J110" i="15"/>
  <c r="F71" i="28"/>
  <c r="D71" i="28"/>
  <c r="E71" i="28"/>
  <c r="H103" i="15"/>
  <c r="H120" i="15"/>
  <c r="H132" i="15" s="1"/>
  <c r="G103" i="15"/>
  <c r="G120" i="15"/>
  <c r="G132" i="15" s="1"/>
  <c r="F103" i="15"/>
  <c r="F120" i="15"/>
  <c r="F132" i="15" s="1"/>
  <c r="H62" i="15"/>
  <c r="G119" i="28"/>
  <c r="G128" i="28" s="1"/>
  <c r="G95" i="28"/>
  <c r="G91" i="28"/>
  <c r="I110" i="15"/>
  <c r="O119" i="28"/>
  <c r="O128" i="28" s="1"/>
  <c r="O95" i="28"/>
  <c r="O91" i="28"/>
  <c r="O99" i="28"/>
  <c r="I103" i="15"/>
  <c r="H110" i="15"/>
  <c r="F123" i="28"/>
  <c r="F133" i="28" s="1"/>
  <c r="H88" i="15"/>
  <c r="P87" i="15"/>
  <c r="E123" i="28"/>
  <c r="E133" i="28" s="1"/>
  <c r="D95" i="28"/>
  <c r="E88" i="15"/>
  <c r="F88" i="15"/>
  <c r="E87" i="15"/>
  <c r="J88" i="15"/>
  <c r="G88" i="15"/>
  <c r="G86" i="15"/>
  <c r="D102" i="22"/>
  <c r="D88" i="15"/>
  <c r="D86" i="15"/>
  <c r="F86" i="22"/>
  <c r="G99" i="15"/>
  <c r="G87" i="22"/>
  <c r="O99" i="15"/>
  <c r="O87" i="22"/>
  <c r="F91" i="15"/>
  <c r="F87" i="22"/>
  <c r="D87" i="18"/>
  <c r="D87" i="19"/>
  <c r="F98" i="15"/>
  <c r="D87" i="22"/>
  <c r="D101" i="15"/>
  <c r="D106" i="22"/>
  <c r="D105" i="22"/>
  <c r="G118" i="15"/>
  <c r="G128" i="15" s="1"/>
  <c r="G133" i="30" s="1"/>
  <c r="D104" i="22"/>
  <c r="F118" i="15"/>
  <c r="F128" i="15" s="1"/>
  <c r="F133" i="30" s="1"/>
  <c r="D84" i="22"/>
  <c r="I116" i="15"/>
  <c r="I125" i="15" s="1"/>
  <c r="I130" i="30" s="1"/>
  <c r="D99" i="15"/>
  <c r="D87" i="20"/>
  <c r="D95" i="15"/>
  <c r="F90" i="15"/>
  <c r="F94" i="15"/>
  <c r="F113" i="15"/>
  <c r="D114" i="15"/>
  <c r="D123" i="15" s="1"/>
  <c r="D128" i="30" s="1"/>
  <c r="F114" i="15"/>
  <c r="F116" i="15"/>
  <c r="F125" i="15" s="1"/>
  <c r="F130" i="30" s="1"/>
  <c r="D91" i="15"/>
  <c r="F99" i="15"/>
  <c r="O95" i="15"/>
  <c r="F95" i="15"/>
  <c r="H116" i="15"/>
  <c r="H125" i="15" s="1"/>
  <c r="H130" i="30" s="1"/>
  <c r="G91" i="15"/>
  <c r="G114" i="15"/>
  <c r="G123" i="15" s="1"/>
  <c r="G128" i="30" s="1"/>
  <c r="G95" i="15"/>
  <c r="R84" i="15"/>
  <c r="D116" i="15"/>
  <c r="D125" i="15" s="1"/>
  <c r="D130" i="30" s="1"/>
  <c r="E103" i="15"/>
  <c r="F65" i="15"/>
  <c r="H64" i="15"/>
  <c r="D68" i="15"/>
  <c r="E62" i="15"/>
  <c r="D66" i="15"/>
  <c r="C68" i="15"/>
  <c r="H65" i="15"/>
  <c r="C62" i="15"/>
  <c r="I65" i="15"/>
  <c r="F71" i="15"/>
  <c r="G62" i="15"/>
  <c r="E68" i="15"/>
  <c r="C64" i="15"/>
  <c r="J65" i="15"/>
  <c r="D64" i="15"/>
  <c r="C47" i="15"/>
  <c r="E66" i="15"/>
  <c r="F47" i="15"/>
  <c r="G65" i="15"/>
  <c r="F70" i="15"/>
  <c r="E47" i="15"/>
  <c r="D70" i="15"/>
  <c r="F68" i="15"/>
  <c r="E65" i="15"/>
  <c r="E46" i="15"/>
  <c r="D62" i="15"/>
  <c r="E71" i="15"/>
  <c r="F62" i="15"/>
  <c r="F66" i="15"/>
  <c r="C71" i="15"/>
  <c r="D65" i="15"/>
  <c r="F64" i="15"/>
  <c r="C66" i="15"/>
  <c r="D71" i="15"/>
  <c r="C70" i="15"/>
  <c r="E64" i="15"/>
  <c r="E70" i="15"/>
  <c r="N47" i="15"/>
  <c r="C65" i="15"/>
  <c r="G64" i="15"/>
  <c r="G116" i="15"/>
  <c r="G125" i="15" s="1"/>
  <c r="G130" i="30" s="1"/>
  <c r="E116" i="15"/>
  <c r="E125" i="15" s="1"/>
  <c r="E130" i="30" s="1"/>
  <c r="E118" i="15"/>
  <c r="E128" i="15" s="1"/>
  <c r="E133" i="30" s="1"/>
  <c r="O114" i="15"/>
  <c r="O123" i="15" s="1"/>
  <c r="O128" i="30" s="1"/>
  <c r="O91" i="15"/>
  <c r="I64" i="15"/>
  <c r="E70" i="28" a="1"/>
  <c r="E28" i="15" a="1"/>
  <c r="H62" i="30" a="1"/>
  <c r="F62" i="28" a="1"/>
  <c r="C62" i="30" a="1"/>
  <c r="C55" i="15" a="1"/>
  <c r="H64" i="30" a="1"/>
  <c r="C48" i="15" a="1"/>
  <c r="N55" i="28" a="1"/>
  <c r="D64" i="30" a="1"/>
  <c r="C59" i="15" a="1"/>
  <c r="C47" i="18" a="1"/>
  <c r="F66" i="28" a="1"/>
  <c r="F59" i="28" a="1"/>
  <c r="N51" i="28" a="1"/>
  <c r="F66" i="30" a="1"/>
  <c r="C47" i="20" a="1"/>
  <c r="C47" i="28" a="1"/>
  <c r="C62" i="22" a="1"/>
  <c r="C55" i="28" a="1"/>
  <c r="E54" i="15" a="1"/>
  <c r="C29" i="15" a="1"/>
  <c r="E51" i="15" a="1"/>
  <c r="G63" i="15" a="1"/>
  <c r="F51" i="28" a="1"/>
  <c r="F28" i="15" a="1"/>
  <c r="D29" i="15" a="1"/>
  <c r="D65" i="28" a="1"/>
  <c r="C47" i="22" a="1"/>
  <c r="I29" i="30" a="1"/>
  <c r="G65" i="28" a="1"/>
  <c r="E55" i="28" a="1"/>
  <c r="D32" i="15" a="1"/>
  <c r="G62" i="28" a="1"/>
  <c r="C35" i="28" a="1"/>
  <c r="F48" i="15" a="1"/>
  <c r="D70" i="30" a="1"/>
  <c r="C47" i="19" a="1"/>
  <c r="I48" i="15" a="1"/>
  <c r="E46" i="28" a="1"/>
  <c r="D35" i="28" a="1"/>
  <c r="H65" i="30" a="1"/>
  <c r="E55" i="15" a="1"/>
  <c r="F62" i="30" a="1"/>
  <c r="D26" i="15" a="1"/>
  <c r="E26" i="15" a="1"/>
  <c r="D34" i="15" a="1"/>
  <c r="H62" i="28" a="1"/>
  <c r="D63" i="15" a="1"/>
  <c r="O47" i="15" a="1"/>
  <c r="H64" i="28" a="1"/>
  <c r="N59" i="28" a="1"/>
  <c r="F29" i="15" a="1"/>
  <c r="E47" i="28" a="1"/>
  <c r="C47" i="30" a="1"/>
  <c r="E59" i="15" a="1"/>
  <c r="F55" i="15" a="1"/>
  <c r="G62" i="30" a="1"/>
  <c r="E29" i="15" a="1"/>
  <c r="F46" i="15" a="1"/>
  <c r="E46" i="30" a="1"/>
  <c r="D66" i="28" a="1"/>
  <c r="E64" i="28" a="1"/>
  <c r="D11" i="15" a="1"/>
  <c r="D35" i="30" a="1"/>
  <c r="G48" i="15" a="1"/>
  <c r="H28" i="15" a="1"/>
  <c r="E64" i="30" a="1"/>
  <c r="C66" i="22" a="1"/>
  <c r="D48" i="15" a="1"/>
  <c r="E35" i="30" a="1"/>
  <c r="C32" i="15" a="1"/>
  <c r="E70" i="30" a="1"/>
  <c r="E66" i="28" a="1"/>
  <c r="D28" i="15" a="1"/>
  <c r="D70" i="28" a="1"/>
  <c r="D66" i="30" a="1"/>
  <c r="C65" i="22" a="1"/>
  <c r="E30" i="15" a="1"/>
  <c r="G64" i="30" a="1"/>
  <c r="F70" i="30" a="1"/>
  <c r="N59" i="15" a="1"/>
  <c r="I64" i="28" a="1"/>
  <c r="E62" i="30" a="1"/>
  <c r="E63" i="15" a="1"/>
  <c r="E35" i="28" a="1"/>
  <c r="D62" i="30" a="1"/>
  <c r="F26" i="15" a="1"/>
  <c r="F65" i="30" a="1"/>
  <c r="H63" i="15" a="1"/>
  <c r="G26" i="15" a="1"/>
  <c r="F64" i="30" a="1"/>
  <c r="E47" i="22" a="1"/>
  <c r="F63" i="15" a="1"/>
  <c r="N47" i="28" a="1"/>
  <c r="C63" i="15" a="1"/>
  <c r="F47" i="28" a="1"/>
  <c r="G64" i="28" a="1"/>
  <c r="I29" i="15" a="1"/>
  <c r="C62" i="28" a="1"/>
  <c r="F51" i="15" a="1"/>
  <c r="D10" i="15" a="1"/>
  <c r="F64" i="28" a="1"/>
  <c r="C35" i="30" a="1"/>
  <c r="C51" i="15" a="1"/>
  <c r="I62" i="15" a="1"/>
  <c r="I65" i="30" a="1"/>
  <c r="C64" i="28" a="1"/>
  <c r="C26" i="15" a="1"/>
  <c r="E48" i="15" a="1"/>
  <c r="C65" i="28" a="1"/>
  <c r="C34" i="15" a="1"/>
  <c r="C65" i="30" a="1"/>
  <c r="C66" i="28" a="1"/>
  <c r="C30" i="15" a="1"/>
  <c r="G65" i="30" a="1"/>
  <c r="C28" i="15" a="1"/>
  <c r="E11" i="15" a="1"/>
  <c r="I64" i="30" a="1"/>
  <c r="N51" i="15" a="1"/>
  <c r="H29" i="15" a="1"/>
  <c r="D65" i="30" a="1"/>
  <c r="N55" i="15" a="1"/>
  <c r="F59" i="15" a="1"/>
  <c r="D35" i="15" a="1"/>
  <c r="C70" i="28" a="1"/>
  <c r="D30" i="15" a="1"/>
  <c r="E66" i="30" a="1"/>
  <c r="C64" i="30" a="1"/>
  <c r="I65" i="28" a="1"/>
  <c r="E62" i="28" a="1"/>
  <c r="C46" i="15" a="1"/>
  <c r="C70" i="30" a="1"/>
  <c r="C35" i="15" a="1"/>
  <c r="N47" i="30" a="1"/>
  <c r="C64" i="22" a="1"/>
  <c r="D47" i="15" a="1"/>
  <c r="E47" i="30" a="1"/>
  <c r="G29" i="15" a="1"/>
  <c r="H65" i="28" a="1"/>
  <c r="E58" i="28" a="1"/>
  <c r="D64" i="28" a="1"/>
  <c r="C66" i="30" a="1"/>
  <c r="G28" i="15" a="1"/>
  <c r="F70" i="28" a="1"/>
  <c r="E50" i="15" a="1"/>
  <c r="D62" i="28" a="1"/>
  <c r="E34" i="15" a="1"/>
  <c r="E65" i="30" a="1"/>
  <c r="F65" i="28" a="1"/>
  <c r="E35" i="15" a="1"/>
  <c r="F47" i="30" a="1"/>
  <c r="E58" i="15" a="1"/>
  <c r="E65" i="28" a="1"/>
  <c r="M11" i="15" a="1"/>
  <c r="F55" i="28" a="1"/>
  <c r="F119" i="28" l="1"/>
  <c r="F128" i="28" s="1"/>
  <c r="F91" i="28"/>
  <c r="F99" i="28"/>
  <c r="D99" i="28"/>
  <c r="D91" i="28"/>
  <c r="F94" i="28"/>
  <c r="F118" i="28"/>
  <c r="F90" i="28"/>
  <c r="E64" i="28"/>
  <c r="C66" i="28"/>
  <c r="F65" i="28"/>
  <c r="C62" i="30"/>
  <c r="I65" i="30"/>
  <c r="D65" i="28"/>
  <c r="F64" i="28"/>
  <c r="F66" i="30"/>
  <c r="E46" i="28"/>
  <c r="D62" i="30"/>
  <c r="E47" i="30"/>
  <c r="E66" i="30"/>
  <c r="G64" i="30"/>
  <c r="E70" i="28"/>
  <c r="C62" i="28"/>
  <c r="D70" i="28"/>
  <c r="F66" i="28"/>
  <c r="E46" i="30"/>
  <c r="C65" i="28"/>
  <c r="D62" i="28"/>
  <c r="E47" i="28"/>
  <c r="E66" i="28"/>
  <c r="G64" i="28"/>
  <c r="E70" i="30"/>
  <c r="C64" i="30"/>
  <c r="D70" i="30"/>
  <c r="E62" i="30"/>
  <c r="N47" i="30"/>
  <c r="I29" i="30"/>
  <c r="C66" i="30"/>
  <c r="D65" i="30"/>
  <c r="E35" i="30"/>
  <c r="F47" i="30"/>
  <c r="D64" i="30"/>
  <c r="G62" i="30"/>
  <c r="C64" i="28"/>
  <c r="H62" i="30"/>
  <c r="E62" i="28"/>
  <c r="N47" i="28"/>
  <c r="I64" i="30"/>
  <c r="F47" i="28"/>
  <c r="D64" i="28"/>
  <c r="G62" i="28"/>
  <c r="F70" i="30"/>
  <c r="H62" i="28"/>
  <c r="C35" i="30"/>
  <c r="E64" i="30"/>
  <c r="F64" i="30"/>
  <c r="G65" i="30"/>
  <c r="C70" i="28"/>
  <c r="H64" i="30"/>
  <c r="C47" i="30"/>
  <c r="F70" i="28"/>
  <c r="D66" i="30"/>
  <c r="F62" i="30"/>
  <c r="D35" i="30"/>
  <c r="F65" i="30"/>
  <c r="H65" i="28"/>
  <c r="E65" i="28"/>
  <c r="G65" i="28"/>
  <c r="C70" i="30"/>
  <c r="H64" i="28"/>
  <c r="C47" i="28"/>
  <c r="H65" i="30"/>
  <c r="D66" i="28"/>
  <c r="C65" i="30"/>
  <c r="E65" i="30"/>
  <c r="F62" i="28"/>
  <c r="J113" i="28"/>
  <c r="K113" i="28" s="1"/>
  <c r="L113" i="28" s="1"/>
  <c r="M113" i="28" s="1"/>
  <c r="N113" i="28" s="1"/>
  <c r="O113" i="28" s="1"/>
  <c r="P113" i="28" s="1"/>
  <c r="Q113" i="28" s="1"/>
  <c r="J113" i="30"/>
  <c r="K113" i="30" s="1"/>
  <c r="P91" i="15"/>
  <c r="P87" i="28"/>
  <c r="P95" i="28" s="1"/>
  <c r="P87" i="30"/>
  <c r="H113" i="28"/>
  <c r="H113" i="30"/>
  <c r="I113" i="28"/>
  <c r="I113" i="30"/>
  <c r="D125" i="30"/>
  <c r="D137" i="30" s="1"/>
  <c r="D121" i="30"/>
  <c r="G113" i="15"/>
  <c r="G122" i="15" s="1"/>
  <c r="G127" i="30" s="1"/>
  <c r="G86" i="28"/>
  <c r="G94" i="28" s="1"/>
  <c r="G86" i="30"/>
  <c r="H96" i="15"/>
  <c r="H88" i="28"/>
  <c r="H88" i="30"/>
  <c r="F103" i="28"/>
  <c r="F103" i="30"/>
  <c r="E125" i="30"/>
  <c r="E137" i="30" s="1"/>
  <c r="E121" i="30"/>
  <c r="F119" i="30"/>
  <c r="F95" i="30"/>
  <c r="F91" i="30"/>
  <c r="F99" i="30"/>
  <c r="D125" i="28"/>
  <c r="D137" i="28" s="1"/>
  <c r="F118" i="30"/>
  <c r="F90" i="30"/>
  <c r="F94" i="30"/>
  <c r="F98" i="30"/>
  <c r="D86" i="30"/>
  <c r="D86" i="28"/>
  <c r="G92" i="15"/>
  <c r="G88" i="28"/>
  <c r="G88" i="30"/>
  <c r="D121" i="28"/>
  <c r="D130" i="28" s="1"/>
  <c r="J102" i="28"/>
  <c r="J102" i="30"/>
  <c r="E125" i="28"/>
  <c r="E137" i="28" s="1"/>
  <c r="F123" i="30"/>
  <c r="E123" i="30"/>
  <c r="F125" i="30"/>
  <c r="F137" i="30" s="1"/>
  <c r="F121" i="30"/>
  <c r="O119" i="30"/>
  <c r="O91" i="30"/>
  <c r="O95" i="30"/>
  <c r="O99" i="30"/>
  <c r="E101" i="15"/>
  <c r="E103" i="28"/>
  <c r="E103" i="30"/>
  <c r="D88" i="19"/>
  <c r="D92" i="19" s="1"/>
  <c r="D88" i="28"/>
  <c r="D145" i="28" s="1"/>
  <c r="D88" i="30"/>
  <c r="J88" i="28"/>
  <c r="J88" i="30"/>
  <c r="I102" i="22"/>
  <c r="I120" i="22" s="1"/>
  <c r="I132" i="22" s="1"/>
  <c r="I103" i="28"/>
  <c r="I103" i="30"/>
  <c r="G103" i="28"/>
  <c r="G103" i="30"/>
  <c r="G119" i="30"/>
  <c r="G95" i="30"/>
  <c r="G91" i="30"/>
  <c r="G99" i="30"/>
  <c r="H121" i="30"/>
  <c r="H125" i="30"/>
  <c r="H137" i="30" s="1"/>
  <c r="D103" i="28"/>
  <c r="D101" i="28" s="1"/>
  <c r="D103" i="30"/>
  <c r="I125" i="30"/>
  <c r="I137" i="30" s="1"/>
  <c r="I121" i="30"/>
  <c r="F125" i="28"/>
  <c r="F137" i="28" s="1"/>
  <c r="E95" i="15"/>
  <c r="E87" i="28"/>
  <c r="E91" i="28" s="1"/>
  <c r="E87" i="30"/>
  <c r="E132" i="15"/>
  <c r="H125" i="28"/>
  <c r="H137" i="28" s="1"/>
  <c r="G123" i="30"/>
  <c r="I125" i="28"/>
  <c r="I137" i="28" s="1"/>
  <c r="F85" i="15"/>
  <c r="F88" i="30"/>
  <c r="F85" i="30" s="1"/>
  <c r="F88" i="28"/>
  <c r="H101" i="15"/>
  <c r="H103" i="28"/>
  <c r="H101" i="28" s="1"/>
  <c r="H103" i="30"/>
  <c r="D119" i="30"/>
  <c r="D95" i="30"/>
  <c r="D91" i="30"/>
  <c r="D99" i="30"/>
  <c r="G125" i="30"/>
  <c r="G137" i="30" s="1"/>
  <c r="G121" i="30"/>
  <c r="E115" i="15"/>
  <c r="E124" i="15" s="1"/>
  <c r="E129" i="30" s="1"/>
  <c r="E88" i="28"/>
  <c r="E88" i="30"/>
  <c r="I121" i="28"/>
  <c r="I130" i="28" s="1"/>
  <c r="D123" i="30"/>
  <c r="G125" i="28"/>
  <c r="G137" i="28" s="1"/>
  <c r="D35" i="28"/>
  <c r="C35" i="28"/>
  <c r="E35" i="28"/>
  <c r="J116" i="15"/>
  <c r="J125" i="15" s="1"/>
  <c r="J130" i="30" s="1"/>
  <c r="J120" i="15"/>
  <c r="J132" i="15" s="1"/>
  <c r="I65" i="28"/>
  <c r="I64" i="28"/>
  <c r="I103" i="22"/>
  <c r="I101" i="15"/>
  <c r="I104" i="22"/>
  <c r="I105" i="22"/>
  <c r="P99" i="15"/>
  <c r="C55" i="28"/>
  <c r="N51" i="28"/>
  <c r="E55" i="28"/>
  <c r="F55" i="28"/>
  <c r="E58" i="28"/>
  <c r="N59" i="28"/>
  <c r="N55" i="28"/>
  <c r="O47" i="15"/>
  <c r="G26" i="15"/>
  <c r="I62" i="15"/>
  <c r="F51" i="28"/>
  <c r="H63" i="15"/>
  <c r="F59" i="28"/>
  <c r="E101" i="28"/>
  <c r="I87" i="15"/>
  <c r="I86" i="15"/>
  <c r="E86" i="15"/>
  <c r="J86" i="15"/>
  <c r="H100" i="28"/>
  <c r="H92" i="28"/>
  <c r="H120" i="28"/>
  <c r="H129" i="28" s="1"/>
  <c r="H96" i="28"/>
  <c r="E119" i="28"/>
  <c r="E128" i="28" s="1"/>
  <c r="E95" i="28"/>
  <c r="E99" i="28"/>
  <c r="G83" i="28"/>
  <c r="G124" i="28" s="1"/>
  <c r="G136" i="28" s="1"/>
  <c r="G120" i="28"/>
  <c r="G129" i="28" s="1"/>
  <c r="G96" i="28"/>
  <c r="G92" i="28"/>
  <c r="G100" i="28"/>
  <c r="F100" i="28"/>
  <c r="F96" i="28"/>
  <c r="F120" i="28"/>
  <c r="F129" i="28" s="1"/>
  <c r="F92" i="28"/>
  <c r="F127" i="28"/>
  <c r="P87" i="22"/>
  <c r="F101" i="28"/>
  <c r="I101" i="28"/>
  <c r="I88" i="15"/>
  <c r="P114" i="15"/>
  <c r="P123" i="15" s="1"/>
  <c r="P128" i="30" s="1"/>
  <c r="J87" i="15"/>
  <c r="J103" i="15"/>
  <c r="D98" i="28"/>
  <c r="D94" i="28"/>
  <c r="D90" i="28"/>
  <c r="D118" i="28"/>
  <c r="D127" i="28" s="1"/>
  <c r="F145" i="28"/>
  <c r="P95" i="15"/>
  <c r="J100" i="28"/>
  <c r="J120" i="28"/>
  <c r="J129" i="28" s="1"/>
  <c r="J92" i="28"/>
  <c r="J96" i="28"/>
  <c r="F83" i="28"/>
  <c r="F124" i="28" s="1"/>
  <c r="F136" i="28" s="1"/>
  <c r="H86" i="15"/>
  <c r="H87" i="15"/>
  <c r="M87" i="15"/>
  <c r="F122" i="15"/>
  <c r="F127" i="30" s="1"/>
  <c r="G86" i="22"/>
  <c r="E88" i="22"/>
  <c r="E96" i="22" s="1"/>
  <c r="E96" i="15"/>
  <c r="E100" i="15"/>
  <c r="E92" i="15"/>
  <c r="D48" i="15"/>
  <c r="E99" i="15"/>
  <c r="E114" i="15"/>
  <c r="E123" i="15" s="1"/>
  <c r="E128" i="30" s="1"/>
  <c r="E91" i="15"/>
  <c r="E87" i="18"/>
  <c r="F87" i="18" s="1"/>
  <c r="F99" i="18" s="1"/>
  <c r="E87" i="22"/>
  <c r="E114" i="22" s="1"/>
  <c r="E123" i="22" s="1"/>
  <c r="E87" i="19"/>
  <c r="F87" i="19" s="1"/>
  <c r="F99" i="19" s="1"/>
  <c r="G94" i="15"/>
  <c r="G98" i="15"/>
  <c r="G90" i="15"/>
  <c r="D47" i="15"/>
  <c r="D115" i="15"/>
  <c r="D124" i="15" s="1"/>
  <c r="D129" i="30" s="1"/>
  <c r="D88" i="18"/>
  <c r="D100" i="18" s="1"/>
  <c r="D88" i="20"/>
  <c r="E88" i="20" s="1"/>
  <c r="D92" i="15"/>
  <c r="D96" i="15"/>
  <c r="F88" i="22"/>
  <c r="F85" i="22" s="1"/>
  <c r="F100" i="15"/>
  <c r="F115" i="15"/>
  <c r="F124" i="15" s="1"/>
  <c r="F129" i="30" s="1"/>
  <c r="F83" i="15"/>
  <c r="F119" i="15" s="1"/>
  <c r="F131" i="15" s="1"/>
  <c r="F136" i="30" s="1"/>
  <c r="F139" i="15"/>
  <c r="F92" i="15"/>
  <c r="F96" i="15"/>
  <c r="D113" i="15"/>
  <c r="D122" i="15" s="1"/>
  <c r="D127" i="30" s="1"/>
  <c r="D88" i="22"/>
  <c r="D96" i="22" s="1"/>
  <c r="D106" i="18"/>
  <c r="D100" i="15"/>
  <c r="D105" i="20"/>
  <c r="D106" i="19"/>
  <c r="H115" i="15"/>
  <c r="H124" i="15" s="1"/>
  <c r="H129" i="30" s="1"/>
  <c r="H88" i="22"/>
  <c r="H100" i="15"/>
  <c r="H92" i="15"/>
  <c r="E48" i="15"/>
  <c r="E75" i="15" s="1"/>
  <c r="G115" i="15"/>
  <c r="G124" i="15" s="1"/>
  <c r="G129" i="30" s="1"/>
  <c r="G85" i="15"/>
  <c r="G88" i="22"/>
  <c r="D102" i="18"/>
  <c r="G83" i="15"/>
  <c r="G119" i="15" s="1"/>
  <c r="G131" i="15" s="1"/>
  <c r="G136" i="30" s="1"/>
  <c r="F48" i="15"/>
  <c r="D86" i="22"/>
  <c r="D113" i="22" s="1"/>
  <c r="D122" i="22" s="1"/>
  <c r="D106" i="20"/>
  <c r="D105" i="19"/>
  <c r="D105" i="18"/>
  <c r="D94" i="15"/>
  <c r="D98" i="15"/>
  <c r="D103" i="20"/>
  <c r="D104" i="19"/>
  <c r="D104" i="18"/>
  <c r="G100" i="15"/>
  <c r="D102" i="20"/>
  <c r="D103" i="19"/>
  <c r="D103" i="18"/>
  <c r="G139" i="15"/>
  <c r="G96" i="15"/>
  <c r="D139" i="15"/>
  <c r="D86" i="20"/>
  <c r="D83" i="15"/>
  <c r="D86" i="19"/>
  <c r="D113" i="19" s="1"/>
  <c r="D122" i="19" s="1"/>
  <c r="D86" i="18"/>
  <c r="D113" i="18" s="1"/>
  <c r="D122" i="18" s="1"/>
  <c r="D90" i="15"/>
  <c r="D104" i="20"/>
  <c r="D102" i="19"/>
  <c r="G48" i="15"/>
  <c r="F46" i="15"/>
  <c r="C48" i="15"/>
  <c r="C46" i="15"/>
  <c r="E143" i="20"/>
  <c r="G143" i="20"/>
  <c r="H143" i="20"/>
  <c r="F102" i="22"/>
  <c r="F120" i="22" s="1"/>
  <c r="F132" i="22" s="1"/>
  <c r="F101" i="15"/>
  <c r="G102" i="22"/>
  <c r="G120" i="22" s="1"/>
  <c r="G132" i="22" s="1"/>
  <c r="G101" i="15"/>
  <c r="H108" i="29"/>
  <c r="E51" i="15"/>
  <c r="N59" i="15"/>
  <c r="F59" i="15"/>
  <c r="J96" i="15"/>
  <c r="J88" i="22"/>
  <c r="D114" i="18"/>
  <c r="D123" i="18" s="1"/>
  <c r="D99" i="18"/>
  <c r="D95" i="18"/>
  <c r="D91" i="18"/>
  <c r="D100" i="19"/>
  <c r="D96" i="19"/>
  <c r="D114" i="19"/>
  <c r="D123" i="19" s="1"/>
  <c r="D99" i="19"/>
  <c r="D95" i="19"/>
  <c r="D91" i="19"/>
  <c r="E58" i="15"/>
  <c r="G104" i="22"/>
  <c r="G105" i="22"/>
  <c r="G103" i="22"/>
  <c r="H104" i="22"/>
  <c r="H105" i="22"/>
  <c r="H102" i="22"/>
  <c r="H120" i="22" s="1"/>
  <c r="H132" i="22" s="1"/>
  <c r="H103" i="22"/>
  <c r="F103" i="22"/>
  <c r="F105" i="22"/>
  <c r="F104" i="22"/>
  <c r="E103" i="22"/>
  <c r="E102" i="22"/>
  <c r="E120" i="22" s="1"/>
  <c r="E132" i="22" s="1"/>
  <c r="E104" i="22"/>
  <c r="E105" i="22"/>
  <c r="E47" i="22"/>
  <c r="C64" i="22"/>
  <c r="C47" i="20"/>
  <c r="F63" i="15"/>
  <c r="C65" i="22"/>
  <c r="C47" i="18"/>
  <c r="G63" i="15"/>
  <c r="C66" i="22"/>
  <c r="C47" i="22"/>
  <c r="C47" i="19"/>
  <c r="C62" i="22"/>
  <c r="C63" i="15"/>
  <c r="F99" i="22"/>
  <c r="F95" i="22"/>
  <c r="F91" i="22"/>
  <c r="F114" i="22"/>
  <c r="F123" i="22" s="1"/>
  <c r="D114" i="22"/>
  <c r="D123" i="22" s="1"/>
  <c r="D95" i="22"/>
  <c r="D99" i="22"/>
  <c r="D91" i="22"/>
  <c r="D116" i="22"/>
  <c r="D125" i="22" s="1"/>
  <c r="D103" i="22"/>
  <c r="D101" i="22" s="1"/>
  <c r="C26" i="15"/>
  <c r="I108" i="29"/>
  <c r="E63" i="15"/>
  <c r="C59" i="15"/>
  <c r="E35" i="15"/>
  <c r="D35" i="15"/>
  <c r="E34" i="15"/>
  <c r="D34" i="15"/>
  <c r="C35" i="15"/>
  <c r="C34" i="15"/>
  <c r="D32" i="15"/>
  <c r="C32" i="15"/>
  <c r="F28" i="15"/>
  <c r="I29" i="15"/>
  <c r="E29" i="15"/>
  <c r="H29" i="15"/>
  <c r="D28" i="15"/>
  <c r="G28" i="15"/>
  <c r="E30" i="15"/>
  <c r="C29" i="15"/>
  <c r="F29" i="15"/>
  <c r="E26" i="15"/>
  <c r="C28" i="15"/>
  <c r="F26" i="15"/>
  <c r="C30" i="15"/>
  <c r="E28" i="15"/>
  <c r="D29" i="15"/>
  <c r="D30" i="15"/>
  <c r="G29" i="15"/>
  <c r="D26" i="15"/>
  <c r="H28" i="15"/>
  <c r="E11" i="15"/>
  <c r="M11" i="15"/>
  <c r="D11" i="15"/>
  <c r="D10" i="15"/>
  <c r="F123" i="15"/>
  <c r="F128" i="30" s="1"/>
  <c r="C55" i="15"/>
  <c r="E54" i="15"/>
  <c r="E50" i="15"/>
  <c r="C51" i="15"/>
  <c r="J115" i="15"/>
  <c r="J124" i="15" s="1"/>
  <c r="J129" i="30" s="1"/>
  <c r="N55" i="15"/>
  <c r="E55" i="15"/>
  <c r="E59" i="15"/>
  <c r="F51" i="15"/>
  <c r="F55" i="15"/>
  <c r="D63" i="15"/>
  <c r="J100" i="15"/>
  <c r="J92" i="15"/>
  <c r="I48" i="15"/>
  <c r="N51" i="15"/>
  <c r="J108" i="29"/>
  <c r="E51" i="28" a="1"/>
  <c r="E59" i="28" a="1"/>
  <c r="C46" i="28" a="1"/>
  <c r="F63" i="28" a="1"/>
  <c r="D19" i="28" a="1"/>
  <c r="D22" i="15" a="1"/>
  <c r="G60" i="28" a="1"/>
  <c r="H46" i="15" a="1"/>
  <c r="E63" i="30" a="1"/>
  <c r="E58" i="30" a="1"/>
  <c r="E10" i="15" a="1"/>
  <c r="F52" i="28" a="1"/>
  <c r="E52" i="15" a="1"/>
  <c r="E59" i="22" a="1"/>
  <c r="D11" i="28" a="1"/>
  <c r="D59" i="15" a="1"/>
  <c r="D51" i="28" a="1"/>
  <c r="F47" i="22" a="1"/>
  <c r="D47" i="22" a="1"/>
  <c r="H47" i="15" a="1"/>
  <c r="G68" i="29" a="1"/>
  <c r="M15" i="28" a="1"/>
  <c r="D59" i="28" a="1"/>
  <c r="C48" i="20" a="1"/>
  <c r="D19" i="15" a="1"/>
  <c r="C54" i="28" a="1"/>
  <c r="C63" i="30" a="1"/>
  <c r="D27" i="15" a="1"/>
  <c r="D29" i="28" a="1"/>
  <c r="E59" i="30" a="1"/>
  <c r="C46" i="19" a="1"/>
  <c r="G52" i="28" a="1"/>
  <c r="D29" i="30" a="1"/>
  <c r="C48" i="19" a="1"/>
  <c r="C11" i="15" a="1"/>
  <c r="C34" i="28" a="1"/>
  <c r="F29" i="28" a="1"/>
  <c r="C59" i="18" a="1"/>
  <c r="C50" i="28" a="1"/>
  <c r="O59" i="15" a="1"/>
  <c r="F54" i="15" a="1"/>
  <c r="C54" i="15" a="1"/>
  <c r="D11" i="30" a="1"/>
  <c r="H28" i="30" a="1"/>
  <c r="C64" i="20" a="1"/>
  <c r="E23" i="28" a="1"/>
  <c r="C59" i="22" a="1"/>
  <c r="E11" i="30" a="1"/>
  <c r="C29" i="28" a="1"/>
  <c r="C63" i="22" a="1"/>
  <c r="C51" i="18" a="1"/>
  <c r="F63" i="30" a="1"/>
  <c r="G27" i="15" a="1"/>
  <c r="G47" i="15" a="1"/>
  <c r="E50" i="30" a="1"/>
  <c r="E56" i="28" a="1"/>
  <c r="E55" i="22" a="1"/>
  <c r="C66" i="20" a="1"/>
  <c r="I60" i="28" a="1"/>
  <c r="C56" i="22" a="1"/>
  <c r="G28" i="30" a="1"/>
  <c r="D18" i="15" a="1"/>
  <c r="M11" i="30" a="1"/>
  <c r="D14" i="15" a="1"/>
  <c r="E27" i="15" a="1"/>
  <c r="E47" i="19" a="1"/>
  <c r="E34" i="30" a="1"/>
  <c r="C12" i="15" a="1"/>
  <c r="C28" i="28" a="1"/>
  <c r="H29" i="30" a="1"/>
  <c r="C56" i="15" a="1"/>
  <c r="F54" i="28" a="1"/>
  <c r="E52" i="28" a="1"/>
  <c r="D47" i="19" a="1"/>
  <c r="C60" i="18" a="1"/>
  <c r="N59" i="30" a="1"/>
  <c r="D55" i="15" a="1"/>
  <c r="C66" i="18" a="1"/>
  <c r="C51" i="28" a="1"/>
  <c r="H12" i="15" a="1"/>
  <c r="N51" i="30" a="1"/>
  <c r="E54" i="30" a="1"/>
  <c r="G60" i="15" a="1"/>
  <c r="D52" i="15" a="1"/>
  <c r="F26" i="28" a="1"/>
  <c r="E26" i="30" a="1"/>
  <c r="C59" i="28" a="1"/>
  <c r="G26" i="30" a="1"/>
  <c r="I56" i="28" a="1"/>
  <c r="F56" i="15" a="1"/>
  <c r="M23" i="28" a="1"/>
  <c r="C48" i="22" a="1"/>
  <c r="C50" i="15" a="1"/>
  <c r="C26" i="28" a="1"/>
  <c r="C63" i="18" a="1"/>
  <c r="F55" i="30" a="1"/>
  <c r="D51" i="15" a="1"/>
  <c r="C52" i="15" a="1"/>
  <c r="M23" i="15" a="1"/>
  <c r="G63" i="28" a="1"/>
  <c r="E51" i="22" a="1"/>
  <c r="C64" i="19" a="1"/>
  <c r="D10" i="28" a="1"/>
  <c r="F51" i="30" a="1"/>
  <c r="D56" i="22" a="1"/>
  <c r="D11" i="22" a="1"/>
  <c r="D23" i="15" a="1"/>
  <c r="O55" i="28" a="1"/>
  <c r="E26" i="28" a="1"/>
  <c r="D56" i="15" a="1"/>
  <c r="C60" i="15" a="1"/>
  <c r="D30" i="30" a="1"/>
  <c r="E48" i="22" a="1"/>
  <c r="I68" i="29" a="1"/>
  <c r="C29" i="30" a="1"/>
  <c r="E19" i="28" a="1"/>
  <c r="D48" i="20" a="1"/>
  <c r="G26" i="28" a="1"/>
  <c r="L47" i="15" a="1"/>
  <c r="E11" i="28" a="1"/>
  <c r="D34" i="28" a="1"/>
  <c r="E60" i="15" a="1"/>
  <c r="C62" i="18" a="1"/>
  <c r="F29" i="30" a="1"/>
  <c r="H28" i="28" a="1"/>
  <c r="C60" i="19" a="1"/>
  <c r="I48" i="30" a="1"/>
  <c r="E50" i="28" a="1"/>
  <c r="F46" i="30" a="1"/>
  <c r="G52" i="15" a="1"/>
  <c r="C59" i="19" a="1"/>
  <c r="D28" i="28" a="1"/>
  <c r="F48" i="28" a="1"/>
  <c r="F27" i="15" a="1"/>
  <c r="E63" i="28" a="1"/>
  <c r="G56" i="15" a="1"/>
  <c r="F50" i="15" a="1"/>
  <c r="C62" i="20" a="1"/>
  <c r="I60" i="15" a="1"/>
  <c r="D55" i="28" a="1"/>
  <c r="C66" i="19" a="1"/>
  <c r="F28" i="30" a="1"/>
  <c r="C55" i="18" a="1"/>
  <c r="F60" i="15" a="1"/>
  <c r="D30" i="28" a="1"/>
  <c r="C65" i="18" a="1"/>
  <c r="C46" i="30" a="1"/>
  <c r="D63" i="30" a="1"/>
  <c r="J65" i="28" a="1"/>
  <c r="F12" i="15" a="1"/>
  <c r="C55" i="30" a="1"/>
  <c r="C63" i="19" a="1"/>
  <c r="C48" i="28" a="1"/>
  <c r="F48" i="30" a="1"/>
  <c r="M15" i="15" a="1"/>
  <c r="C48" i="30" a="1"/>
  <c r="D48" i="30" a="1"/>
  <c r="E54" i="28" a="1"/>
  <c r="E34" i="28" a="1"/>
  <c r="C30" i="28" a="1"/>
  <c r="C30" i="30" a="1"/>
  <c r="C48" i="18" a="1"/>
  <c r="M19" i="28" a="1"/>
  <c r="O47" i="30" a="1"/>
  <c r="G28" i="28" a="1"/>
  <c r="C46" i="18" a="1"/>
  <c r="G48" i="28" a="1"/>
  <c r="C59" i="30" a="1"/>
  <c r="E28" i="28" a="1"/>
  <c r="I46" i="15" a="1"/>
  <c r="I52" i="28" a="1"/>
  <c r="C52" i="19" a="1"/>
  <c r="H63" i="28" a="1"/>
  <c r="E30" i="28" a="1"/>
  <c r="G63" i="30" a="1"/>
  <c r="D60" i="15" a="1"/>
  <c r="I56" i="15" a="1"/>
  <c r="O47" i="28" a="1"/>
  <c r="C46" i="22" a="1"/>
  <c r="D26" i="30" a="1"/>
  <c r="E28" i="30" a="1"/>
  <c r="N11" i="15" a="1"/>
  <c r="D48" i="22" a="1"/>
  <c r="G46" i="15" a="1"/>
  <c r="E60" i="28" a="1"/>
  <c r="C26" i="30" a="1"/>
  <c r="M11" i="28" a="1"/>
  <c r="E56" i="15" a="1"/>
  <c r="C51" i="19" a="1"/>
  <c r="F52" i="15" a="1"/>
  <c r="D12" i="15" a="1"/>
  <c r="E29" i="30" a="1"/>
  <c r="D26" i="28" a="1"/>
  <c r="D47" i="28" a="1"/>
  <c r="F59" i="30" a="1"/>
  <c r="G56" i="28" a="1"/>
  <c r="C55" i="19" a="1"/>
  <c r="E48" i="30" a="1"/>
  <c r="D48" i="28" a="1"/>
  <c r="E48" i="28" a="1"/>
  <c r="G29" i="28" a="1"/>
  <c r="E51" i="30" a="1"/>
  <c r="C58" i="28" a="1"/>
  <c r="C58" i="15" a="1"/>
  <c r="D10" i="30" a="1"/>
  <c r="C27" i="15" a="1"/>
  <c r="I62" i="30" a="1"/>
  <c r="E55" i="30" a="1"/>
  <c r="F58" i="15" a="1"/>
  <c r="M19" i="15" a="1"/>
  <c r="C62" i="19" a="1"/>
  <c r="H48" i="15" a="1"/>
  <c r="I48" i="28" a="1"/>
  <c r="C51" i="30" a="1"/>
  <c r="H29" i="28" a="1"/>
  <c r="D46" i="15" a="1"/>
  <c r="E19" i="15" a="1"/>
  <c r="E15" i="28" a="1"/>
  <c r="N55" i="30" a="1"/>
  <c r="H63" i="30" a="1"/>
  <c r="C65" i="20" a="1"/>
  <c r="D28" i="30" a="1"/>
  <c r="E12" i="15" a="1"/>
  <c r="C63" i="28" a="1"/>
  <c r="G48" i="30" a="1"/>
  <c r="C28" i="30" a="1"/>
  <c r="O51" i="15" a="1"/>
  <c r="C64" i="18" a="1"/>
  <c r="C51" i="22" a="1"/>
  <c r="E29" i="28" a="1"/>
  <c r="D34" i="30" a="1"/>
  <c r="F56" i="28" a="1"/>
  <c r="C56" i="19" a="1"/>
  <c r="D63" i="28" a="1"/>
  <c r="C63" i="20" a="1"/>
  <c r="H68" i="29" a="1"/>
  <c r="F28" i="28" a="1"/>
  <c r="H26" i="15" a="1"/>
  <c r="D15" i="15" a="1"/>
  <c r="I47" i="15" a="1"/>
  <c r="E23" i="15" a="1"/>
  <c r="F46" i="28" a="1"/>
  <c r="E15" i="15" a="1"/>
  <c r="F60" i="28" a="1"/>
  <c r="C65" i="19" a="1"/>
  <c r="C46" i="20" a="1"/>
  <c r="O55" i="15" a="1"/>
  <c r="F26" i="30" a="1"/>
  <c r="G29" i="30" a="1"/>
  <c r="I52" i="15" a="1"/>
  <c r="D22" i="28" a="1"/>
  <c r="D47" i="18" a="1"/>
  <c r="I63" i="15" a="1"/>
  <c r="C34" i="30" a="1"/>
  <c r="C55" i="22" a="1"/>
  <c r="D47" i="30" a="1"/>
  <c r="E30" i="30" a="1"/>
  <c r="E59" i="28" l="1"/>
  <c r="E51" i="28"/>
  <c r="D96" i="28"/>
  <c r="E50" i="28"/>
  <c r="E54" i="28"/>
  <c r="C51" i="28"/>
  <c r="C59" i="28"/>
  <c r="D92" i="28"/>
  <c r="D83" i="28"/>
  <c r="G90" i="28"/>
  <c r="E88" i="19"/>
  <c r="G85" i="28"/>
  <c r="G98" i="28"/>
  <c r="D115" i="19"/>
  <c r="D124" i="19" s="1"/>
  <c r="D120" i="28"/>
  <c r="D129" i="28" s="1"/>
  <c r="G118" i="28"/>
  <c r="G122" i="28" s="1"/>
  <c r="D100" i="28"/>
  <c r="G145" i="28"/>
  <c r="C51" i="30"/>
  <c r="D55" i="15"/>
  <c r="F63" i="28"/>
  <c r="C48" i="19"/>
  <c r="E59" i="30"/>
  <c r="G48" i="30"/>
  <c r="O47" i="28"/>
  <c r="G29" i="30"/>
  <c r="E28" i="30"/>
  <c r="H28" i="30"/>
  <c r="D34" i="30"/>
  <c r="C34" i="28"/>
  <c r="E30" i="30"/>
  <c r="D48" i="30"/>
  <c r="C55" i="30"/>
  <c r="H63" i="30"/>
  <c r="D63" i="30"/>
  <c r="E58" i="30"/>
  <c r="E51" i="30"/>
  <c r="G48" i="28"/>
  <c r="O51" i="15"/>
  <c r="E26" i="30"/>
  <c r="D28" i="30"/>
  <c r="M11" i="28"/>
  <c r="C29" i="30"/>
  <c r="F28" i="28"/>
  <c r="E28" i="28"/>
  <c r="D48" i="28"/>
  <c r="F59" i="30"/>
  <c r="H63" i="28"/>
  <c r="D63" i="28"/>
  <c r="F48" i="30"/>
  <c r="E54" i="30"/>
  <c r="E55" i="30"/>
  <c r="G56" i="15"/>
  <c r="G28" i="28"/>
  <c r="C30" i="30"/>
  <c r="D26" i="28"/>
  <c r="D30" i="28"/>
  <c r="D34" i="28"/>
  <c r="C29" i="28"/>
  <c r="G63" i="30"/>
  <c r="F51" i="30"/>
  <c r="F48" i="28"/>
  <c r="F46" i="30"/>
  <c r="E34" i="28"/>
  <c r="G26" i="28"/>
  <c r="G26" i="30"/>
  <c r="D11" i="28"/>
  <c r="F28" i="30"/>
  <c r="H29" i="30"/>
  <c r="G63" i="28"/>
  <c r="F55" i="30"/>
  <c r="I48" i="30"/>
  <c r="F52" i="15"/>
  <c r="E50" i="30"/>
  <c r="F46" i="28"/>
  <c r="E26" i="28"/>
  <c r="F29" i="28"/>
  <c r="E34" i="30"/>
  <c r="M11" i="30"/>
  <c r="C26" i="28"/>
  <c r="D30" i="30"/>
  <c r="G68" i="29"/>
  <c r="I48" i="28"/>
  <c r="N59" i="30"/>
  <c r="C46" i="28"/>
  <c r="D29" i="30"/>
  <c r="D29" i="28"/>
  <c r="G28" i="30"/>
  <c r="F26" i="28"/>
  <c r="F26" i="30"/>
  <c r="D26" i="30"/>
  <c r="D11" i="30"/>
  <c r="E29" i="28"/>
  <c r="E48" i="28"/>
  <c r="D47" i="30"/>
  <c r="C63" i="30"/>
  <c r="C48" i="30"/>
  <c r="N55" i="30"/>
  <c r="C46" i="30"/>
  <c r="E63" i="30"/>
  <c r="G29" i="28"/>
  <c r="C28" i="28"/>
  <c r="C28" i="30"/>
  <c r="C34" i="30"/>
  <c r="D10" i="30"/>
  <c r="C26" i="30"/>
  <c r="I68" i="29"/>
  <c r="H68" i="29"/>
  <c r="C59" i="30"/>
  <c r="E48" i="30"/>
  <c r="E75" i="30" s="1"/>
  <c r="D47" i="28"/>
  <c r="C63" i="28"/>
  <c r="F63" i="30"/>
  <c r="C48" i="28"/>
  <c r="N51" i="30"/>
  <c r="I62" i="30"/>
  <c r="E63" i="28"/>
  <c r="O47" i="30"/>
  <c r="C30" i="28"/>
  <c r="E29" i="30"/>
  <c r="F29" i="30"/>
  <c r="E11" i="28"/>
  <c r="E11" i="30"/>
  <c r="E30" i="28"/>
  <c r="D10" i="28"/>
  <c r="D28" i="28"/>
  <c r="J87" i="30"/>
  <c r="J87" i="28"/>
  <c r="J85" i="28" s="1"/>
  <c r="E86" i="28"/>
  <c r="E90" i="28" s="1"/>
  <c r="E113" i="15"/>
  <c r="E122" i="15" s="1"/>
  <c r="E127" i="30" s="1"/>
  <c r="E86" i="30"/>
  <c r="K102" i="28"/>
  <c r="J125" i="28"/>
  <c r="J137" i="28" s="1"/>
  <c r="H96" i="30"/>
  <c r="H92" i="30"/>
  <c r="H120" i="30"/>
  <c r="H100" i="30"/>
  <c r="D119" i="15"/>
  <c r="D131" i="15" s="1"/>
  <c r="D136" i="30" s="1"/>
  <c r="I86" i="28"/>
  <c r="I86" i="30"/>
  <c r="E100" i="30"/>
  <c r="E120" i="30"/>
  <c r="E92" i="30"/>
  <c r="E96" i="30"/>
  <c r="I101" i="30"/>
  <c r="E101" i="30"/>
  <c r="J104" i="22"/>
  <c r="J103" i="28"/>
  <c r="K103" i="28" s="1"/>
  <c r="L103" i="28" s="1"/>
  <c r="M103" i="28" s="1"/>
  <c r="N103" i="28" s="1"/>
  <c r="O103" i="28" s="1"/>
  <c r="P103" i="28" s="1"/>
  <c r="Q103" i="28" s="1"/>
  <c r="J103" i="30"/>
  <c r="I96" i="15"/>
  <c r="I88" i="28"/>
  <c r="I96" i="28" s="1"/>
  <c r="I88" i="30"/>
  <c r="G101" i="28"/>
  <c r="G96" i="30"/>
  <c r="G100" i="30"/>
  <c r="G120" i="30"/>
  <c r="G92" i="30"/>
  <c r="M95" i="15"/>
  <c r="M87" i="28"/>
  <c r="M91" i="28" s="1"/>
  <c r="M87" i="30"/>
  <c r="E120" i="28"/>
  <c r="E129" i="28" s="1"/>
  <c r="H101" i="30"/>
  <c r="F83" i="30"/>
  <c r="F124" i="30" s="1"/>
  <c r="G118" i="30"/>
  <c r="G83" i="30"/>
  <c r="G124" i="30" s="1"/>
  <c r="G94" i="30"/>
  <c r="G90" i="30"/>
  <c r="G98" i="30"/>
  <c r="G85" i="30"/>
  <c r="H114" i="15"/>
  <c r="H123" i="15" s="1"/>
  <c r="H128" i="30" s="1"/>
  <c r="H87" i="28"/>
  <c r="H87" i="30"/>
  <c r="P91" i="28"/>
  <c r="E92" i="28"/>
  <c r="J92" i="30"/>
  <c r="J100" i="30"/>
  <c r="J120" i="30"/>
  <c r="J96" i="30"/>
  <c r="H118" i="29"/>
  <c r="H128" i="29" s="1"/>
  <c r="H111" i="28"/>
  <c r="H111" i="30"/>
  <c r="H86" i="28"/>
  <c r="H98" i="28" s="1"/>
  <c r="H86" i="30"/>
  <c r="E96" i="28"/>
  <c r="P99" i="28"/>
  <c r="E100" i="28"/>
  <c r="F85" i="28"/>
  <c r="E91" i="30"/>
  <c r="E99" i="30"/>
  <c r="E95" i="30"/>
  <c r="E119" i="30"/>
  <c r="D101" i="30"/>
  <c r="D100" i="30"/>
  <c r="D120" i="30"/>
  <c r="D96" i="30"/>
  <c r="D92" i="30"/>
  <c r="D118" i="30"/>
  <c r="D83" i="30"/>
  <c r="D90" i="30"/>
  <c r="D98" i="30"/>
  <c r="D94" i="30"/>
  <c r="F101" i="30"/>
  <c r="J111" i="30"/>
  <c r="J111" i="28"/>
  <c r="J118" i="29"/>
  <c r="J128" i="29" s="1"/>
  <c r="I118" i="29"/>
  <c r="I128" i="29" s="1"/>
  <c r="I111" i="30"/>
  <c r="I111" i="28"/>
  <c r="P119" i="28"/>
  <c r="P128" i="28" s="1"/>
  <c r="J86" i="28"/>
  <c r="J86" i="30"/>
  <c r="I91" i="15"/>
  <c r="I87" i="28"/>
  <c r="I91" i="28" s="1"/>
  <c r="I87" i="30"/>
  <c r="F100" i="30"/>
  <c r="F120" i="30"/>
  <c r="F122" i="30" s="1"/>
  <c r="F96" i="30"/>
  <c r="F92" i="30"/>
  <c r="G101" i="30"/>
  <c r="J125" i="30"/>
  <c r="J137" i="30" s="1"/>
  <c r="J121" i="30"/>
  <c r="P95" i="30"/>
  <c r="P91" i="30"/>
  <c r="P99" i="30"/>
  <c r="P119" i="30"/>
  <c r="E83" i="15"/>
  <c r="E119" i="15" s="1"/>
  <c r="E131" i="15" s="1"/>
  <c r="E136" i="30" s="1"/>
  <c r="E86" i="20"/>
  <c r="J65" i="28"/>
  <c r="H28" i="28"/>
  <c r="H29" i="28"/>
  <c r="D131" i="28"/>
  <c r="I101" i="22"/>
  <c r="J83" i="15"/>
  <c r="J102" i="22"/>
  <c r="J120" i="22" s="1"/>
  <c r="J132" i="22" s="1"/>
  <c r="J105" i="22"/>
  <c r="O59" i="15"/>
  <c r="E85" i="15"/>
  <c r="J114" i="15"/>
  <c r="J123" i="15" s="1"/>
  <c r="J128" i="30" s="1"/>
  <c r="J103" i="22"/>
  <c r="I60" i="28"/>
  <c r="H26" i="15"/>
  <c r="D19" i="28"/>
  <c r="G27" i="15"/>
  <c r="C50" i="28"/>
  <c r="E56" i="28"/>
  <c r="D59" i="28"/>
  <c r="G52" i="28"/>
  <c r="M23" i="28"/>
  <c r="E60" i="28"/>
  <c r="D51" i="28"/>
  <c r="G60" i="28"/>
  <c r="E15" i="28"/>
  <c r="M15" i="28"/>
  <c r="E19" i="28"/>
  <c r="O55" i="15"/>
  <c r="C54" i="28"/>
  <c r="I63" i="15"/>
  <c r="F60" i="28"/>
  <c r="D55" i="28"/>
  <c r="N11" i="15"/>
  <c r="I56" i="28"/>
  <c r="F52" i="28"/>
  <c r="O55" i="28"/>
  <c r="I52" i="28"/>
  <c r="C58" i="28"/>
  <c r="F56" i="28"/>
  <c r="F54" i="28"/>
  <c r="E23" i="28"/>
  <c r="M19" i="28"/>
  <c r="E52" i="28"/>
  <c r="G56" i="28"/>
  <c r="D22" i="28"/>
  <c r="I95" i="28"/>
  <c r="I99" i="28"/>
  <c r="I120" i="28"/>
  <c r="I129" i="28" s="1"/>
  <c r="I108" i="15"/>
  <c r="M119" i="28"/>
  <c r="M128" i="28" s="1"/>
  <c r="M95" i="28"/>
  <c r="I98" i="28"/>
  <c r="I94" i="28"/>
  <c r="I118" i="28"/>
  <c r="I85" i="28"/>
  <c r="I90" i="28"/>
  <c r="J106" i="15"/>
  <c r="J101" i="15"/>
  <c r="G127" i="28"/>
  <c r="G131" i="28" s="1"/>
  <c r="G141" i="28" s="1"/>
  <c r="J98" i="28"/>
  <c r="J94" i="28"/>
  <c r="J90" i="28"/>
  <c r="J118" i="28"/>
  <c r="D124" i="28"/>
  <c r="D136" i="28" s="1"/>
  <c r="D82" i="28"/>
  <c r="H145" i="28"/>
  <c r="H94" i="28"/>
  <c r="H90" i="28"/>
  <c r="H118" i="28"/>
  <c r="H85" i="28"/>
  <c r="F131" i="28"/>
  <c r="F141" i="28" s="1"/>
  <c r="H108" i="15"/>
  <c r="F122" i="28"/>
  <c r="E145" i="28"/>
  <c r="H119" i="28"/>
  <c r="H128" i="28" s="1"/>
  <c r="H99" i="28"/>
  <c r="H95" i="28"/>
  <c r="H91" i="28"/>
  <c r="M87" i="22"/>
  <c r="M99" i="15"/>
  <c r="M91" i="15"/>
  <c r="G126" i="15"/>
  <c r="L47" i="15"/>
  <c r="M114" i="15"/>
  <c r="M123" i="15" s="1"/>
  <c r="M128" i="30" s="1"/>
  <c r="J108" i="15"/>
  <c r="F117" i="15"/>
  <c r="F127" i="15" s="1"/>
  <c r="F132" i="30" s="1"/>
  <c r="G117" i="15"/>
  <c r="G127" i="15" s="1"/>
  <c r="G132" i="30" s="1"/>
  <c r="G85" i="22"/>
  <c r="E100" i="22"/>
  <c r="E115" i="22"/>
  <c r="E124" i="22" s="1"/>
  <c r="E92" i="22"/>
  <c r="D56" i="15"/>
  <c r="D48" i="22"/>
  <c r="D52" i="15"/>
  <c r="D60" i="15"/>
  <c r="C12" i="15"/>
  <c r="D59" i="15"/>
  <c r="E95" i="22"/>
  <c r="D51" i="15"/>
  <c r="E95" i="19"/>
  <c r="E99" i="22"/>
  <c r="G87" i="19"/>
  <c r="H87" i="19" s="1"/>
  <c r="H95" i="19" s="1"/>
  <c r="E114" i="19"/>
  <c r="E123" i="19" s="1"/>
  <c r="F114" i="19"/>
  <c r="F123" i="19" s="1"/>
  <c r="G87" i="18"/>
  <c r="G95" i="18" s="1"/>
  <c r="E95" i="18"/>
  <c r="F95" i="18"/>
  <c r="F114" i="18"/>
  <c r="F123" i="18" s="1"/>
  <c r="F91" i="19"/>
  <c r="E99" i="18"/>
  <c r="F95" i="19"/>
  <c r="E114" i="18"/>
  <c r="E123" i="18" s="1"/>
  <c r="F91" i="18"/>
  <c r="E91" i="19"/>
  <c r="E99" i="19"/>
  <c r="E91" i="18"/>
  <c r="D47" i="22"/>
  <c r="E91" i="22"/>
  <c r="D92" i="20"/>
  <c r="D96" i="20"/>
  <c r="D115" i="20"/>
  <c r="D124" i="20" s="1"/>
  <c r="D100" i="20"/>
  <c r="D83" i="20"/>
  <c r="D84" i="20" s="1"/>
  <c r="D115" i="18"/>
  <c r="D124" i="18" s="1"/>
  <c r="F58" i="15"/>
  <c r="F54" i="15"/>
  <c r="D126" i="15"/>
  <c r="D96" i="18"/>
  <c r="D92" i="18"/>
  <c r="F50" i="15"/>
  <c r="C11" i="15"/>
  <c r="C52" i="15"/>
  <c r="C48" i="20"/>
  <c r="C48" i="18"/>
  <c r="E88" i="18"/>
  <c r="F126" i="15"/>
  <c r="E60" i="15"/>
  <c r="C56" i="15"/>
  <c r="E56" i="15"/>
  <c r="E52" i="15"/>
  <c r="D94" i="18"/>
  <c r="D92" i="22"/>
  <c r="D115" i="22"/>
  <c r="D124" i="22" s="1"/>
  <c r="D126" i="22" s="1"/>
  <c r="D129" i="22" s="1"/>
  <c r="D100" i="22"/>
  <c r="C60" i="15"/>
  <c r="C66" i="18"/>
  <c r="C48" i="22"/>
  <c r="D116" i="18"/>
  <c r="D125" i="18" s="1"/>
  <c r="C75" i="15"/>
  <c r="D108" i="19"/>
  <c r="D118" i="19" s="1"/>
  <c r="D128" i="19" s="1"/>
  <c r="D116" i="20"/>
  <c r="D125" i="20" s="1"/>
  <c r="J87" i="22"/>
  <c r="E139" i="15"/>
  <c r="C66" i="19"/>
  <c r="C65" i="20"/>
  <c r="D90" i="19"/>
  <c r="G52" i="15"/>
  <c r="G60" i="15"/>
  <c r="D116" i="19"/>
  <c r="D125" i="19" s="1"/>
  <c r="D126" i="19" s="1"/>
  <c r="D129" i="19" s="1"/>
  <c r="D12" i="15"/>
  <c r="D39" i="15" s="1"/>
  <c r="D82" i="15"/>
  <c r="I92" i="15"/>
  <c r="I114" i="15"/>
  <c r="I123" i="15" s="1"/>
  <c r="I128" i="30" s="1"/>
  <c r="E86" i="19"/>
  <c r="E94" i="15"/>
  <c r="D94" i="19"/>
  <c r="I115" i="15"/>
  <c r="I124" i="15" s="1"/>
  <c r="I129" i="30" s="1"/>
  <c r="I95" i="15"/>
  <c r="D108" i="18"/>
  <c r="E90" i="15"/>
  <c r="I100" i="15"/>
  <c r="D85" i="19"/>
  <c r="E98" i="15"/>
  <c r="E86" i="22"/>
  <c r="E94" i="22" s="1"/>
  <c r="D83" i="19"/>
  <c r="D84" i="19" s="1"/>
  <c r="I99" i="15"/>
  <c r="D108" i="20"/>
  <c r="D98" i="19"/>
  <c r="J91" i="15"/>
  <c r="D85" i="22"/>
  <c r="D120" i="22" s="1"/>
  <c r="C62" i="18"/>
  <c r="D90" i="22"/>
  <c r="H85" i="15"/>
  <c r="F75" i="15"/>
  <c r="D98" i="22"/>
  <c r="D83" i="22"/>
  <c r="D82" i="22" s="1"/>
  <c r="D94" i="22"/>
  <c r="D85" i="20"/>
  <c r="J99" i="15"/>
  <c r="H95" i="15"/>
  <c r="D101" i="18"/>
  <c r="H86" i="22"/>
  <c r="C62" i="19"/>
  <c r="F56" i="15"/>
  <c r="C64" i="20"/>
  <c r="C58" i="15"/>
  <c r="C50" i="15"/>
  <c r="C54" i="15"/>
  <c r="C65" i="18"/>
  <c r="C46" i="18"/>
  <c r="C46" i="19"/>
  <c r="C62" i="20"/>
  <c r="C65" i="19"/>
  <c r="C63" i="19"/>
  <c r="F60" i="15"/>
  <c r="C66" i="20"/>
  <c r="C46" i="20"/>
  <c r="C64" i="18"/>
  <c r="C46" i="22"/>
  <c r="C64" i="19"/>
  <c r="E12" i="15"/>
  <c r="D98" i="18"/>
  <c r="H91" i="15"/>
  <c r="D83" i="18"/>
  <c r="D82" i="18" s="1"/>
  <c r="H83" i="15"/>
  <c r="H139" i="15"/>
  <c r="D85" i="18"/>
  <c r="H90" i="15"/>
  <c r="H94" i="15"/>
  <c r="D90" i="18"/>
  <c r="E86" i="18"/>
  <c r="E113" i="18" s="1"/>
  <c r="H98" i="15"/>
  <c r="G47" i="15"/>
  <c r="D46" i="15"/>
  <c r="I47" i="15"/>
  <c r="H47" i="15"/>
  <c r="G46" i="15"/>
  <c r="H48" i="15"/>
  <c r="E10" i="15"/>
  <c r="F12" i="15"/>
  <c r="H99" i="15"/>
  <c r="J95" i="15"/>
  <c r="I87" i="22"/>
  <c r="I88" i="22"/>
  <c r="H113" i="15"/>
  <c r="H87" i="22"/>
  <c r="J85" i="15"/>
  <c r="I143" i="20"/>
  <c r="I85" i="15"/>
  <c r="F88" i="20"/>
  <c r="G88" i="20" s="1"/>
  <c r="H101" i="22"/>
  <c r="F101" i="22"/>
  <c r="E101" i="22"/>
  <c r="G101" i="22"/>
  <c r="J86" i="22"/>
  <c r="J139" i="15"/>
  <c r="I86" i="22"/>
  <c r="I139" i="15"/>
  <c r="I56" i="15"/>
  <c r="E23" i="15"/>
  <c r="M23" i="15"/>
  <c r="D15" i="15"/>
  <c r="E92" i="19"/>
  <c r="I83" i="15"/>
  <c r="D22" i="15"/>
  <c r="C63" i="20"/>
  <c r="C63" i="18"/>
  <c r="E100" i="20"/>
  <c r="E96" i="20"/>
  <c r="E92" i="20"/>
  <c r="E115" i="20"/>
  <c r="E124" i="20" s="1"/>
  <c r="C63" i="22"/>
  <c r="D47" i="19"/>
  <c r="F27" i="15"/>
  <c r="C51" i="19"/>
  <c r="C60" i="19"/>
  <c r="E47" i="19"/>
  <c r="E48" i="22"/>
  <c r="E51" i="22"/>
  <c r="E27" i="15"/>
  <c r="C56" i="19"/>
  <c r="C51" i="18"/>
  <c r="C56" i="22"/>
  <c r="C51" i="22"/>
  <c r="E55" i="22"/>
  <c r="C59" i="18"/>
  <c r="F47" i="22"/>
  <c r="C59" i="22"/>
  <c r="E59" i="22"/>
  <c r="D11" i="22"/>
  <c r="C59" i="19"/>
  <c r="C60" i="18"/>
  <c r="C55" i="22"/>
  <c r="D47" i="18"/>
  <c r="C52" i="19"/>
  <c r="C55" i="19"/>
  <c r="C55" i="18"/>
  <c r="D48" i="20"/>
  <c r="D56" i="22"/>
  <c r="F100" i="22"/>
  <c r="F92" i="22"/>
  <c r="F96" i="22"/>
  <c r="F115" i="22"/>
  <c r="F124" i="22" s="1"/>
  <c r="I90" i="15"/>
  <c r="G95" i="22"/>
  <c r="G91" i="22"/>
  <c r="G114" i="22"/>
  <c r="G123" i="22" s="1"/>
  <c r="G99" i="22"/>
  <c r="C27" i="15"/>
  <c r="D27" i="15"/>
  <c r="D23" i="15"/>
  <c r="M19" i="15"/>
  <c r="D19" i="15"/>
  <c r="D18" i="15"/>
  <c r="E19" i="15"/>
  <c r="M15" i="15"/>
  <c r="E15" i="15"/>
  <c r="D14" i="15"/>
  <c r="H12" i="15"/>
  <c r="I60" i="15"/>
  <c r="J90" i="15"/>
  <c r="J98" i="15"/>
  <c r="J113" i="15"/>
  <c r="J94" i="15"/>
  <c r="I113" i="15"/>
  <c r="I52" i="15"/>
  <c r="I98" i="15"/>
  <c r="I94" i="15"/>
  <c r="H46" i="15"/>
  <c r="I46" i="15"/>
  <c r="D23" i="28" a="1"/>
  <c r="D15" i="28" a="1"/>
  <c r="C56" i="28" a="1"/>
  <c r="E10" i="28" a="1"/>
  <c r="L47" i="28" a="1"/>
  <c r="C52" i="22" a="1"/>
  <c r="H24" i="15" a="1"/>
  <c r="D59" i="19" a="1"/>
  <c r="E56" i="22" a="1"/>
  <c r="I56" i="30" a="1"/>
  <c r="I47" i="30" a="1"/>
  <c r="E52" i="22" a="1"/>
  <c r="C68" i="19" a="1"/>
  <c r="C11" i="22" a="1"/>
  <c r="G50" i="15" a="1"/>
  <c r="C52" i="28" a="1"/>
  <c r="E10" i="30" a="1"/>
  <c r="G51" i="28" a="1"/>
  <c r="C54" i="22" a="1"/>
  <c r="E22" i="15" a="1"/>
  <c r="D55" i="18" a="1"/>
  <c r="C23" i="28" a="1"/>
  <c r="G71" i="30" a="1"/>
  <c r="G27" i="28" a="1"/>
  <c r="F32" i="29" a="1"/>
  <c r="D46" i="28" a="1"/>
  <c r="H68" i="15" a="1"/>
  <c r="C24" i="15" a="1"/>
  <c r="G12" i="15" a="1"/>
  <c r="E24" i="28" a="1"/>
  <c r="D27" i="28" a="1"/>
  <c r="G51" i="15" a="1"/>
  <c r="F47" i="19" a="1"/>
  <c r="C27" i="30" a="1"/>
  <c r="N11" i="30" a="1"/>
  <c r="C23" i="15" a="1"/>
  <c r="E59" i="19" a="1"/>
  <c r="I54" i="28" a="1"/>
  <c r="D12" i="22" a="1"/>
  <c r="D60" i="20" a="1"/>
  <c r="I50" i="28" a="1"/>
  <c r="N19" i="28" a="1"/>
  <c r="I46" i="28" a="1"/>
  <c r="H20" i="15" a="1"/>
  <c r="D58" i="15" a="1"/>
  <c r="G47" i="28" a="1"/>
  <c r="H12" i="30" a="1"/>
  <c r="E48" i="20" a="1"/>
  <c r="G47" i="22" a="1"/>
  <c r="C52" i="20" a="1"/>
  <c r="H56" i="15" a="1"/>
  <c r="F27" i="30" a="1"/>
  <c r="D55" i="30" a="1"/>
  <c r="C11" i="19" a="1"/>
  <c r="C50" i="18" a="1"/>
  <c r="C60" i="22" a="1"/>
  <c r="G59" i="15" a="1"/>
  <c r="G32" i="29" a="1"/>
  <c r="D59" i="30" a="1"/>
  <c r="I70" i="15" a="1"/>
  <c r="D46" i="19" a="1"/>
  <c r="E20" i="28" a="1"/>
  <c r="G71" i="28" a="1"/>
  <c r="C60" i="28" a="1"/>
  <c r="E19" i="30" a="1"/>
  <c r="D59" i="22" a="1"/>
  <c r="D16" i="15" a="1"/>
  <c r="I71" i="30" a="1"/>
  <c r="I60" i="30" a="1"/>
  <c r="G70" i="15" a="1"/>
  <c r="H51" i="28" a="1"/>
  <c r="H58" i="28" a="1"/>
  <c r="D51" i="19" a="1"/>
  <c r="C56" i="30" a="1"/>
  <c r="D11" i="19" a="1"/>
  <c r="H55" i="15" a="1"/>
  <c r="I63" i="30" a="1"/>
  <c r="C12" i="30" a="1"/>
  <c r="G58" i="15" a="1"/>
  <c r="D23" i="22" a="1"/>
  <c r="I51" i="15" a="1"/>
  <c r="C16" i="15" a="1"/>
  <c r="D18" i="28" a="1"/>
  <c r="F50" i="30" a="1"/>
  <c r="C68" i="20" a="1"/>
  <c r="E32" i="29" a="1"/>
  <c r="H54" i="28" a="1"/>
  <c r="D19" i="30" a="1"/>
  <c r="G46" i="28" a="1"/>
  <c r="C15" i="15" a="1"/>
  <c r="K11" i="15" a="1"/>
  <c r="E14" i="15" a="1"/>
  <c r="I52" i="30" a="1"/>
  <c r="D60" i="28" a="1"/>
  <c r="I47" i="28" a="1"/>
  <c r="L51" i="28" a="1"/>
  <c r="H55" i="28" a="1"/>
  <c r="F60" i="30" a="1"/>
  <c r="G58" i="28" a="1"/>
  <c r="O59" i="28" a="1"/>
  <c r="G56" i="30" a="1"/>
  <c r="C56" i="20" a="1"/>
  <c r="I29" i="28" a="1"/>
  <c r="I50" i="15" a="1"/>
  <c r="H10" i="15" a="1"/>
  <c r="M15" i="30" a="1"/>
  <c r="C52" i="30" a="1"/>
  <c r="C60" i="20" a="1"/>
  <c r="O51" i="28" a="1"/>
  <c r="D14" i="30" a="1"/>
  <c r="C52" i="18" a="1"/>
  <c r="E16" i="28" a="1"/>
  <c r="F48" i="20" a="1"/>
  <c r="D48" i="19" a="1"/>
  <c r="C11" i="28" a="1"/>
  <c r="F20" i="28" a="1"/>
  <c r="F52" i="30" a="1"/>
  <c r="C19" i="15" a="1"/>
  <c r="F58" i="30" a="1"/>
  <c r="G59" i="28" a="1"/>
  <c r="C56" i="18" a="1"/>
  <c r="C58" i="19" a="1"/>
  <c r="H54" i="15" a="1"/>
  <c r="F12" i="28" a="1"/>
  <c r="C15" i="28" a="1"/>
  <c r="I58" i="28" a="1"/>
  <c r="G47" i="30" a="1"/>
  <c r="E27" i="30" a="1"/>
  <c r="C12" i="22" a="1"/>
  <c r="E51" i="19" a="1"/>
  <c r="G55" i="28" a="1"/>
  <c r="D20" i="15" a="1"/>
  <c r="F20" i="15" a="1"/>
  <c r="O59" i="30" a="1"/>
  <c r="H11" i="15" a="1"/>
  <c r="F55" i="22" a="1"/>
  <c r="H70" i="15" a="1"/>
  <c r="D22" i="30" a="1"/>
  <c r="M23" i="30" a="1"/>
  <c r="H71" i="30" a="1"/>
  <c r="G54" i="15" a="1"/>
  <c r="C54" i="19" a="1"/>
  <c r="D50" i="28" a="1"/>
  <c r="D55" i="19" a="1"/>
  <c r="C50" i="30" a="1"/>
  <c r="D60" i="30" a="1"/>
  <c r="E18" i="28" a="1"/>
  <c r="H16" i="15" a="1"/>
  <c r="D12" i="30" a="1"/>
  <c r="D52" i="19" a="1"/>
  <c r="D52" i="20" a="1"/>
  <c r="E47" i="18" a="1"/>
  <c r="G55" i="15" a="1"/>
  <c r="D56" i="30" a="1"/>
  <c r="F12" i="30" a="1"/>
  <c r="D23" i="30" a="1"/>
  <c r="D46" i="30" a="1"/>
  <c r="C27" i="28" a="1"/>
  <c r="H58" i="15" a="1"/>
  <c r="C11" i="18" a="1"/>
  <c r="N15" i="15" a="1"/>
  <c r="I58" i="15" a="1"/>
  <c r="L55" i="28" a="1"/>
  <c r="E11" i="22" a="1"/>
  <c r="D12" i="28" a="1"/>
  <c r="C10" i="15" a="1"/>
  <c r="H20" i="28" a="1"/>
  <c r="D54" i="15" a="1"/>
  <c r="D15" i="30" a="1"/>
  <c r="D56" i="28" a="1"/>
  <c r="E24" i="15" a="1"/>
  <c r="D46" i="18" a="1"/>
  <c r="D56" i="20" a="1"/>
  <c r="E46" i="22" a="1"/>
  <c r="E12" i="28" a="1"/>
  <c r="C58" i="18" a="1"/>
  <c r="D46" i="22" a="1"/>
  <c r="L59" i="15" a="1"/>
  <c r="D16" i="28" a="1"/>
  <c r="E16" i="15" a="1"/>
  <c r="C60" i="30" a="1"/>
  <c r="G52" i="30" a="1"/>
  <c r="L51" i="15" a="1"/>
  <c r="H24" i="28" a="1"/>
  <c r="O55" i="30" a="1"/>
  <c r="H50" i="28" a="1"/>
  <c r="D27" i="30" a="1"/>
  <c r="E12" i="30" a="1"/>
  <c r="H52" i="15" a="1"/>
  <c r="H71" i="28" a="1"/>
  <c r="D51" i="30" a="1"/>
  <c r="H50" i="15" a="1"/>
  <c r="I68" i="15" a="1"/>
  <c r="C19" i="28" a="1"/>
  <c r="G68" i="15" a="1"/>
  <c r="E56" i="30" a="1"/>
  <c r="L47" i="30" a="1"/>
  <c r="C20" i="15" a="1"/>
  <c r="D52" i="30" a="1"/>
  <c r="E52" i="30" a="1"/>
  <c r="E60" i="30" a="1"/>
  <c r="D55" i="22" a="1"/>
  <c r="C12" i="20" a="1"/>
  <c r="D14" i="28" a="1"/>
  <c r="D54" i="22" a="1"/>
  <c r="C12" i="28" a="1"/>
  <c r="I62" i="28" a="1"/>
  <c r="H27" i="15" a="1"/>
  <c r="H16" i="28" a="1"/>
  <c r="H59" i="15" a="1"/>
  <c r="G11" i="15" a="1"/>
  <c r="F54" i="30" a="1"/>
  <c r="F24" i="15" a="1"/>
  <c r="H56" i="28" a="1"/>
  <c r="C58" i="22" a="1"/>
  <c r="C20" i="22" a="1"/>
  <c r="H60" i="15" a="1"/>
  <c r="E15" i="30" a="1"/>
  <c r="G27" i="30" a="1"/>
  <c r="H59" i="28" a="1"/>
  <c r="F16" i="15" a="1"/>
  <c r="C68" i="18" a="1"/>
  <c r="H46" i="30" a="1"/>
  <c r="C58" i="30" a="1"/>
  <c r="I63" i="28" a="1"/>
  <c r="D15" i="22" a="1"/>
  <c r="F50" i="28" a="1"/>
  <c r="C11" i="30" a="1"/>
  <c r="I55" i="15" a="1"/>
  <c r="N19" i="15" a="1"/>
  <c r="N23" i="15" a="1"/>
  <c r="E27" i="28" a="1"/>
  <c r="H26" i="30" a="1"/>
  <c r="N11" i="28" a="1"/>
  <c r="D50" i="15" a="1"/>
  <c r="F48" i="22" a="1"/>
  <c r="H51" i="15" a="1"/>
  <c r="M19" i="30" a="1"/>
  <c r="D24" i="28" a="1"/>
  <c r="H48" i="30" a="1"/>
  <c r="F11" i="15" a="1"/>
  <c r="I71" i="28" a="1"/>
  <c r="C54" i="18" a="1"/>
  <c r="E55" i="19" a="1"/>
  <c r="E20" i="15" a="1"/>
  <c r="D51" i="18" a="1"/>
  <c r="L55" i="15" a="1"/>
  <c r="F59" i="22" a="1"/>
  <c r="D59" i="18" a="1"/>
  <c r="D24" i="15" a="1"/>
  <c r="F10" i="15" a="1"/>
  <c r="F58" i="28" a="1"/>
  <c r="E23" i="30" a="1"/>
  <c r="F24" i="28" a="1"/>
  <c r="E18" i="15" a="1"/>
  <c r="D20" i="28" a="1"/>
  <c r="C50" i="19" a="1"/>
  <c r="D51" i="22" a="1"/>
  <c r="F27" i="28" a="1"/>
  <c r="G10" i="15" a="1"/>
  <c r="C50" i="22" a="1"/>
  <c r="G47" i="19" a="1"/>
  <c r="D19" i="22" a="1"/>
  <c r="D48" i="18" a="1"/>
  <c r="H48" i="28" a="1"/>
  <c r="I54" i="15" a="1"/>
  <c r="D18" i="30" a="1"/>
  <c r="G60" i="30" a="1"/>
  <c r="H47" i="30" a="1"/>
  <c r="I59" i="15" a="1"/>
  <c r="G50" i="28" a="1"/>
  <c r="O51" i="30" a="1"/>
  <c r="I46" i="30" a="1"/>
  <c r="G46" i="30" a="1"/>
  <c r="D60" i="22" a="1"/>
  <c r="F16" i="28" a="1"/>
  <c r="H46" i="28" a="1"/>
  <c r="F51" i="22" a="1"/>
  <c r="E60" i="22" a="1"/>
  <c r="D52" i="22" a="1"/>
  <c r="I66" i="15" a="1"/>
  <c r="G54" i="28" a="1"/>
  <c r="H12" i="28" a="1"/>
  <c r="D52" i="28" a="1"/>
  <c r="F56" i="30" a="1"/>
  <c r="C54" i="30" a="1"/>
  <c r="H47" i="28" a="1"/>
  <c r="C45" i="19" l="1"/>
  <c r="C56" i="28"/>
  <c r="D15" i="28"/>
  <c r="D23" i="28"/>
  <c r="I145" i="28"/>
  <c r="J91" i="28"/>
  <c r="J83" i="28"/>
  <c r="K83" i="28" s="1"/>
  <c r="J99" i="28"/>
  <c r="J95" i="28"/>
  <c r="I119" i="28"/>
  <c r="I128" i="28" s="1"/>
  <c r="J145" i="28"/>
  <c r="J119" i="28"/>
  <c r="J128" i="28" s="1"/>
  <c r="H83" i="28"/>
  <c r="I92" i="28"/>
  <c r="F75" i="28"/>
  <c r="M99" i="28"/>
  <c r="I100" i="28"/>
  <c r="I83" i="28"/>
  <c r="C75" i="28"/>
  <c r="D48" i="19"/>
  <c r="F50" i="28"/>
  <c r="C60" i="28"/>
  <c r="C52" i="28"/>
  <c r="F58" i="28"/>
  <c r="D18" i="28"/>
  <c r="D14" i="28"/>
  <c r="F88" i="19"/>
  <c r="E96" i="19"/>
  <c r="E100" i="19"/>
  <c r="E115" i="19"/>
  <c r="E124" i="19" s="1"/>
  <c r="E102" i="19"/>
  <c r="G122" i="30"/>
  <c r="D52" i="30"/>
  <c r="M19" i="30"/>
  <c r="E32" i="29"/>
  <c r="D14" i="30"/>
  <c r="E12" i="30"/>
  <c r="G27" i="30"/>
  <c r="O59" i="30"/>
  <c r="D56" i="28"/>
  <c r="O51" i="30"/>
  <c r="E60" i="30"/>
  <c r="G46" i="30"/>
  <c r="I60" i="30"/>
  <c r="F60" i="30"/>
  <c r="G52" i="30"/>
  <c r="I47" i="28"/>
  <c r="E27" i="30"/>
  <c r="E16" i="15"/>
  <c r="C27" i="28"/>
  <c r="N11" i="28"/>
  <c r="D46" i="28"/>
  <c r="D75" i="28" s="1"/>
  <c r="O55" i="30"/>
  <c r="H71" i="30"/>
  <c r="D55" i="30"/>
  <c r="G46" i="28"/>
  <c r="I52" i="30"/>
  <c r="F58" i="30"/>
  <c r="L47" i="30"/>
  <c r="F56" i="30"/>
  <c r="D60" i="30"/>
  <c r="G56" i="30"/>
  <c r="I47" i="30"/>
  <c r="H12" i="30"/>
  <c r="G27" i="28"/>
  <c r="C12" i="30"/>
  <c r="F12" i="30"/>
  <c r="H47" i="30"/>
  <c r="C52" i="30"/>
  <c r="D59" i="30"/>
  <c r="F50" i="30"/>
  <c r="L47" i="28"/>
  <c r="H46" i="30"/>
  <c r="N11" i="30"/>
  <c r="C11" i="28"/>
  <c r="C11" i="30"/>
  <c r="E19" i="30"/>
  <c r="E10" i="30"/>
  <c r="E23" i="30"/>
  <c r="N15" i="15"/>
  <c r="D23" i="30"/>
  <c r="H47" i="28"/>
  <c r="C56" i="30"/>
  <c r="D51" i="30"/>
  <c r="G71" i="30"/>
  <c r="D52" i="28"/>
  <c r="F54" i="30"/>
  <c r="L55" i="15"/>
  <c r="H48" i="30"/>
  <c r="H46" i="28"/>
  <c r="D27" i="28"/>
  <c r="D12" i="30"/>
  <c r="D39" i="30" s="1"/>
  <c r="D12" i="28"/>
  <c r="D39" i="28" s="1"/>
  <c r="F27" i="28"/>
  <c r="E12" i="28"/>
  <c r="C12" i="28"/>
  <c r="F12" i="28"/>
  <c r="H51" i="15"/>
  <c r="C54" i="30"/>
  <c r="O51" i="28"/>
  <c r="H48" i="28"/>
  <c r="E15" i="30"/>
  <c r="F20" i="15"/>
  <c r="D15" i="30"/>
  <c r="E27" i="28"/>
  <c r="E52" i="30"/>
  <c r="I46" i="30"/>
  <c r="I71" i="30"/>
  <c r="C58" i="30"/>
  <c r="C60" i="30"/>
  <c r="D60" i="28"/>
  <c r="G47" i="30"/>
  <c r="H56" i="15"/>
  <c r="D46" i="30"/>
  <c r="H26" i="30"/>
  <c r="F32" i="29"/>
  <c r="D27" i="30"/>
  <c r="M23" i="30"/>
  <c r="F27" i="30"/>
  <c r="D19" i="30"/>
  <c r="D22" i="30"/>
  <c r="C19" i="15"/>
  <c r="E56" i="30"/>
  <c r="I46" i="28"/>
  <c r="C50" i="30"/>
  <c r="O59" i="28"/>
  <c r="I56" i="30"/>
  <c r="G47" i="28"/>
  <c r="F52" i="30"/>
  <c r="I63" i="30"/>
  <c r="D56" i="30"/>
  <c r="G60" i="30"/>
  <c r="M15" i="30"/>
  <c r="G32" i="29"/>
  <c r="H12" i="28"/>
  <c r="E10" i="28"/>
  <c r="D18" i="30"/>
  <c r="C27" i="30"/>
  <c r="J110" i="28"/>
  <c r="J110" i="30"/>
  <c r="H118" i="30"/>
  <c r="H98" i="30"/>
  <c r="H83" i="30"/>
  <c r="H94" i="30"/>
  <c r="H85" i="30"/>
  <c r="H90" i="30"/>
  <c r="D82" i="30"/>
  <c r="D124" i="30"/>
  <c r="E118" i="28"/>
  <c r="E98" i="28"/>
  <c r="I118" i="15"/>
  <c r="I128" i="15" s="1"/>
  <c r="I110" i="30"/>
  <c r="I110" i="28"/>
  <c r="M119" i="30"/>
  <c r="M99" i="30"/>
  <c r="M91" i="30"/>
  <c r="M95" i="30"/>
  <c r="J119" i="30"/>
  <c r="J95" i="30"/>
  <c r="J99" i="30"/>
  <c r="J91" i="30"/>
  <c r="D120" i="20"/>
  <c r="I91" i="30"/>
  <c r="I99" i="30"/>
  <c r="I119" i="30"/>
  <c r="I95" i="30"/>
  <c r="I133" i="30"/>
  <c r="I85" i="30"/>
  <c r="I94" i="30"/>
  <c r="I118" i="30"/>
  <c r="I90" i="30"/>
  <c r="I98" i="30"/>
  <c r="I83" i="30"/>
  <c r="F75" i="30"/>
  <c r="G129" i="15"/>
  <c r="G134" i="30" s="1"/>
  <c r="G131" i="30"/>
  <c r="G141" i="30" s="1"/>
  <c r="G136" i="15"/>
  <c r="H118" i="15"/>
  <c r="H128" i="15" s="1"/>
  <c r="H110" i="30"/>
  <c r="H110" i="28"/>
  <c r="J101" i="28"/>
  <c r="I120" i="30"/>
  <c r="I92" i="30"/>
  <c r="I100" i="30"/>
  <c r="I96" i="30"/>
  <c r="L102" i="28"/>
  <c r="K125" i="28"/>
  <c r="K137" i="28" s="1"/>
  <c r="E75" i="28"/>
  <c r="E83" i="28"/>
  <c r="E82" i="28" s="1"/>
  <c r="F131" i="30"/>
  <c r="F141" i="30" s="1"/>
  <c r="F136" i="15"/>
  <c r="E94" i="28"/>
  <c r="J106" i="28"/>
  <c r="K106" i="28" s="1"/>
  <c r="L106" i="28" s="1"/>
  <c r="M106" i="28" s="1"/>
  <c r="N106" i="28" s="1"/>
  <c r="O106" i="28" s="1"/>
  <c r="P106" i="28" s="1"/>
  <c r="Q106" i="28" s="1"/>
  <c r="J106" i="30"/>
  <c r="J118" i="30"/>
  <c r="J98" i="30"/>
  <c r="J94" i="30"/>
  <c r="J85" i="30"/>
  <c r="J83" i="30"/>
  <c r="J90" i="30"/>
  <c r="H133" i="30"/>
  <c r="H91" i="30"/>
  <c r="H95" i="30"/>
  <c r="H119" i="30"/>
  <c r="H122" i="30" s="1"/>
  <c r="H99" i="30"/>
  <c r="E90" i="30"/>
  <c r="E94" i="30"/>
  <c r="E118" i="30"/>
  <c r="E122" i="30" s="1"/>
  <c r="E83" i="30"/>
  <c r="E98" i="30"/>
  <c r="E85" i="30"/>
  <c r="D141" i="28"/>
  <c r="D142" i="28" s="1"/>
  <c r="D131" i="30"/>
  <c r="D141" i="30" s="1"/>
  <c r="D136" i="15"/>
  <c r="E85" i="28"/>
  <c r="J101" i="30"/>
  <c r="C75" i="30"/>
  <c r="L83" i="28"/>
  <c r="M83" i="28" s="1"/>
  <c r="K87" i="28"/>
  <c r="E122" i="18"/>
  <c r="D119" i="19"/>
  <c r="D131" i="19" s="1"/>
  <c r="D120" i="19"/>
  <c r="G137" i="15"/>
  <c r="G142" i="30" s="1"/>
  <c r="F137" i="15"/>
  <c r="F142" i="30" s="1"/>
  <c r="I62" i="28"/>
  <c r="J121" i="28"/>
  <c r="J130" i="28" s="1"/>
  <c r="H71" i="28"/>
  <c r="G71" i="28"/>
  <c r="I71" i="28"/>
  <c r="I29" i="28"/>
  <c r="D134" i="28"/>
  <c r="I63" i="28"/>
  <c r="F132" i="28"/>
  <c r="F142" i="28" s="1"/>
  <c r="G132" i="28"/>
  <c r="G142" i="28" s="1"/>
  <c r="J101" i="22"/>
  <c r="N23" i="15"/>
  <c r="D20" i="28"/>
  <c r="G50" i="28"/>
  <c r="F20" i="28"/>
  <c r="E18" i="28"/>
  <c r="N19" i="15"/>
  <c r="C15" i="28"/>
  <c r="H56" i="28"/>
  <c r="G54" i="28"/>
  <c r="I54" i="28"/>
  <c r="H50" i="28"/>
  <c r="L51" i="28"/>
  <c r="D16" i="28"/>
  <c r="E20" i="28"/>
  <c r="G70" i="15"/>
  <c r="G58" i="28"/>
  <c r="L55" i="28"/>
  <c r="E16" i="28"/>
  <c r="D24" i="28"/>
  <c r="G51" i="28"/>
  <c r="I58" i="28"/>
  <c r="H20" i="28"/>
  <c r="C19" i="28"/>
  <c r="G55" i="28"/>
  <c r="D50" i="28"/>
  <c r="H51" i="28"/>
  <c r="H16" i="28"/>
  <c r="E24" i="28"/>
  <c r="I50" i="28"/>
  <c r="G59" i="28"/>
  <c r="H54" i="28"/>
  <c r="H59" i="28"/>
  <c r="N19" i="28"/>
  <c r="F16" i="28"/>
  <c r="F24" i="28"/>
  <c r="H58" i="28"/>
  <c r="H70" i="15"/>
  <c r="H55" i="28"/>
  <c r="H27" i="15"/>
  <c r="C23" i="28"/>
  <c r="H24" i="28"/>
  <c r="H111" i="15"/>
  <c r="H123" i="28"/>
  <c r="H133" i="28" s="1"/>
  <c r="H127" i="28"/>
  <c r="H131" i="28" s="1"/>
  <c r="H141" i="28" s="1"/>
  <c r="H122" i="28"/>
  <c r="E122" i="28"/>
  <c r="E132" i="28" s="1"/>
  <c r="E142" i="28" s="1"/>
  <c r="E127" i="28"/>
  <c r="E131" i="28" s="1"/>
  <c r="E141" i="28" s="1"/>
  <c r="I106" i="15"/>
  <c r="E135" i="28"/>
  <c r="E124" i="28"/>
  <c r="E136" i="28" s="1"/>
  <c r="F82" i="28"/>
  <c r="F135" i="28" s="1"/>
  <c r="H82" i="28"/>
  <c r="H135" i="28" s="1"/>
  <c r="J82" i="28"/>
  <c r="J135" i="28" s="1"/>
  <c r="G82" i="28"/>
  <c r="G135" i="28" s="1"/>
  <c r="I82" i="28"/>
  <c r="I135" i="28" s="1"/>
  <c r="F134" i="28"/>
  <c r="J123" i="28"/>
  <c r="J133" i="28" s="1"/>
  <c r="J111" i="15"/>
  <c r="I127" i="28"/>
  <c r="I131" i="28" s="1"/>
  <c r="I141" i="28" s="1"/>
  <c r="I122" i="28"/>
  <c r="I111" i="15"/>
  <c r="G134" i="28"/>
  <c r="H106" i="15"/>
  <c r="J127" i="28"/>
  <c r="J131" i="28" s="1"/>
  <c r="J141" i="28" s="1"/>
  <c r="I70" i="15"/>
  <c r="L59" i="15"/>
  <c r="L51" i="15"/>
  <c r="K11" i="15"/>
  <c r="F129" i="15"/>
  <c r="F134" i="30" s="1"/>
  <c r="D129" i="15"/>
  <c r="D134" i="30" s="1"/>
  <c r="I122" i="15"/>
  <c r="I117" i="15"/>
  <c r="I127" i="15" s="1"/>
  <c r="I132" i="30" s="1"/>
  <c r="E126" i="15"/>
  <c r="E117" i="15"/>
  <c r="J122" i="15"/>
  <c r="J117" i="15"/>
  <c r="J127" i="15" s="1"/>
  <c r="J132" i="30" s="1"/>
  <c r="H122" i="15"/>
  <c r="H117" i="15"/>
  <c r="H127" i="15" s="1"/>
  <c r="H132" i="30" s="1"/>
  <c r="G68" i="15"/>
  <c r="H68" i="15"/>
  <c r="D60" i="22"/>
  <c r="D52" i="22"/>
  <c r="C12" i="22"/>
  <c r="C20" i="15"/>
  <c r="C24" i="15"/>
  <c r="C16" i="15"/>
  <c r="G99" i="18"/>
  <c r="G114" i="18"/>
  <c r="G123" i="18" s="1"/>
  <c r="G91" i="18"/>
  <c r="H87" i="18"/>
  <c r="H91" i="18" s="1"/>
  <c r="G91" i="19"/>
  <c r="G114" i="19"/>
  <c r="G123" i="19" s="1"/>
  <c r="G95" i="19"/>
  <c r="G99" i="19"/>
  <c r="D55" i="22"/>
  <c r="C23" i="15"/>
  <c r="D59" i="22"/>
  <c r="C15" i="15"/>
  <c r="D126" i="18"/>
  <c r="D129" i="18" s="1"/>
  <c r="D119" i="20"/>
  <c r="D51" i="22"/>
  <c r="C11" i="22"/>
  <c r="C60" i="20"/>
  <c r="C56" i="20"/>
  <c r="C52" i="20"/>
  <c r="C56" i="18"/>
  <c r="C52" i="18"/>
  <c r="E18" i="15"/>
  <c r="E22" i="15"/>
  <c r="E14" i="15"/>
  <c r="C45" i="20"/>
  <c r="C45" i="18"/>
  <c r="D48" i="18"/>
  <c r="E115" i="18"/>
  <c r="E124" i="18" s="1"/>
  <c r="E100" i="18"/>
  <c r="F88" i="18"/>
  <c r="E92" i="18"/>
  <c r="E96" i="18"/>
  <c r="D24" i="15"/>
  <c r="D16" i="15"/>
  <c r="C54" i="18"/>
  <c r="D20" i="15"/>
  <c r="E103" i="19"/>
  <c r="E98" i="18"/>
  <c r="E94" i="18"/>
  <c r="F86" i="18"/>
  <c r="C45" i="22"/>
  <c r="E103" i="18"/>
  <c r="E83" i="18"/>
  <c r="E84" i="18" s="1"/>
  <c r="E104" i="18"/>
  <c r="E102" i="18"/>
  <c r="E120" i="18" s="1"/>
  <c r="E132" i="18" s="1"/>
  <c r="E39" i="15"/>
  <c r="E106" i="18"/>
  <c r="E105" i="18"/>
  <c r="E90" i="18"/>
  <c r="C60" i="22"/>
  <c r="C52" i="22"/>
  <c r="E90" i="19"/>
  <c r="E106" i="19"/>
  <c r="E85" i="19"/>
  <c r="E83" i="19"/>
  <c r="E84" i="19" s="1"/>
  <c r="E130" i="19" s="1"/>
  <c r="E105" i="19"/>
  <c r="E116" i="19" s="1"/>
  <c r="E125" i="19" s="1"/>
  <c r="J85" i="22"/>
  <c r="E98" i="19"/>
  <c r="E113" i="19"/>
  <c r="E104" i="19"/>
  <c r="E94" i="19"/>
  <c r="F86" i="19"/>
  <c r="F113" i="19" s="1"/>
  <c r="C68" i="19"/>
  <c r="E83" i="22"/>
  <c r="E82" i="22" s="1"/>
  <c r="E98" i="22"/>
  <c r="D119" i="22"/>
  <c r="D131" i="22" s="1"/>
  <c r="C50" i="19"/>
  <c r="F24" i="15"/>
  <c r="F16" i="15"/>
  <c r="H91" i="19"/>
  <c r="H60" i="15"/>
  <c r="C58" i="19"/>
  <c r="D50" i="15"/>
  <c r="C68" i="20"/>
  <c r="C68" i="18"/>
  <c r="H52" i="15"/>
  <c r="H59" i="15"/>
  <c r="H55" i="15"/>
  <c r="D46" i="22"/>
  <c r="C54" i="19"/>
  <c r="D58" i="15"/>
  <c r="D54" i="15"/>
  <c r="D46" i="19"/>
  <c r="D45" i="19" s="1"/>
  <c r="D118" i="20"/>
  <c r="D128" i="20" s="1"/>
  <c r="D118" i="18"/>
  <c r="D128" i="18" s="1"/>
  <c r="E85" i="22"/>
  <c r="E113" i="22"/>
  <c r="D82" i="19"/>
  <c r="E90" i="22"/>
  <c r="I51" i="15"/>
  <c r="H75" i="15"/>
  <c r="H85" i="22"/>
  <c r="C54" i="22"/>
  <c r="C58" i="22"/>
  <c r="C50" i="22"/>
  <c r="D84" i="18"/>
  <c r="G55" i="15"/>
  <c r="I59" i="15"/>
  <c r="I75" i="15"/>
  <c r="H82" i="15"/>
  <c r="H130" i="15" s="1"/>
  <c r="H135" i="30" s="1"/>
  <c r="I85" i="22"/>
  <c r="G75" i="15"/>
  <c r="G54" i="15"/>
  <c r="G51" i="15"/>
  <c r="G50" i="15"/>
  <c r="C58" i="18"/>
  <c r="E24" i="15"/>
  <c r="G58" i="15"/>
  <c r="D46" i="18"/>
  <c r="C50" i="18"/>
  <c r="E20" i="15"/>
  <c r="H99" i="19"/>
  <c r="H114" i="19"/>
  <c r="H123" i="19" s="1"/>
  <c r="I87" i="19"/>
  <c r="J87" i="19" s="1"/>
  <c r="E85" i="18"/>
  <c r="I55" i="15"/>
  <c r="H11" i="15"/>
  <c r="G11" i="15"/>
  <c r="G59" i="15"/>
  <c r="G12" i="15"/>
  <c r="F11" i="15"/>
  <c r="F10" i="15"/>
  <c r="C10" i="15"/>
  <c r="C39" i="15" s="1"/>
  <c r="F82" i="15"/>
  <c r="F130" i="15" s="1"/>
  <c r="F135" i="30" s="1"/>
  <c r="G82" i="15"/>
  <c r="G130" i="15" s="1"/>
  <c r="G135" i="30" s="1"/>
  <c r="E82" i="15"/>
  <c r="E130" i="15" s="1"/>
  <c r="E135" i="30" s="1"/>
  <c r="D75" i="15"/>
  <c r="J143" i="20"/>
  <c r="F100" i="20"/>
  <c r="F96" i="20"/>
  <c r="F115" i="20"/>
  <c r="F124" i="20" s="1"/>
  <c r="F92" i="20"/>
  <c r="E48" i="20"/>
  <c r="H20" i="15"/>
  <c r="D52" i="19"/>
  <c r="D59" i="18"/>
  <c r="D51" i="18"/>
  <c r="E47" i="18"/>
  <c r="D60" i="20"/>
  <c r="D52" i="20"/>
  <c r="D56" i="20"/>
  <c r="D51" i="19"/>
  <c r="D55" i="19"/>
  <c r="D59" i="19"/>
  <c r="I99" i="22"/>
  <c r="E46" i="22"/>
  <c r="E45" i="22" s="1"/>
  <c r="D54" i="22"/>
  <c r="F48" i="22"/>
  <c r="F47" i="19"/>
  <c r="D23" i="22"/>
  <c r="D19" i="22"/>
  <c r="F59" i="22"/>
  <c r="G47" i="19"/>
  <c r="C20" i="22"/>
  <c r="D15" i="22"/>
  <c r="F51" i="22"/>
  <c r="E56" i="22"/>
  <c r="G47" i="22"/>
  <c r="C11" i="18"/>
  <c r="E11" i="22"/>
  <c r="E59" i="19"/>
  <c r="F55" i="22"/>
  <c r="E52" i="22"/>
  <c r="D12" i="22"/>
  <c r="C11" i="19"/>
  <c r="F48" i="20"/>
  <c r="E55" i="19"/>
  <c r="D55" i="18"/>
  <c r="E60" i="22"/>
  <c r="C12" i="20"/>
  <c r="E51" i="19"/>
  <c r="H50" i="15"/>
  <c r="F113" i="22"/>
  <c r="F98" i="22"/>
  <c r="F94" i="22"/>
  <c r="F90" i="22"/>
  <c r="F83" i="22"/>
  <c r="G100" i="22"/>
  <c r="G96" i="22"/>
  <c r="G92" i="22"/>
  <c r="G115" i="22"/>
  <c r="G124" i="22" s="1"/>
  <c r="H114" i="22"/>
  <c r="H123" i="22" s="1"/>
  <c r="H99" i="22"/>
  <c r="H95" i="22"/>
  <c r="H91" i="22"/>
  <c r="D11" i="19"/>
  <c r="I82" i="15"/>
  <c r="I130" i="15" s="1"/>
  <c r="I135" i="30" s="1"/>
  <c r="J82" i="15"/>
  <c r="J130" i="15" s="1"/>
  <c r="J135" i="30" s="1"/>
  <c r="H24" i="15"/>
  <c r="H16" i="15"/>
  <c r="H10" i="15"/>
  <c r="G10" i="15"/>
  <c r="I58" i="15"/>
  <c r="I54" i="15"/>
  <c r="I50" i="15"/>
  <c r="H88" i="20"/>
  <c r="G115" i="20"/>
  <c r="G124" i="20" s="1"/>
  <c r="G100" i="20"/>
  <c r="G92" i="20"/>
  <c r="G96" i="20"/>
  <c r="H54" i="15"/>
  <c r="H58" i="15"/>
  <c r="I66" i="15"/>
  <c r="I68" i="15"/>
  <c r="J118" i="15"/>
  <c r="J128" i="15" s="1"/>
  <c r="J133" i="30" s="1"/>
  <c r="I51" i="28" a="1"/>
  <c r="I55" i="28" a="1"/>
  <c r="I59" i="28" a="1"/>
  <c r="H52" i="28" a="1"/>
  <c r="L59" i="28" a="1"/>
  <c r="H60" i="28" a="1"/>
  <c r="G54" i="30" a="1"/>
  <c r="D64" i="18" a="1"/>
  <c r="G24" i="15" a="1"/>
  <c r="H23" i="15" a="1"/>
  <c r="F14" i="15" a="1"/>
  <c r="C16" i="19" a="1"/>
  <c r="C23" i="30" a="1"/>
  <c r="H27" i="28" a="1"/>
  <c r="C18" i="15" a="1"/>
  <c r="E12" i="20" a="1"/>
  <c r="I54" i="30" a="1"/>
  <c r="H27" i="30" a="1"/>
  <c r="F20" i="30" a="1"/>
  <c r="F18" i="28" a="1"/>
  <c r="D63" i="18" a="1"/>
  <c r="D63" i="19" a="1"/>
  <c r="E12" i="22" a="1"/>
  <c r="C16" i="30" a="1"/>
  <c r="H11" i="28" a="1"/>
  <c r="G48" i="20" a="1"/>
  <c r="H34" i="15" a="1"/>
  <c r="F14" i="28" a="1"/>
  <c r="E46" i="19" a="1"/>
  <c r="L51" i="30" a="1"/>
  <c r="D58" i="30" a="1"/>
  <c r="D56" i="18" a="1"/>
  <c r="L59" i="30" a="1"/>
  <c r="K19" i="15" a="1"/>
  <c r="F24" i="30" a="1"/>
  <c r="D54" i="28" a="1"/>
  <c r="E58" i="22" a="1"/>
  <c r="C24" i="22" a="1"/>
  <c r="E52" i="20" a="1"/>
  <c r="C18" i="22" a="1"/>
  <c r="C23" i="19" a="1"/>
  <c r="C24" i="30" a="1"/>
  <c r="D11" i="18" a="1"/>
  <c r="G59" i="19" a="1"/>
  <c r="C15" i="22" a="1"/>
  <c r="E59" i="18" a="1"/>
  <c r="H10" i="30" a="1"/>
  <c r="I70" i="30" a="1"/>
  <c r="F15" i="15" a="1"/>
  <c r="H10" i="28" a="1"/>
  <c r="F56" i="20" a="1"/>
  <c r="C22" i="15" a="1"/>
  <c r="C19" i="19" a="1"/>
  <c r="D65" i="18" a="1"/>
  <c r="H55" i="30" a="1"/>
  <c r="C10" i="18" a="1"/>
  <c r="H24" i="30" a="1"/>
  <c r="K11" i="28" a="1"/>
  <c r="F10" i="30" a="1"/>
  <c r="H35" i="30" a="1"/>
  <c r="I58" i="30" a="1"/>
  <c r="E48" i="19" a="1"/>
  <c r="N23" i="30" a="1"/>
  <c r="C14" i="28" a="1"/>
  <c r="F55" i="19" a="1"/>
  <c r="F59" i="19" a="1"/>
  <c r="D20" i="30" a="1"/>
  <c r="H56" i="30" a="1"/>
  <c r="G50" i="30" a="1"/>
  <c r="F23" i="28" a="1"/>
  <c r="C19" i="18" a="1"/>
  <c r="C24" i="20" a="1"/>
  <c r="G11" i="30" a="1"/>
  <c r="H71" i="15" a="1"/>
  <c r="F46" i="22" a="1"/>
  <c r="H54" i="30" a="1"/>
  <c r="G51" i="22" a="1"/>
  <c r="D12" i="20" a="1"/>
  <c r="C16" i="22" a="1"/>
  <c r="N15" i="28" a="1"/>
  <c r="C23" i="22" a="1"/>
  <c r="H19" i="15" a="1"/>
  <c r="E60" i="20" a="1"/>
  <c r="G18" i="15" a="1"/>
  <c r="G59" i="22" a="1"/>
  <c r="D54" i="30" a="1"/>
  <c r="F51" i="19" a="1"/>
  <c r="E15" i="22" a="1"/>
  <c r="D15" i="19" a="1"/>
  <c r="D66" i="18" a="1"/>
  <c r="H60" i="30" a="1"/>
  <c r="D65" i="19" a="1"/>
  <c r="G22" i="15" a="1"/>
  <c r="H30" i="15" a="1"/>
  <c r="H59" i="22" a="1"/>
  <c r="C19" i="22" a="1"/>
  <c r="D50" i="19" a="1"/>
  <c r="E22" i="28" a="1"/>
  <c r="H11" i="30" a="1"/>
  <c r="E23" i="22" a="1"/>
  <c r="D24" i="22" a="1"/>
  <c r="G20" i="15" a="1"/>
  <c r="D24" i="30" a="1"/>
  <c r="D62" i="22" a="1"/>
  <c r="G55" i="19" a="1"/>
  <c r="G70" i="28" a="1"/>
  <c r="I70" i="28" a="1"/>
  <c r="H47" i="19" a="1"/>
  <c r="F52" i="20" a="1"/>
  <c r="F11" i="22" a="1"/>
  <c r="G35" i="30" a="1"/>
  <c r="C10" i="30" a="1"/>
  <c r="F10" i="28" a="1"/>
  <c r="G32" i="15" a="1"/>
  <c r="D65" i="22" a="1"/>
  <c r="D58" i="22" a="1"/>
  <c r="D64" i="19" a="1"/>
  <c r="D50" i="30" a="1"/>
  <c r="G23" i="15" a="1"/>
  <c r="I66" i="28" a="1"/>
  <c r="C15" i="30" a="1"/>
  <c r="D19" i="19" a="1"/>
  <c r="G71" i="15" a="1"/>
  <c r="C16" i="20" a="1"/>
  <c r="N19" i="30" a="1"/>
  <c r="F56" i="22" a="1"/>
  <c r="D50" i="18" a="1"/>
  <c r="F47" i="18" a="1"/>
  <c r="D50" i="22" a="1"/>
  <c r="D60" i="19" a="1"/>
  <c r="H58" i="30" a="1"/>
  <c r="F32" i="15" a="1"/>
  <c r="F52" i="22" a="1"/>
  <c r="H18" i="28" a="1"/>
  <c r="F60" i="20" a="1"/>
  <c r="H66" i="15" a="1"/>
  <c r="H16" i="30" a="1"/>
  <c r="I50" i="30" a="1"/>
  <c r="G23" i="28" a="1"/>
  <c r="G10" i="28" a="1"/>
  <c r="D16" i="30" a="1"/>
  <c r="C20" i="28" a="1"/>
  <c r="E51" i="18" a="1"/>
  <c r="I71" i="15" a="1"/>
  <c r="D66" i="19" a="1"/>
  <c r="H70" i="28" a="1"/>
  <c r="G58" i="30" a="1"/>
  <c r="G70" i="30" a="1"/>
  <c r="G20" i="28" a="1"/>
  <c r="D10" i="22" a="1"/>
  <c r="E50" i="22" a="1"/>
  <c r="H22" i="28" a="1"/>
  <c r="H59" i="30" a="1"/>
  <c r="G19" i="15" a="1"/>
  <c r="E24" i="30" a="1"/>
  <c r="C23" i="18" a="1"/>
  <c r="D52" i="18" a="1"/>
  <c r="G22" i="28" a="1"/>
  <c r="I66" i="30" a="1"/>
  <c r="D16" i="22" a="1"/>
  <c r="E56" i="20" a="1"/>
  <c r="G16" i="15" a="1"/>
  <c r="G15" i="15" a="1"/>
  <c r="G12" i="30" a="1"/>
  <c r="E18" i="30" a="1"/>
  <c r="C15" i="19" a="1"/>
  <c r="D23" i="19" a="1"/>
  <c r="D64" i="22" a="1"/>
  <c r="F22" i="28" a="1"/>
  <c r="F35" i="30" a="1"/>
  <c r="G55" i="22" a="1"/>
  <c r="G34" i="15" a="1"/>
  <c r="G35" i="28" a="1"/>
  <c r="C12" i="18" a="1"/>
  <c r="E16" i="30" a="1"/>
  <c r="K19" i="28" a="1"/>
  <c r="G59" i="30" a="1"/>
  <c r="G48" i="22" a="1"/>
  <c r="H15" i="15" a="1"/>
  <c r="D63" i="22" a="1"/>
  <c r="C24" i="28" a="1"/>
  <c r="F22" i="15" a="1"/>
  <c r="H47" i="22" a="1"/>
  <c r="F60" i="22" a="1"/>
  <c r="F19" i="28" a="1"/>
  <c r="C20" i="30" a="1"/>
  <c r="I51" i="30" a="1"/>
  <c r="G66" i="15" a="1"/>
  <c r="E48" i="18" a="1"/>
  <c r="H26" i="28" a="1"/>
  <c r="C14" i="15" a="1"/>
  <c r="E20" i="30" a="1"/>
  <c r="E54" i="22" a="1"/>
  <c r="H18" i="15" a="1"/>
  <c r="G15" i="28" a="1"/>
  <c r="G18" i="28" a="1"/>
  <c r="C12" i="19" a="1"/>
  <c r="C16" i="28" a="1"/>
  <c r="C10" i="22" a="1"/>
  <c r="E11" i="19" a="1"/>
  <c r="H50" i="30" a="1"/>
  <c r="E46" i="18" a="1"/>
  <c r="D54" i="19" a="1"/>
  <c r="E14" i="28" a="1"/>
  <c r="I55" i="30" a="1"/>
  <c r="D58" i="19" a="1"/>
  <c r="H22" i="15" a="1"/>
  <c r="C15" i="18" a="1"/>
  <c r="G12" i="28" a="1"/>
  <c r="G11" i="28" a="1"/>
  <c r="H52" i="30" a="1"/>
  <c r="K15" i="15" a="1"/>
  <c r="F16" i="30" a="1"/>
  <c r="L55" i="30" a="1"/>
  <c r="E22" i="30" a="1"/>
  <c r="F15" i="28" a="1"/>
  <c r="C10" i="28" a="1"/>
  <c r="C20" i="20" a="1"/>
  <c r="D20" i="22" a="1"/>
  <c r="F23" i="15" a="1"/>
  <c r="H14" i="15" a="1"/>
  <c r="C10" i="19" a="1"/>
  <c r="H51" i="30" a="1"/>
  <c r="H14" i="28" a="1"/>
  <c r="H35" i="28" a="1"/>
  <c r="F18" i="15" a="1"/>
  <c r="E19" i="22" a="1"/>
  <c r="N15" i="30" a="1"/>
  <c r="C19" i="30" a="1"/>
  <c r="E55" i="18" a="1"/>
  <c r="D56" i="19" a="1"/>
  <c r="N23" i="28" a="1"/>
  <c r="G14" i="28" a="1"/>
  <c r="F19" i="15" a="1"/>
  <c r="G10" i="30" a="1"/>
  <c r="E14" i="30" a="1"/>
  <c r="D58" i="18" a="1"/>
  <c r="F34" i="15" a="1"/>
  <c r="G14" i="15" a="1"/>
  <c r="G55" i="30" a="1"/>
  <c r="K11" i="30" a="1"/>
  <c r="F11" i="28" a="1"/>
  <c r="F59" i="18" a="1"/>
  <c r="F11" i="19" a="1"/>
  <c r="E32" i="15" a="1"/>
  <c r="D62" i="19" a="1"/>
  <c r="G51" i="30" a="1"/>
  <c r="D62" i="18" a="1"/>
  <c r="K15" i="28" a="1"/>
  <c r="D58" i="28" a="1"/>
  <c r="D60" i="18" a="1"/>
  <c r="H70" i="30" a="1"/>
  <c r="G19" i="28" a="1"/>
  <c r="K23" i="15" a="1"/>
  <c r="G51" i="19" a="1"/>
  <c r="F35" i="28" a="1"/>
  <c r="I59" i="30" a="1"/>
  <c r="F11" i="30" a="1"/>
  <c r="D54" i="18" a="1"/>
  <c r="H20" i="30" a="1"/>
  <c r="I59" i="28" l="1"/>
  <c r="I55" i="28"/>
  <c r="I51" i="28"/>
  <c r="I75" i="28"/>
  <c r="H75" i="28"/>
  <c r="H60" i="28"/>
  <c r="L59" i="28"/>
  <c r="H52" i="28"/>
  <c r="E39" i="30"/>
  <c r="E39" i="28"/>
  <c r="E48" i="19"/>
  <c r="E22" i="28"/>
  <c r="D62" i="19"/>
  <c r="D60" i="19"/>
  <c r="E14" i="28"/>
  <c r="D56" i="19"/>
  <c r="C12" i="19"/>
  <c r="G88" i="19"/>
  <c r="F115" i="19"/>
  <c r="F124" i="19" s="1"/>
  <c r="F100" i="19"/>
  <c r="F96" i="19"/>
  <c r="F92" i="19"/>
  <c r="E120" i="19"/>
  <c r="E132" i="19" s="1"/>
  <c r="J122" i="30"/>
  <c r="D58" i="30"/>
  <c r="G70" i="30"/>
  <c r="I51" i="30"/>
  <c r="H70" i="28"/>
  <c r="I70" i="30"/>
  <c r="F11" i="28"/>
  <c r="F11" i="30"/>
  <c r="K19" i="15"/>
  <c r="K11" i="28"/>
  <c r="F10" i="28"/>
  <c r="C20" i="28"/>
  <c r="G55" i="30"/>
  <c r="I58" i="30"/>
  <c r="H52" i="30"/>
  <c r="H55" i="30"/>
  <c r="I59" i="30"/>
  <c r="H70" i="30"/>
  <c r="G50" i="30"/>
  <c r="I70" i="28"/>
  <c r="H20" i="30"/>
  <c r="C24" i="28"/>
  <c r="E18" i="30"/>
  <c r="E14" i="30"/>
  <c r="H11" i="30"/>
  <c r="C19" i="30"/>
  <c r="H11" i="28"/>
  <c r="N23" i="30"/>
  <c r="I54" i="30"/>
  <c r="G51" i="30"/>
  <c r="H58" i="30"/>
  <c r="I55" i="30"/>
  <c r="N23" i="28"/>
  <c r="C16" i="28"/>
  <c r="C23" i="30"/>
  <c r="F20" i="30"/>
  <c r="G35" i="30"/>
  <c r="F16" i="30"/>
  <c r="D54" i="30"/>
  <c r="I66" i="30"/>
  <c r="H50" i="30"/>
  <c r="H59" i="30"/>
  <c r="D58" i="28"/>
  <c r="G54" i="30"/>
  <c r="G12" i="28"/>
  <c r="F35" i="30"/>
  <c r="C24" i="30"/>
  <c r="N19" i="30"/>
  <c r="E24" i="30"/>
  <c r="D50" i="30"/>
  <c r="H51" i="30"/>
  <c r="L55" i="30"/>
  <c r="F24" i="30"/>
  <c r="H10" i="28"/>
  <c r="H35" i="30"/>
  <c r="N15" i="28"/>
  <c r="C15" i="30"/>
  <c r="G11" i="30"/>
  <c r="E20" i="30"/>
  <c r="C10" i="28"/>
  <c r="C39" i="28" s="1"/>
  <c r="H24" i="30"/>
  <c r="H60" i="30"/>
  <c r="I50" i="30"/>
  <c r="D54" i="28"/>
  <c r="H54" i="30"/>
  <c r="L51" i="30"/>
  <c r="G58" i="30"/>
  <c r="C20" i="30"/>
  <c r="D20" i="30"/>
  <c r="H10" i="30"/>
  <c r="K11" i="30"/>
  <c r="F10" i="30"/>
  <c r="L59" i="30"/>
  <c r="H27" i="30"/>
  <c r="C10" i="30"/>
  <c r="D16" i="30"/>
  <c r="G15" i="15"/>
  <c r="G10" i="28"/>
  <c r="G11" i="28"/>
  <c r="E22" i="30"/>
  <c r="D24" i="30"/>
  <c r="G59" i="30"/>
  <c r="H56" i="30"/>
  <c r="G70" i="28"/>
  <c r="E16" i="30"/>
  <c r="G20" i="15"/>
  <c r="G12" i="30"/>
  <c r="G10" i="30"/>
  <c r="H16" i="30"/>
  <c r="N15" i="30"/>
  <c r="C16" i="30"/>
  <c r="H123" i="30"/>
  <c r="J123" i="30"/>
  <c r="H106" i="28"/>
  <c r="H106" i="30"/>
  <c r="E82" i="30"/>
  <c r="E124" i="30"/>
  <c r="F82" i="30"/>
  <c r="G82" i="30"/>
  <c r="H82" i="30"/>
  <c r="J82" i="30"/>
  <c r="I82" i="30"/>
  <c r="I123" i="30"/>
  <c r="K110" i="28"/>
  <c r="L110" i="28" s="1"/>
  <c r="M110" i="28" s="1"/>
  <c r="N110" i="28" s="1"/>
  <c r="O110" i="28" s="1"/>
  <c r="P110" i="28" s="1"/>
  <c r="Q110" i="28" s="1"/>
  <c r="I126" i="15"/>
  <c r="I129" i="15" s="1"/>
  <c r="I134" i="30" s="1"/>
  <c r="I127" i="30"/>
  <c r="H126" i="15"/>
  <c r="H127" i="30"/>
  <c r="J119" i="15"/>
  <c r="J131" i="15" s="1"/>
  <c r="J136" i="30" s="1"/>
  <c r="J114" i="28"/>
  <c r="J114" i="30"/>
  <c r="J124" i="30" s="1"/>
  <c r="J126" i="15"/>
  <c r="J129" i="15" s="1"/>
  <c r="J134" i="30" s="1"/>
  <c r="J127" i="30"/>
  <c r="G75" i="28"/>
  <c r="I122" i="30"/>
  <c r="I114" i="28"/>
  <c r="I124" i="28" s="1"/>
  <c r="I136" i="28" s="1"/>
  <c r="I114" i="30"/>
  <c r="I124" i="30" s="1"/>
  <c r="I75" i="30"/>
  <c r="G75" i="30"/>
  <c r="E131" i="30"/>
  <c r="E141" i="30" s="1"/>
  <c r="E136" i="15"/>
  <c r="H119" i="15"/>
  <c r="H131" i="15" s="1"/>
  <c r="H136" i="30" s="1"/>
  <c r="H114" i="28"/>
  <c r="H124" i="28" s="1"/>
  <c r="H136" i="28" s="1"/>
  <c r="H114" i="30"/>
  <c r="H124" i="30" s="1"/>
  <c r="M102" i="28"/>
  <c r="L125" i="28"/>
  <c r="L137" i="28" s="1"/>
  <c r="D75" i="30"/>
  <c r="I123" i="28"/>
  <c r="I133" i="28" s="1"/>
  <c r="I106" i="28"/>
  <c r="I106" i="30"/>
  <c r="H75" i="30"/>
  <c r="N83" i="28"/>
  <c r="M88" i="28"/>
  <c r="E127" i="15"/>
  <c r="E132" i="30" s="1"/>
  <c r="F122" i="22"/>
  <c r="E122" i="22"/>
  <c r="D119" i="18"/>
  <c r="D131" i="18" s="1"/>
  <c r="D120" i="18"/>
  <c r="F122" i="19"/>
  <c r="E122" i="19"/>
  <c r="E126" i="19" s="1"/>
  <c r="E129" i="19" s="1"/>
  <c r="E117" i="19"/>
  <c r="E127" i="19" s="1"/>
  <c r="I137" i="15"/>
  <c r="I142" i="30" s="1"/>
  <c r="J137" i="15"/>
  <c r="J142" i="30" s="1"/>
  <c r="H137" i="15"/>
  <c r="H142" i="30" s="1"/>
  <c r="E137" i="15"/>
  <c r="E142" i="30" s="1"/>
  <c r="J122" i="28"/>
  <c r="J132" i="28" s="1"/>
  <c r="J142" i="28" s="1"/>
  <c r="H26" i="28"/>
  <c r="H35" i="28"/>
  <c r="F35" i="28"/>
  <c r="G35" i="28"/>
  <c r="I66" i="28"/>
  <c r="H27" i="28"/>
  <c r="H132" i="28"/>
  <c r="H142" i="28" s="1"/>
  <c r="I132" i="28"/>
  <c r="I142" i="28" s="1"/>
  <c r="F23" i="28"/>
  <c r="G20" i="28"/>
  <c r="H14" i="28"/>
  <c r="C14" i="28"/>
  <c r="H22" i="28"/>
  <c r="G19" i="28"/>
  <c r="F19" i="28"/>
  <c r="K19" i="28"/>
  <c r="F14" i="28"/>
  <c r="G15" i="28"/>
  <c r="G34" i="15"/>
  <c r="F15" i="28"/>
  <c r="F22" i="28"/>
  <c r="K15" i="28"/>
  <c r="G22" i="28"/>
  <c r="G23" i="28"/>
  <c r="F34" i="15"/>
  <c r="G14" i="28"/>
  <c r="G18" i="28"/>
  <c r="F18" i="28"/>
  <c r="H18" i="28"/>
  <c r="J134" i="28"/>
  <c r="I134" i="28"/>
  <c r="H134" i="28"/>
  <c r="E134" i="28"/>
  <c r="H34" i="15"/>
  <c r="K23" i="15"/>
  <c r="K15" i="15"/>
  <c r="E129" i="15"/>
  <c r="E134" i="30" s="1"/>
  <c r="H129" i="15"/>
  <c r="H134" i="30" s="1"/>
  <c r="H71" i="15"/>
  <c r="F32" i="15"/>
  <c r="G66" i="15"/>
  <c r="G71" i="15"/>
  <c r="H66" i="15"/>
  <c r="I71" i="15"/>
  <c r="E32" i="15"/>
  <c r="I119" i="15"/>
  <c r="I131" i="15" s="1"/>
  <c r="I136" i="30" s="1"/>
  <c r="C24" i="22"/>
  <c r="C16" i="22"/>
  <c r="H95" i="18"/>
  <c r="H114" i="18"/>
  <c r="H123" i="18" s="1"/>
  <c r="H99" i="18"/>
  <c r="I87" i="18"/>
  <c r="J87" i="18" s="1"/>
  <c r="J91" i="18" s="1"/>
  <c r="C19" i="22"/>
  <c r="C23" i="22"/>
  <c r="C15" i="22"/>
  <c r="E108" i="18"/>
  <c r="E118" i="18" s="1"/>
  <c r="E128" i="18" s="1"/>
  <c r="E82" i="18"/>
  <c r="E111" i="18"/>
  <c r="F103" i="18"/>
  <c r="D45" i="18"/>
  <c r="D52" i="18"/>
  <c r="E48" i="18"/>
  <c r="D60" i="18"/>
  <c r="C12" i="18"/>
  <c r="D56" i="18"/>
  <c r="G88" i="18"/>
  <c r="F96" i="18"/>
  <c r="F92" i="18"/>
  <c r="F115" i="18"/>
  <c r="F124" i="18" s="1"/>
  <c r="F100" i="18"/>
  <c r="E110" i="22"/>
  <c r="E106" i="22"/>
  <c r="E110" i="18"/>
  <c r="F104" i="18"/>
  <c r="F105" i="18"/>
  <c r="G86" i="18"/>
  <c r="H86" i="18" s="1"/>
  <c r="F90" i="18"/>
  <c r="F98" i="18"/>
  <c r="F83" i="18"/>
  <c r="F84" i="18" s="1"/>
  <c r="F130" i="18" s="1"/>
  <c r="F113" i="18"/>
  <c r="F106" i="18"/>
  <c r="F102" i="18"/>
  <c r="F120" i="18" s="1"/>
  <c r="F132" i="18" s="1"/>
  <c r="F94" i="18"/>
  <c r="D63" i="19"/>
  <c r="E101" i="18"/>
  <c r="D58" i="18"/>
  <c r="D62" i="18"/>
  <c r="D64" i="18"/>
  <c r="D63" i="18"/>
  <c r="D50" i="18"/>
  <c r="D65" i="18"/>
  <c r="E46" i="18"/>
  <c r="D54" i="18"/>
  <c r="E116" i="18"/>
  <c r="E125" i="18" s="1"/>
  <c r="E126" i="18" s="1"/>
  <c r="E129" i="18" s="1"/>
  <c r="F85" i="18"/>
  <c r="D50" i="19"/>
  <c r="E111" i="19"/>
  <c r="E110" i="19"/>
  <c r="E108" i="19"/>
  <c r="F90" i="19"/>
  <c r="F102" i="19"/>
  <c r="F120" i="19" s="1"/>
  <c r="F132" i="19" s="1"/>
  <c r="F94" i="19"/>
  <c r="F106" i="19"/>
  <c r="G86" i="19"/>
  <c r="H86" i="19" s="1"/>
  <c r="F105" i="19"/>
  <c r="F104" i="19"/>
  <c r="F85" i="19"/>
  <c r="F103" i="19"/>
  <c r="F83" i="19"/>
  <c r="F84" i="19" s="1"/>
  <c r="F130" i="19" s="1"/>
  <c r="E82" i="19"/>
  <c r="F98" i="19"/>
  <c r="E46" i="19"/>
  <c r="D54" i="19"/>
  <c r="D64" i="19"/>
  <c r="D65" i="19"/>
  <c r="D58" i="19"/>
  <c r="E84" i="22"/>
  <c r="E130" i="22" s="1"/>
  <c r="E108" i="22"/>
  <c r="E118" i="22" s="1"/>
  <c r="E128" i="22" s="1"/>
  <c r="E111" i="22"/>
  <c r="D58" i="22"/>
  <c r="C10" i="19"/>
  <c r="G23" i="15"/>
  <c r="D50" i="22"/>
  <c r="G16" i="15"/>
  <c r="C22" i="15"/>
  <c r="C18" i="15"/>
  <c r="C14" i="15"/>
  <c r="C10" i="22"/>
  <c r="C9" i="22" s="1"/>
  <c r="G19" i="15"/>
  <c r="G24" i="15"/>
  <c r="I99" i="19"/>
  <c r="I114" i="19"/>
  <c r="I123" i="19" s="1"/>
  <c r="I95" i="19"/>
  <c r="I91" i="19"/>
  <c r="D45" i="22"/>
  <c r="H15" i="15"/>
  <c r="H39" i="15"/>
  <c r="E130" i="18"/>
  <c r="F39" i="15"/>
  <c r="H23" i="15"/>
  <c r="F19" i="15"/>
  <c r="G39" i="15"/>
  <c r="C10" i="18"/>
  <c r="F22" i="15"/>
  <c r="F14" i="15"/>
  <c r="F15" i="15"/>
  <c r="F18" i="15"/>
  <c r="F23" i="15"/>
  <c r="H19" i="15"/>
  <c r="E60" i="20"/>
  <c r="E52" i="20"/>
  <c r="E56" i="20"/>
  <c r="D12" i="20"/>
  <c r="C16" i="19"/>
  <c r="J91" i="19"/>
  <c r="J114" i="19"/>
  <c r="J123" i="19" s="1"/>
  <c r="J99" i="19"/>
  <c r="J95" i="19"/>
  <c r="E55" i="18"/>
  <c r="E59" i="18"/>
  <c r="E51" i="18"/>
  <c r="F47" i="18"/>
  <c r="C23" i="18"/>
  <c r="D66" i="18"/>
  <c r="D11" i="18"/>
  <c r="C15" i="18"/>
  <c r="C24" i="20"/>
  <c r="C20" i="20"/>
  <c r="C16" i="20"/>
  <c r="F55" i="19"/>
  <c r="C15" i="19"/>
  <c r="C23" i="19"/>
  <c r="C19" i="19"/>
  <c r="I91" i="22"/>
  <c r="I114" i="22"/>
  <c r="I123" i="22" s="1"/>
  <c r="I95" i="22"/>
  <c r="F51" i="19"/>
  <c r="F59" i="19"/>
  <c r="H47" i="22"/>
  <c r="D65" i="22"/>
  <c r="D62" i="22"/>
  <c r="D63" i="22"/>
  <c r="D64" i="22"/>
  <c r="E116" i="22"/>
  <c r="F60" i="20"/>
  <c r="G59" i="19"/>
  <c r="H59" i="22"/>
  <c r="D24" i="22"/>
  <c r="D16" i="22"/>
  <c r="E12" i="22"/>
  <c r="F52" i="22"/>
  <c r="C18" i="22"/>
  <c r="F46" i="22"/>
  <c r="F45" i="22" s="1"/>
  <c r="F56" i="22"/>
  <c r="E19" i="22"/>
  <c r="D20" i="22"/>
  <c r="D10" i="22"/>
  <c r="D9" i="22" s="1"/>
  <c r="G48" i="20"/>
  <c r="F59" i="18"/>
  <c r="H47" i="19"/>
  <c r="F60" i="22"/>
  <c r="E50" i="22"/>
  <c r="E54" i="22"/>
  <c r="G14" i="15"/>
  <c r="C19" i="18"/>
  <c r="E15" i="22"/>
  <c r="E23" i="22"/>
  <c r="G51" i="22"/>
  <c r="G48" i="22"/>
  <c r="E58" i="22"/>
  <c r="D66" i="19"/>
  <c r="G51" i="19"/>
  <c r="G55" i="22"/>
  <c r="F56" i="20"/>
  <c r="F52" i="20"/>
  <c r="G55" i="19"/>
  <c r="G59" i="22"/>
  <c r="F11" i="22"/>
  <c r="E11" i="19"/>
  <c r="G113" i="22"/>
  <c r="G98" i="22"/>
  <c r="G94" i="22"/>
  <c r="G90" i="22"/>
  <c r="G83" i="22"/>
  <c r="F82" i="22"/>
  <c r="F84" i="22"/>
  <c r="F108" i="22"/>
  <c r="F111" i="22"/>
  <c r="F106" i="22"/>
  <c r="F110" i="22"/>
  <c r="H100" i="22"/>
  <c r="H96" i="22"/>
  <c r="H92" i="22"/>
  <c r="H115" i="22"/>
  <c r="H124" i="22" s="1"/>
  <c r="D19" i="19"/>
  <c r="F11" i="19"/>
  <c r="D15" i="19"/>
  <c r="D23" i="19"/>
  <c r="E12" i="20"/>
  <c r="G32" i="15"/>
  <c r="H30" i="15"/>
  <c r="G22" i="15"/>
  <c r="H22" i="15"/>
  <c r="G18" i="15"/>
  <c r="H18" i="15"/>
  <c r="H14" i="15"/>
  <c r="I88" i="20"/>
  <c r="H96" i="20"/>
  <c r="H92" i="20"/>
  <c r="H115" i="20"/>
  <c r="H124" i="20" s="1"/>
  <c r="H100" i="20"/>
  <c r="H23" i="28" a="1"/>
  <c r="H19" i="28" a="1"/>
  <c r="H15" i="28" a="1"/>
  <c r="G24" i="28" a="1"/>
  <c r="K23" i="28" a="1"/>
  <c r="G16" i="28" a="1"/>
  <c r="G16" i="30" a="1"/>
  <c r="E68" i="22" a="1"/>
  <c r="H55" i="19" a="1"/>
  <c r="E66" i="22" a="1"/>
  <c r="F30" i="15" a="1"/>
  <c r="G34" i="28" a="1"/>
  <c r="D16" i="20" a="1"/>
  <c r="E52" i="19" a="1"/>
  <c r="C18" i="18" a="1"/>
  <c r="F48" i="19" a="1"/>
  <c r="H18" i="30" a="1"/>
  <c r="D71" i="22" a="1"/>
  <c r="E19" i="19" a="1"/>
  <c r="E66" i="18" a="1"/>
  <c r="E65" i="22" a="1"/>
  <c r="I47" i="22" a="1"/>
  <c r="C26" i="19" a="1"/>
  <c r="E50" i="18" a="1"/>
  <c r="F15" i="30" a="1"/>
  <c r="D22" i="22" a="1"/>
  <c r="G51" i="18" a="1"/>
  <c r="D68" i="22" a="1"/>
  <c r="F12" i="20" a="1"/>
  <c r="F58" i="22" a="1"/>
  <c r="E24" i="20" a="1"/>
  <c r="E63" i="22" a="1"/>
  <c r="G47" i="18" a="1"/>
  <c r="E15" i="19" a="1"/>
  <c r="E63" i="19" a="1"/>
  <c r="G35" i="15" a="1"/>
  <c r="H66" i="30" a="1"/>
  <c r="K15" i="30" a="1"/>
  <c r="D66" i="22" a="1"/>
  <c r="E23" i="19" a="1"/>
  <c r="C22" i="22" a="1"/>
  <c r="H23" i="30" a="1"/>
  <c r="E62" i="22" a="1"/>
  <c r="C28" i="22" a="1"/>
  <c r="G46" i="19" a="1"/>
  <c r="H34" i="30" a="1"/>
  <c r="G14" i="30" a="1"/>
  <c r="D15" i="18" a="1"/>
  <c r="F23" i="30" a="1"/>
  <c r="F23" i="19" a="1"/>
  <c r="G66" i="28" a="1"/>
  <c r="H14" i="30" a="1"/>
  <c r="G56" i="20" a="1"/>
  <c r="C16" i="18" a="1"/>
  <c r="D12" i="19" a="1"/>
  <c r="C28" i="18" a="1"/>
  <c r="E20" i="22" a="1"/>
  <c r="F34" i="28" a="1"/>
  <c r="E11" i="18" a="1"/>
  <c r="H30" i="30" a="1"/>
  <c r="D19" i="18" a="1"/>
  <c r="D71" i="19" a="1"/>
  <c r="E16" i="22" a="1"/>
  <c r="F12" i="22" a="1"/>
  <c r="G23" i="30" a="1"/>
  <c r="F22" i="30" a="1"/>
  <c r="C24" i="19" a="1"/>
  <c r="D71" i="18" a="1"/>
  <c r="H19" i="30" a="1"/>
  <c r="G52" i="20" a="1"/>
  <c r="H55" i="22" a="1"/>
  <c r="D70" i="19" a="1"/>
  <c r="H15" i="30" a="1"/>
  <c r="F55" i="18" a="1"/>
  <c r="F48" i="18" a="1"/>
  <c r="D68" i="19" a="1"/>
  <c r="D68" i="18" a="1"/>
  <c r="G20" i="30" a="1"/>
  <c r="E23" i="18" a="1"/>
  <c r="H51" i="19" a="1"/>
  <c r="D18" i="22" a="1"/>
  <c r="E20" i="20" a="1"/>
  <c r="H66" i="28" a="1"/>
  <c r="F54" i="22" a="1"/>
  <c r="E60" i="18" a="1"/>
  <c r="K23" i="30" a="1"/>
  <c r="D12" i="18" a="1"/>
  <c r="F46" i="19" a="1"/>
  <c r="C22" i="30" a="1"/>
  <c r="H59" i="19" a="1"/>
  <c r="G11" i="22" a="1"/>
  <c r="C18" i="28" a="1"/>
  <c r="C26" i="18" a="1"/>
  <c r="C26" i="22" a="1"/>
  <c r="E71" i="22" a="1"/>
  <c r="C14" i="18" a="1"/>
  <c r="F35" i="15" a="1"/>
  <c r="E10" i="22" a="1"/>
  <c r="E58" i="19" a="1"/>
  <c r="C22" i="19" a="1"/>
  <c r="C20" i="18" a="1"/>
  <c r="E64" i="18" a="1"/>
  <c r="G56" i="22" a="1"/>
  <c r="C18" i="19" a="1"/>
  <c r="G22" i="30" a="1"/>
  <c r="D70" i="22" a="1"/>
  <c r="E70" i="22" a="1"/>
  <c r="C29" i="19" a="1"/>
  <c r="H34" i="28" a="1"/>
  <c r="F19" i="30" a="1"/>
  <c r="C29" i="18" a="1"/>
  <c r="C14" i="19" a="1"/>
  <c r="H51" i="22" a="1"/>
  <c r="D20" i="20" a="1"/>
  <c r="F34" i="30" a="1"/>
  <c r="F14" i="30" a="1"/>
  <c r="C22" i="18" a="1"/>
  <c r="H48" i="22" a="1"/>
  <c r="G60" i="20" a="1"/>
  <c r="G30" i="15" a="1"/>
  <c r="C14" i="22" a="1"/>
  <c r="E64" i="19" a="1"/>
  <c r="C28" i="19" a="1"/>
  <c r="E63" i="18" a="1"/>
  <c r="D14" i="22" a="1"/>
  <c r="G23" i="22" a="1"/>
  <c r="E56" i="19" a="1"/>
  <c r="H35" i="15" a="1"/>
  <c r="D70" i="18" a="1"/>
  <c r="D10" i="19" a="1"/>
  <c r="F51" i="18" a="1"/>
  <c r="D10" i="18" a="1"/>
  <c r="F15" i="19" a="1"/>
  <c r="G11" i="19" a="1"/>
  <c r="C18" i="30" a="1"/>
  <c r="E16" i="20" a="1"/>
  <c r="G52" i="22" a="1"/>
  <c r="G46" i="22" a="1"/>
  <c r="E62" i="18" a="1"/>
  <c r="G19" i="30" a="1"/>
  <c r="F18" i="30" a="1"/>
  <c r="F19" i="22" a="1"/>
  <c r="D23" i="18" a="1"/>
  <c r="C27" i="18" a="1"/>
  <c r="E60" i="19" a="1"/>
  <c r="C29" i="22" a="1"/>
  <c r="E62" i="19" a="1"/>
  <c r="G15" i="30" a="1"/>
  <c r="D24" i="20" a="1"/>
  <c r="E24" i="22" a="1"/>
  <c r="E50" i="19" a="1"/>
  <c r="E64" i="22" a="1"/>
  <c r="C22" i="28" a="1"/>
  <c r="F19" i="19" a="1"/>
  <c r="C30" i="19" a="1"/>
  <c r="K19" i="30" a="1"/>
  <c r="C14" i="30" a="1"/>
  <c r="E56" i="18" a="1"/>
  <c r="H30" i="28" a="1"/>
  <c r="F15" i="22" a="1"/>
  <c r="C24" i="18" a="1"/>
  <c r="E58" i="18" a="1"/>
  <c r="E65" i="18" a="1"/>
  <c r="F50" i="22" a="1"/>
  <c r="G18" i="30" a="1"/>
  <c r="I47" i="19" a="1"/>
  <c r="C20" i="19" a="1"/>
  <c r="E65" i="19" a="1"/>
  <c r="C27" i="19" a="1"/>
  <c r="C27" i="22" a="1"/>
  <c r="H22" i="30" a="1"/>
  <c r="E54" i="19" a="1"/>
  <c r="E54" i="18" a="1"/>
  <c r="F23" i="22" a="1"/>
  <c r="G34" i="30" a="1"/>
  <c r="E52" i="18" a="1"/>
  <c r="H48" i="20" a="1"/>
  <c r="G24" i="30" a="1"/>
  <c r="G46" i="18" a="1"/>
  <c r="E66" i="19" a="1"/>
  <c r="G66" i="30" a="1"/>
  <c r="G60" i="22" a="1"/>
  <c r="C30" i="18" a="1"/>
  <c r="F46" i="18" a="1"/>
  <c r="H15" i="28" l="1"/>
  <c r="H19" i="28"/>
  <c r="H23" i="28"/>
  <c r="G16" i="28"/>
  <c r="K23" i="28"/>
  <c r="G24" i="28"/>
  <c r="H39" i="28"/>
  <c r="F39" i="30"/>
  <c r="F39" i="28"/>
  <c r="C9" i="19"/>
  <c r="G39" i="28"/>
  <c r="E45" i="19"/>
  <c r="F48" i="19"/>
  <c r="C20" i="19"/>
  <c r="E52" i="19"/>
  <c r="C24" i="19"/>
  <c r="E56" i="19"/>
  <c r="C26" i="19"/>
  <c r="E60" i="19"/>
  <c r="D12" i="19"/>
  <c r="G115" i="19"/>
  <c r="G124" i="19" s="1"/>
  <c r="G100" i="19"/>
  <c r="G96" i="19"/>
  <c r="G92" i="19"/>
  <c r="G39" i="30"/>
  <c r="H88" i="19"/>
  <c r="H85" i="19" s="1"/>
  <c r="G66" i="28"/>
  <c r="K23" i="30"/>
  <c r="G18" i="30"/>
  <c r="G14" i="30"/>
  <c r="H23" i="30"/>
  <c r="C18" i="28"/>
  <c r="H30" i="30"/>
  <c r="H19" i="30"/>
  <c r="G19" i="30"/>
  <c r="H14" i="30"/>
  <c r="C18" i="30"/>
  <c r="G22" i="30"/>
  <c r="G16" i="30"/>
  <c r="G24" i="30"/>
  <c r="F15" i="30"/>
  <c r="H22" i="30"/>
  <c r="H34" i="30"/>
  <c r="H18" i="30"/>
  <c r="F19" i="30"/>
  <c r="G34" i="28"/>
  <c r="H66" i="30"/>
  <c r="F34" i="28"/>
  <c r="K19" i="30"/>
  <c r="F18" i="30"/>
  <c r="H34" i="28"/>
  <c r="H15" i="30"/>
  <c r="H66" i="28"/>
  <c r="G20" i="30"/>
  <c r="F22" i="30"/>
  <c r="G15" i="30"/>
  <c r="C22" i="28"/>
  <c r="F14" i="30"/>
  <c r="F34" i="30"/>
  <c r="G66" i="30"/>
  <c r="F23" i="30"/>
  <c r="K15" i="30"/>
  <c r="C14" i="30"/>
  <c r="G23" i="30"/>
  <c r="G34" i="30"/>
  <c r="C22" i="30"/>
  <c r="J131" i="30"/>
  <c r="J141" i="30" s="1"/>
  <c r="J136" i="15"/>
  <c r="H131" i="30"/>
  <c r="H141" i="30" s="1"/>
  <c r="H136" i="15"/>
  <c r="H39" i="30"/>
  <c r="I131" i="30"/>
  <c r="I141" i="30" s="1"/>
  <c r="I136" i="15"/>
  <c r="N102" i="28"/>
  <c r="M125" i="28"/>
  <c r="M137" i="28" s="1"/>
  <c r="K114" i="28"/>
  <c r="L114" i="28" s="1"/>
  <c r="M114" i="28" s="1"/>
  <c r="N114" i="28" s="1"/>
  <c r="O114" i="28" s="1"/>
  <c r="P114" i="28" s="1"/>
  <c r="Q114" i="28" s="1"/>
  <c r="J124" i="28"/>
  <c r="J136" i="28" s="1"/>
  <c r="C39" i="30"/>
  <c r="O83" i="28"/>
  <c r="N88" i="28"/>
  <c r="E125" i="22"/>
  <c r="E126" i="22" s="1"/>
  <c r="E129" i="22" s="1"/>
  <c r="E127" i="22"/>
  <c r="G122" i="22"/>
  <c r="E117" i="22"/>
  <c r="E117" i="18"/>
  <c r="E127" i="18" s="1"/>
  <c r="F122" i="18"/>
  <c r="H30" i="28"/>
  <c r="H35" i="15"/>
  <c r="G30" i="15"/>
  <c r="F30" i="15"/>
  <c r="F35" i="15"/>
  <c r="G35" i="15"/>
  <c r="I95" i="18"/>
  <c r="J114" i="18"/>
  <c r="J123" i="18" s="1"/>
  <c r="J95" i="18"/>
  <c r="J99" i="18"/>
  <c r="I91" i="18"/>
  <c r="I114" i="18"/>
  <c r="I123" i="18" s="1"/>
  <c r="I99" i="18"/>
  <c r="E119" i="18"/>
  <c r="E131" i="18" s="1"/>
  <c r="D68" i="18"/>
  <c r="F116" i="18"/>
  <c r="F125" i="18" s="1"/>
  <c r="F126" i="18" s="1"/>
  <c r="F129" i="18" s="1"/>
  <c r="D71" i="18"/>
  <c r="E45" i="18"/>
  <c r="E63" i="18"/>
  <c r="G90" i="18"/>
  <c r="F101" i="18"/>
  <c r="C9" i="18"/>
  <c r="G106" i="18"/>
  <c r="G98" i="19"/>
  <c r="F48" i="18"/>
  <c r="D66" i="22"/>
  <c r="D70" i="22"/>
  <c r="C20" i="18"/>
  <c r="E60" i="18"/>
  <c r="C24" i="18"/>
  <c r="E52" i="18"/>
  <c r="D12" i="18"/>
  <c r="E56" i="18"/>
  <c r="C16" i="18"/>
  <c r="G83" i="18"/>
  <c r="G84" i="18" s="1"/>
  <c r="G130" i="18" s="1"/>
  <c r="G94" i="18"/>
  <c r="G115" i="18"/>
  <c r="G124" i="18" s="1"/>
  <c r="G100" i="18"/>
  <c r="G96" i="18"/>
  <c r="G92" i="18"/>
  <c r="G113" i="18"/>
  <c r="H88" i="18"/>
  <c r="H85" i="18" s="1"/>
  <c r="G98" i="18"/>
  <c r="G103" i="18"/>
  <c r="G105" i="18"/>
  <c r="G102" i="18"/>
  <c r="G120" i="18" s="1"/>
  <c r="G132" i="18" s="1"/>
  <c r="G104" i="18"/>
  <c r="D70" i="18"/>
  <c r="F110" i="18"/>
  <c r="E64" i="18"/>
  <c r="E58" i="18"/>
  <c r="E50" i="18"/>
  <c r="E54" i="18"/>
  <c r="F46" i="18"/>
  <c r="E62" i="18"/>
  <c r="E65" i="18"/>
  <c r="F82" i="18"/>
  <c r="F111" i="18"/>
  <c r="F108" i="18"/>
  <c r="G85" i="18"/>
  <c r="E119" i="22"/>
  <c r="C27" i="19"/>
  <c r="G83" i="19"/>
  <c r="G84" i="19" s="1"/>
  <c r="G130" i="19" s="1"/>
  <c r="F116" i="19"/>
  <c r="C22" i="18"/>
  <c r="C18" i="18"/>
  <c r="D10" i="18"/>
  <c r="C29" i="18"/>
  <c r="C14" i="18"/>
  <c r="C27" i="18"/>
  <c r="C28" i="18"/>
  <c r="C26" i="18"/>
  <c r="F130" i="22"/>
  <c r="E119" i="19"/>
  <c r="E131" i="19" s="1"/>
  <c r="F111" i="19"/>
  <c r="F82" i="19"/>
  <c r="C14" i="19"/>
  <c r="F108" i="19"/>
  <c r="F110" i="19"/>
  <c r="D68" i="19"/>
  <c r="D70" i="19"/>
  <c r="D71" i="19"/>
  <c r="G113" i="19"/>
  <c r="G90" i="19"/>
  <c r="G103" i="19"/>
  <c r="G105" i="19"/>
  <c r="G102" i="19"/>
  <c r="G120" i="19" s="1"/>
  <c r="G132" i="19" s="1"/>
  <c r="G106" i="19"/>
  <c r="E118" i="19"/>
  <c r="E128" i="19" s="1"/>
  <c r="G104" i="19"/>
  <c r="G85" i="19"/>
  <c r="G94" i="19"/>
  <c r="E50" i="19"/>
  <c r="D61" i="19"/>
  <c r="E63" i="19"/>
  <c r="E64" i="19"/>
  <c r="E65" i="19"/>
  <c r="F46" i="19"/>
  <c r="E58" i="19"/>
  <c r="E54" i="19"/>
  <c r="E62" i="19"/>
  <c r="C22" i="19"/>
  <c r="C29" i="19"/>
  <c r="C28" i="19"/>
  <c r="C18" i="19"/>
  <c r="D68" i="22"/>
  <c r="D71" i="22"/>
  <c r="D10" i="19"/>
  <c r="D9" i="19" s="1"/>
  <c r="C22" i="22"/>
  <c r="H55" i="19"/>
  <c r="C14" i="22"/>
  <c r="D24" i="20"/>
  <c r="D20" i="20"/>
  <c r="D16" i="20"/>
  <c r="H90" i="18"/>
  <c r="H94" i="18"/>
  <c r="H98" i="18"/>
  <c r="H113" i="18"/>
  <c r="H83" i="19"/>
  <c r="H84" i="19" s="1"/>
  <c r="H90" i="19"/>
  <c r="H106" i="19"/>
  <c r="H102" i="19"/>
  <c r="H120" i="19" s="1"/>
  <c r="H132" i="19" s="1"/>
  <c r="H103" i="19"/>
  <c r="I86" i="18"/>
  <c r="I86" i="19"/>
  <c r="I94" i="19" s="1"/>
  <c r="H113" i="19"/>
  <c r="H105" i="19"/>
  <c r="H104" i="19"/>
  <c r="H94" i="19"/>
  <c r="H98" i="19"/>
  <c r="G46" i="18"/>
  <c r="E66" i="18"/>
  <c r="F55" i="18"/>
  <c r="D19" i="18"/>
  <c r="F51" i="18"/>
  <c r="D15" i="18"/>
  <c r="G47" i="18"/>
  <c r="D23" i="18"/>
  <c r="E11" i="18"/>
  <c r="C30" i="18"/>
  <c r="H59" i="19"/>
  <c r="H51" i="19"/>
  <c r="E19" i="19"/>
  <c r="H55" i="22"/>
  <c r="H51" i="22"/>
  <c r="F116" i="22"/>
  <c r="F127" i="22" s="1"/>
  <c r="E15" i="19"/>
  <c r="C28" i="22"/>
  <c r="I47" i="22"/>
  <c r="C27" i="22"/>
  <c r="E65" i="22"/>
  <c r="C26" i="22"/>
  <c r="E64" i="22"/>
  <c r="C29" i="22"/>
  <c r="E63" i="22"/>
  <c r="G11" i="22"/>
  <c r="E62" i="22"/>
  <c r="E23" i="19"/>
  <c r="J114" i="22"/>
  <c r="J123" i="22" s="1"/>
  <c r="J95" i="22"/>
  <c r="J91" i="22"/>
  <c r="J99" i="22"/>
  <c r="G60" i="20"/>
  <c r="H48" i="20"/>
  <c r="G46" i="22"/>
  <c r="G45" i="22" s="1"/>
  <c r="G56" i="22"/>
  <c r="F15" i="22"/>
  <c r="D14" i="22"/>
  <c r="G60" i="22"/>
  <c r="I47" i="19"/>
  <c r="E70" i="22"/>
  <c r="D18" i="22"/>
  <c r="E24" i="22"/>
  <c r="G52" i="20"/>
  <c r="E66" i="22"/>
  <c r="F23" i="22"/>
  <c r="E71" i="22"/>
  <c r="G11" i="19"/>
  <c r="G56" i="20"/>
  <c r="G51" i="18"/>
  <c r="H48" i="22"/>
  <c r="E68" i="22"/>
  <c r="F50" i="22"/>
  <c r="D22" i="22"/>
  <c r="E10" i="22"/>
  <c r="E9" i="22" s="1"/>
  <c r="E16" i="22"/>
  <c r="F54" i="22"/>
  <c r="F12" i="22"/>
  <c r="E66" i="19"/>
  <c r="F58" i="22"/>
  <c r="F19" i="22"/>
  <c r="G23" i="22"/>
  <c r="G46" i="19"/>
  <c r="G52" i="22"/>
  <c r="E20" i="22"/>
  <c r="I115" i="20"/>
  <c r="I124" i="20" s="1"/>
  <c r="H90" i="22"/>
  <c r="H98" i="22"/>
  <c r="H113" i="22"/>
  <c r="H94" i="22"/>
  <c r="H83" i="22"/>
  <c r="G82" i="22"/>
  <c r="G84" i="22"/>
  <c r="G106" i="22"/>
  <c r="G111" i="22"/>
  <c r="G110" i="22"/>
  <c r="G108" i="22"/>
  <c r="I100" i="22"/>
  <c r="I96" i="22"/>
  <c r="I92" i="22"/>
  <c r="I115" i="22"/>
  <c r="I124" i="22" s="1"/>
  <c r="F118" i="22"/>
  <c r="F128" i="22" s="1"/>
  <c r="F119" i="22"/>
  <c r="E23" i="18"/>
  <c r="F19" i="19"/>
  <c r="F23" i="19"/>
  <c r="F15" i="19"/>
  <c r="C30" i="19"/>
  <c r="E20" i="20"/>
  <c r="F12" i="20"/>
  <c r="E24" i="20"/>
  <c r="E16" i="20"/>
  <c r="I92" i="20"/>
  <c r="I96" i="20"/>
  <c r="I100" i="20"/>
  <c r="J88" i="20"/>
  <c r="F65" i="19" a="1"/>
  <c r="D28" i="22" a="1"/>
  <c r="G48" i="19" a="1"/>
  <c r="H47" i="18" a="1"/>
  <c r="H46" i="22" a="1"/>
  <c r="D14" i="18" a="1"/>
  <c r="D22" i="19" a="1"/>
  <c r="G48" i="18" a="1"/>
  <c r="F10" i="22" a="1"/>
  <c r="H60" i="22" a="1"/>
  <c r="G54" i="18" a="1"/>
  <c r="G63" i="19" a="1"/>
  <c r="G59" i="18" a="1"/>
  <c r="F65" i="18" a="1"/>
  <c r="F24" i="22" a="1"/>
  <c r="F70" i="22" a="1"/>
  <c r="D26" i="19" a="1"/>
  <c r="D26" i="22" a="1"/>
  <c r="D24" i="18" a="1"/>
  <c r="E12" i="19" a="1"/>
  <c r="E19" i="18" a="1"/>
  <c r="F63" i="18" a="1"/>
  <c r="F15" i="18" a="1"/>
  <c r="E68" i="19" a="1"/>
  <c r="F65" i="22" a="1"/>
  <c r="F52" i="19" a="1"/>
  <c r="D26" i="18" a="1"/>
  <c r="I48" i="22" a="1"/>
  <c r="H46" i="19" a="1"/>
  <c r="I55" i="22" a="1"/>
  <c r="G54" i="22" a="1"/>
  <c r="F63" i="19" a="1"/>
  <c r="F16" i="20" a="1"/>
  <c r="I51" i="19" a="1"/>
  <c r="F11" i="18" a="1"/>
  <c r="D24" i="19" a="1"/>
  <c r="D29" i="18" a="1"/>
  <c r="F60" i="18" a="1"/>
  <c r="D18" i="19" a="1"/>
  <c r="F71" i="22" a="1"/>
  <c r="C34" i="22" a="1"/>
  <c r="F30" i="28" a="1"/>
  <c r="G12" i="20" a="1"/>
  <c r="E68" i="18" a="1"/>
  <c r="F58" i="18" a="1"/>
  <c r="C34" i="19" a="1"/>
  <c r="F66" i="19" a="1"/>
  <c r="D35" i="22" a="1"/>
  <c r="F58" i="19" a="1"/>
  <c r="C32" i="22" a="1"/>
  <c r="F50" i="18" a="1"/>
  <c r="C35" i="19" a="1"/>
  <c r="C35" i="18" a="1"/>
  <c r="D22" i="18" a="1"/>
  <c r="D14" i="19" a="1"/>
  <c r="D27" i="22" a="1"/>
  <c r="E70" i="19" a="1"/>
  <c r="F62" i="19" a="1"/>
  <c r="E22" i="22" a="1"/>
  <c r="F62" i="22" a="1"/>
  <c r="C34" i="18" a="1"/>
  <c r="D20" i="18" a="1"/>
  <c r="F62" i="18" a="1"/>
  <c r="F64" i="22" a="1"/>
  <c r="E71" i="18" a="1"/>
  <c r="G58" i="18" a="1"/>
  <c r="F60" i="19" a="1"/>
  <c r="D18" i="18" a="1"/>
  <c r="F66" i="22" a="1"/>
  <c r="C30" i="22" a="1"/>
  <c r="D16" i="19" a="1"/>
  <c r="F66" i="18" a="1"/>
  <c r="D29" i="22" a="1"/>
  <c r="H52" i="22" a="1"/>
  <c r="F56" i="18" a="1"/>
  <c r="H46" i="18" a="1"/>
  <c r="G58" i="19" a="1"/>
  <c r="G19" i="19" a="1"/>
  <c r="G50" i="22" a="1"/>
  <c r="I59" i="19" a="1"/>
  <c r="F20" i="22" a="1"/>
  <c r="D20" i="19" a="1"/>
  <c r="E15" i="18" a="1"/>
  <c r="I59" i="22" a="1"/>
  <c r="D30" i="19" a="1"/>
  <c r="F30" i="30" a="1"/>
  <c r="I51" i="22" a="1"/>
  <c r="D29" i="19" a="1"/>
  <c r="F52" i="18" a="1"/>
  <c r="G30" i="28" a="1"/>
  <c r="F10" i="18" a="1"/>
  <c r="E14" i="22" a="1"/>
  <c r="F56" i="19" a="1"/>
  <c r="H56" i="20" a="1"/>
  <c r="G50" i="19" a="1"/>
  <c r="C35" i="22" a="1"/>
  <c r="I46" i="22" a="1"/>
  <c r="D34" i="22" a="1"/>
  <c r="G50" i="18" a="1"/>
  <c r="G15" i="19" a="1"/>
  <c r="F20" i="20" a="1"/>
  <c r="G64" i="19" a="1"/>
  <c r="G58" i="22" a="1"/>
  <c r="D16" i="18" a="1"/>
  <c r="F50" i="19" a="1"/>
  <c r="G12" i="22" a="1"/>
  <c r="G19" i="22" a="1"/>
  <c r="E70" i="18" a="1"/>
  <c r="I55" i="19" a="1"/>
  <c r="G55" i="18" a="1"/>
  <c r="H60" i="20" a="1"/>
  <c r="G15" i="22" a="1"/>
  <c r="G30" i="30" a="1"/>
  <c r="D28" i="19" a="1"/>
  <c r="F54" i="19" a="1"/>
  <c r="D28" i="18" a="1"/>
  <c r="E18" i="22" a="1"/>
  <c r="E71" i="19" a="1"/>
  <c r="H11" i="22" a="1"/>
  <c r="F54" i="18" a="1"/>
  <c r="F64" i="19" a="1"/>
  <c r="E10" i="18" a="1"/>
  <c r="F68" i="22" a="1"/>
  <c r="G65" i="19" a="1"/>
  <c r="F64" i="18" a="1"/>
  <c r="F16" i="22" a="1"/>
  <c r="E12" i="18" a="1"/>
  <c r="D27" i="19" a="1"/>
  <c r="G62" i="19" a="1"/>
  <c r="G54" i="19" a="1"/>
  <c r="D30" i="18" a="1"/>
  <c r="D27" i="18" a="1"/>
  <c r="H52" i="20" a="1"/>
  <c r="F24" i="20" a="1"/>
  <c r="I48" i="20" a="1"/>
  <c r="E10" i="19" a="1"/>
  <c r="G23" i="19" a="1"/>
  <c r="H11" i="19" a="1"/>
  <c r="D30" i="22" a="1"/>
  <c r="F63" i="22" a="1"/>
  <c r="H56" i="22" a="1"/>
  <c r="F10" i="19" a="1"/>
  <c r="F45" i="19" l="1"/>
  <c r="G48" i="19"/>
  <c r="G45" i="19" s="1"/>
  <c r="D24" i="19"/>
  <c r="D20" i="19"/>
  <c r="F52" i="19"/>
  <c r="F56" i="19"/>
  <c r="D16" i="19"/>
  <c r="F60" i="19"/>
  <c r="E12" i="19"/>
  <c r="I88" i="19"/>
  <c r="I102" i="19" s="1"/>
  <c r="I120" i="19" s="1"/>
  <c r="I132" i="19" s="1"/>
  <c r="H100" i="19"/>
  <c r="H115" i="19"/>
  <c r="H124" i="19" s="1"/>
  <c r="H96" i="19"/>
  <c r="H92" i="19"/>
  <c r="G30" i="30"/>
  <c r="G30" i="28"/>
  <c r="F30" i="30"/>
  <c r="F30" i="28"/>
  <c r="O102" i="28"/>
  <c r="N125" i="28"/>
  <c r="N137" i="28" s="1"/>
  <c r="P83" i="28"/>
  <c r="O88" i="28"/>
  <c r="F131" i="22"/>
  <c r="E131" i="22"/>
  <c r="H122" i="22"/>
  <c r="F125" i="22"/>
  <c r="F126" i="22" s="1"/>
  <c r="F129" i="22" s="1"/>
  <c r="F117" i="22"/>
  <c r="G122" i="18"/>
  <c r="H122" i="18"/>
  <c r="F117" i="18"/>
  <c r="F127" i="18" s="1"/>
  <c r="H122" i="19"/>
  <c r="F125" i="19"/>
  <c r="F126" i="19" s="1"/>
  <c r="F129" i="19" s="1"/>
  <c r="F117" i="19"/>
  <c r="F127" i="19" s="1"/>
  <c r="G122" i="19"/>
  <c r="G108" i="19"/>
  <c r="C35" i="18"/>
  <c r="G111" i="19"/>
  <c r="D27" i="18"/>
  <c r="F45" i="18"/>
  <c r="F50" i="18"/>
  <c r="D9" i="18"/>
  <c r="G101" i="18"/>
  <c r="H106" i="18"/>
  <c r="G116" i="18"/>
  <c r="G125" i="18" s="1"/>
  <c r="F58" i="19"/>
  <c r="F66" i="18"/>
  <c r="G108" i="18"/>
  <c r="H105" i="18"/>
  <c r="G111" i="18"/>
  <c r="G110" i="18"/>
  <c r="H104" i="18"/>
  <c r="G82" i="18"/>
  <c r="H102" i="18"/>
  <c r="H120" i="18" s="1"/>
  <c r="H132" i="18" s="1"/>
  <c r="H83" i="18"/>
  <c r="H84" i="18" s="1"/>
  <c r="H130" i="18" s="1"/>
  <c r="H103" i="18"/>
  <c r="F65" i="18"/>
  <c r="F52" i="18"/>
  <c r="F63" i="18"/>
  <c r="F56" i="18"/>
  <c r="D16" i="18"/>
  <c r="F58" i="18"/>
  <c r="F60" i="18"/>
  <c r="D24" i="18"/>
  <c r="G48" i="18"/>
  <c r="G45" i="18" s="1"/>
  <c r="F54" i="18"/>
  <c r="C34" i="22"/>
  <c r="F64" i="18"/>
  <c r="C30" i="22"/>
  <c r="F62" i="18"/>
  <c r="D20" i="18"/>
  <c r="E12" i="18"/>
  <c r="G82" i="19"/>
  <c r="H82" i="19" s="1"/>
  <c r="H115" i="18"/>
  <c r="H124" i="18" s="1"/>
  <c r="H100" i="18"/>
  <c r="H96" i="18"/>
  <c r="H92" i="18"/>
  <c r="I88" i="18"/>
  <c r="I83" i="18" s="1"/>
  <c r="I84" i="18" s="1"/>
  <c r="E70" i="18"/>
  <c r="C34" i="18"/>
  <c r="D28" i="18"/>
  <c r="G110" i="19"/>
  <c r="E71" i="18"/>
  <c r="D29" i="18"/>
  <c r="D26" i="18"/>
  <c r="E10" i="18"/>
  <c r="D18" i="18"/>
  <c r="D14" i="18"/>
  <c r="E68" i="18"/>
  <c r="D22" i="18"/>
  <c r="F119" i="18"/>
  <c r="F131" i="18" s="1"/>
  <c r="F119" i="19"/>
  <c r="F131" i="19" s="1"/>
  <c r="F118" i="18"/>
  <c r="F128" i="18" s="1"/>
  <c r="E71" i="19"/>
  <c r="E68" i="19"/>
  <c r="E70" i="19"/>
  <c r="F118" i="19"/>
  <c r="F128" i="19" s="1"/>
  <c r="E61" i="19"/>
  <c r="F62" i="19"/>
  <c r="F65" i="19"/>
  <c r="F54" i="19"/>
  <c r="F50" i="19"/>
  <c r="F63" i="19"/>
  <c r="F64" i="19"/>
  <c r="C35" i="19"/>
  <c r="C34" i="19"/>
  <c r="G116" i="19"/>
  <c r="G125" i="19" s="1"/>
  <c r="G126" i="19" s="1"/>
  <c r="G129" i="19" s="1"/>
  <c r="D14" i="19"/>
  <c r="D26" i="19"/>
  <c r="D18" i="19"/>
  <c r="D22" i="19"/>
  <c r="E10" i="19"/>
  <c r="D29" i="19"/>
  <c r="D28" i="19"/>
  <c r="D27" i="19"/>
  <c r="C35" i="22"/>
  <c r="G19" i="19"/>
  <c r="G58" i="18"/>
  <c r="H116" i="19"/>
  <c r="H125" i="19" s="1"/>
  <c r="H108" i="19"/>
  <c r="H118" i="19" s="1"/>
  <c r="H128" i="19" s="1"/>
  <c r="H111" i="19"/>
  <c r="H110" i="19"/>
  <c r="I90" i="18"/>
  <c r="J86" i="18"/>
  <c r="J90" i="18" s="1"/>
  <c r="I113" i="18"/>
  <c r="I94" i="18"/>
  <c r="I98" i="18"/>
  <c r="I113" i="19"/>
  <c r="I85" i="19"/>
  <c r="I98" i="19"/>
  <c r="I105" i="19"/>
  <c r="I90" i="19"/>
  <c r="J86" i="19"/>
  <c r="I104" i="19"/>
  <c r="I103" i="19"/>
  <c r="H130" i="19"/>
  <c r="I83" i="19"/>
  <c r="I84" i="19" s="1"/>
  <c r="G54" i="18"/>
  <c r="G50" i="18"/>
  <c r="H46" i="18"/>
  <c r="F10" i="18"/>
  <c r="D30" i="18"/>
  <c r="E19" i="18"/>
  <c r="G55" i="18"/>
  <c r="G59" i="18"/>
  <c r="H47" i="18"/>
  <c r="F11" i="18"/>
  <c r="E15" i="18"/>
  <c r="G23" i="19"/>
  <c r="G15" i="19"/>
  <c r="G15" i="22"/>
  <c r="G19" i="22"/>
  <c r="F65" i="22"/>
  <c r="D27" i="22"/>
  <c r="I59" i="22"/>
  <c r="I51" i="22"/>
  <c r="D28" i="22"/>
  <c r="D29" i="22"/>
  <c r="I55" i="22"/>
  <c r="F63" i="22"/>
  <c r="D26" i="22"/>
  <c r="H11" i="22"/>
  <c r="F64" i="22"/>
  <c r="F62" i="22"/>
  <c r="G116" i="22"/>
  <c r="G127" i="22" s="1"/>
  <c r="G50" i="19"/>
  <c r="G65" i="19"/>
  <c r="H52" i="22"/>
  <c r="F71" i="22"/>
  <c r="F16" i="22"/>
  <c r="G12" i="22"/>
  <c r="D34" i="22"/>
  <c r="G63" i="19"/>
  <c r="H56" i="22"/>
  <c r="F66" i="22"/>
  <c r="E18" i="22"/>
  <c r="H11" i="19"/>
  <c r="F10" i="22"/>
  <c r="F9" i="22" s="1"/>
  <c r="I48" i="20"/>
  <c r="H60" i="22"/>
  <c r="I51" i="19"/>
  <c r="G54" i="22"/>
  <c r="D35" i="22"/>
  <c r="F24" i="22"/>
  <c r="H60" i="20"/>
  <c r="I59" i="19"/>
  <c r="G58" i="19"/>
  <c r="F66" i="19"/>
  <c r="H56" i="20"/>
  <c r="I55" i="19"/>
  <c r="G58" i="22"/>
  <c r="H52" i="20"/>
  <c r="G50" i="22"/>
  <c r="E22" i="22"/>
  <c r="E14" i="22"/>
  <c r="H46" i="19"/>
  <c r="I46" i="22"/>
  <c r="H46" i="22"/>
  <c r="H45" i="22" s="1"/>
  <c r="I48" i="22"/>
  <c r="F68" i="22"/>
  <c r="C32" i="22"/>
  <c r="D30" i="22"/>
  <c r="G54" i="19"/>
  <c r="G62" i="19"/>
  <c r="G64" i="19"/>
  <c r="F70" i="22"/>
  <c r="F20" i="22"/>
  <c r="H82" i="22"/>
  <c r="H106" i="22"/>
  <c r="H108" i="22"/>
  <c r="H111" i="22"/>
  <c r="H84" i="22"/>
  <c r="H110" i="22"/>
  <c r="G130" i="22"/>
  <c r="G119" i="22"/>
  <c r="J113" i="22"/>
  <c r="J98" i="22"/>
  <c r="J94" i="22"/>
  <c r="J90" i="22"/>
  <c r="J83" i="22"/>
  <c r="I98" i="22"/>
  <c r="I94" i="22"/>
  <c r="I90" i="22"/>
  <c r="I113" i="22"/>
  <c r="I83" i="22"/>
  <c r="J115" i="22"/>
  <c r="J124" i="22" s="1"/>
  <c r="J100" i="22"/>
  <c r="J96" i="22"/>
  <c r="J92" i="22"/>
  <c r="G118" i="22"/>
  <c r="G128" i="22" s="1"/>
  <c r="F15" i="18"/>
  <c r="D30" i="19"/>
  <c r="F10" i="19"/>
  <c r="G12" i="20"/>
  <c r="F24" i="20"/>
  <c r="F16" i="20"/>
  <c r="F20" i="20"/>
  <c r="J96" i="20"/>
  <c r="J92" i="20"/>
  <c r="J100" i="20"/>
  <c r="J115" i="20"/>
  <c r="J124" i="20" s="1"/>
  <c r="F18" i="19" a="1"/>
  <c r="E18" i="18" a="1"/>
  <c r="G62" i="22" a="1"/>
  <c r="E29" i="18" a="1"/>
  <c r="E28" i="22" a="1"/>
  <c r="I50" i="22" a="1"/>
  <c r="E24" i="18" a="1"/>
  <c r="G52" i="18" a="1"/>
  <c r="G65" i="22" a="1"/>
  <c r="H50" i="19" a="1"/>
  <c r="G56" i="19" a="1"/>
  <c r="I56" i="20" a="1"/>
  <c r="E29" i="19" a="1"/>
  <c r="H64" i="19" a="1"/>
  <c r="F26" i="19" a="1"/>
  <c r="E30" i="22" a="1"/>
  <c r="H63" i="19" a="1"/>
  <c r="F14" i="19" a="1"/>
  <c r="F14" i="22" a="1"/>
  <c r="G64" i="22" a="1"/>
  <c r="H23" i="19" a="1"/>
  <c r="H54" i="18" a="1"/>
  <c r="E26" i="18" a="1"/>
  <c r="E30" i="19" a="1"/>
  <c r="H15" i="22" a="1"/>
  <c r="F29" i="19" a="1"/>
  <c r="I46" i="19" a="1"/>
  <c r="D34" i="18" a="1"/>
  <c r="H48" i="19" a="1"/>
  <c r="F71" i="19" a="1"/>
  <c r="G70" i="22" a="1"/>
  <c r="H65" i="19" a="1"/>
  <c r="H12" i="20" a="1"/>
  <c r="E27" i="18" a="1"/>
  <c r="D34" i="19" a="1"/>
  <c r="E16" i="18" a="1"/>
  <c r="E27" i="22" a="1"/>
  <c r="G65" i="18" a="1"/>
  <c r="E28" i="18" a="1"/>
  <c r="G56" i="18" a="1"/>
  <c r="G52" i="19" a="1"/>
  <c r="D32" i="22" a="1"/>
  <c r="I50" i="18" a="1"/>
  <c r="E35" i="22" a="1"/>
  <c r="G63" i="22" a="1"/>
  <c r="H59" i="18" a="1"/>
  <c r="G71" i="22" a="1"/>
  <c r="E20" i="19" a="1"/>
  <c r="F22" i="18" a="1"/>
  <c r="G24" i="20" a="1"/>
  <c r="I56" i="22" a="1"/>
  <c r="G16" i="20" a="1"/>
  <c r="I54" i="22" a="1"/>
  <c r="H19" i="22" a="1"/>
  <c r="G60" i="19" a="1"/>
  <c r="H51" i="18" a="1"/>
  <c r="E18" i="19" a="1"/>
  <c r="H58" i="19" a="1"/>
  <c r="G66" i="18" a="1"/>
  <c r="G63" i="18" a="1"/>
  <c r="G62" i="18" a="1"/>
  <c r="F14" i="18" a="1"/>
  <c r="H23" i="22" a="1"/>
  <c r="F68" i="19" a="1"/>
  <c r="F22" i="22" a="1"/>
  <c r="E30" i="18" a="1"/>
  <c r="H12" i="22" a="1"/>
  <c r="E22" i="19" a="1"/>
  <c r="I52" i="22" a="1"/>
  <c r="H54" i="22" a="1"/>
  <c r="I47" i="18" a="1"/>
  <c r="G71" i="19" a="1"/>
  <c r="F18" i="18" a="1"/>
  <c r="F19" i="18" a="1"/>
  <c r="G68" i="19" a="1"/>
  <c r="G10" i="18" a="1"/>
  <c r="G16" i="22" a="1"/>
  <c r="G20" i="22" a="1"/>
  <c r="F22" i="19" a="1"/>
  <c r="H54" i="19" a="1"/>
  <c r="E26" i="22" a="1"/>
  <c r="G66" i="19" a="1"/>
  <c r="H15" i="19" a="1"/>
  <c r="G70" i="19" a="1"/>
  <c r="E27" i="19" a="1"/>
  <c r="H50" i="18" a="1"/>
  <c r="G11" i="18" a="1"/>
  <c r="E24" i="19" a="1"/>
  <c r="F71" i="18" a="1"/>
  <c r="F12" i="18" a="1"/>
  <c r="G66" i="22" a="1"/>
  <c r="E34" i="22" a="1"/>
  <c r="H58" i="18" a="1"/>
  <c r="E16" i="19" a="1"/>
  <c r="F70" i="18" a="1"/>
  <c r="F68" i="18" a="1"/>
  <c r="H50" i="22" a="1"/>
  <c r="E22" i="18" a="1"/>
  <c r="G10" i="19" a="1"/>
  <c r="F27" i="19" a="1"/>
  <c r="C32" i="18" a="1"/>
  <c r="E28" i="19" a="1"/>
  <c r="C32" i="19" a="1"/>
  <c r="I52" i="20" a="1"/>
  <c r="H62" i="19" a="1"/>
  <c r="E29" i="22" a="1"/>
  <c r="G24" i="22" a="1"/>
  <c r="F23" i="18" a="1"/>
  <c r="H55" i="18" a="1"/>
  <c r="G64" i="18" a="1"/>
  <c r="H58" i="22" a="1"/>
  <c r="I58" i="22" a="1"/>
  <c r="H19" i="19" a="1"/>
  <c r="G60" i="18" a="1"/>
  <c r="G20" i="20" a="1"/>
  <c r="H48" i="18" a="1"/>
  <c r="I60" i="22" a="1"/>
  <c r="I46" i="18" a="1"/>
  <c r="E26" i="19" a="1"/>
  <c r="F70" i="19" a="1"/>
  <c r="I60" i="20" a="1"/>
  <c r="E20" i="18" a="1"/>
  <c r="G10" i="22" a="1"/>
  <c r="H10" i="22" a="1"/>
  <c r="G68" i="22" a="1"/>
  <c r="D35" i="18" a="1"/>
  <c r="E14" i="19" a="1"/>
  <c r="F18" i="22" a="1"/>
  <c r="F12" i="19" a="1"/>
  <c r="E14" i="18" a="1"/>
  <c r="D35" i="19" a="1"/>
  <c r="F28" i="19" a="1"/>
  <c r="I106" i="19" l="1"/>
  <c r="E24" i="19"/>
  <c r="G52" i="19"/>
  <c r="E20" i="19"/>
  <c r="G56" i="19"/>
  <c r="E16" i="19"/>
  <c r="G60" i="19"/>
  <c r="H48" i="19"/>
  <c r="F12" i="19"/>
  <c r="F9" i="19" s="1"/>
  <c r="E9" i="19"/>
  <c r="I92" i="19"/>
  <c r="I115" i="19"/>
  <c r="I124" i="19" s="1"/>
  <c r="I96" i="19"/>
  <c r="I100" i="19"/>
  <c r="J88" i="19"/>
  <c r="J103" i="19" s="1"/>
  <c r="P102" i="28"/>
  <c r="O125" i="28"/>
  <c r="O137" i="28" s="1"/>
  <c r="H126" i="19"/>
  <c r="H129" i="19" s="1"/>
  <c r="Q83" i="28"/>
  <c r="Q88" i="28" s="1"/>
  <c r="P88" i="28"/>
  <c r="G131" i="22"/>
  <c r="G125" i="22"/>
  <c r="G126" i="22" s="1"/>
  <c r="G129" i="22" s="1"/>
  <c r="G117" i="22"/>
  <c r="J122" i="22"/>
  <c r="I122" i="22"/>
  <c r="G126" i="18"/>
  <c r="G129" i="18" s="1"/>
  <c r="I122" i="18"/>
  <c r="G117" i="18"/>
  <c r="G127" i="18" s="1"/>
  <c r="G117" i="19"/>
  <c r="G127" i="19" s="1"/>
  <c r="I122" i="19"/>
  <c r="H117" i="19"/>
  <c r="H127" i="19" s="1"/>
  <c r="I103" i="18"/>
  <c r="F68" i="19"/>
  <c r="G118" i="19"/>
  <c r="G128" i="19" s="1"/>
  <c r="I106" i="18"/>
  <c r="H116" i="18"/>
  <c r="H125" i="18" s="1"/>
  <c r="H126" i="18" s="1"/>
  <c r="H129" i="18" s="1"/>
  <c r="G119" i="19"/>
  <c r="G131" i="19" s="1"/>
  <c r="F71" i="19"/>
  <c r="E14" i="18"/>
  <c r="H111" i="18"/>
  <c r="H108" i="18"/>
  <c r="H118" i="18" s="1"/>
  <c r="H128" i="18" s="1"/>
  <c r="H110" i="18"/>
  <c r="H82" i="18"/>
  <c r="I82" i="18" s="1"/>
  <c r="G119" i="18"/>
  <c r="G131" i="18" s="1"/>
  <c r="E9" i="18"/>
  <c r="H101" i="18"/>
  <c r="F70" i="18"/>
  <c r="G64" i="18"/>
  <c r="F71" i="18"/>
  <c r="G65" i="18"/>
  <c r="G63" i="18"/>
  <c r="F68" i="18"/>
  <c r="E30" i="18"/>
  <c r="G62" i="18"/>
  <c r="E22" i="19"/>
  <c r="I102" i="18"/>
  <c r="I120" i="18" s="1"/>
  <c r="I132" i="18" s="1"/>
  <c r="I105" i="18"/>
  <c r="I104" i="18"/>
  <c r="G118" i="18"/>
  <c r="G128" i="18" s="1"/>
  <c r="H48" i="18"/>
  <c r="H45" i="18" s="1"/>
  <c r="E24" i="18"/>
  <c r="G52" i="18"/>
  <c r="E26" i="18"/>
  <c r="E22" i="18"/>
  <c r="G56" i="18"/>
  <c r="G60" i="18"/>
  <c r="E28" i="18"/>
  <c r="E20" i="18"/>
  <c r="E27" i="18"/>
  <c r="E18" i="18"/>
  <c r="E16" i="18"/>
  <c r="F12" i="18"/>
  <c r="F9" i="18" s="1"/>
  <c r="E29" i="18"/>
  <c r="J88" i="18"/>
  <c r="J102" i="18" s="1"/>
  <c r="J120" i="18" s="1"/>
  <c r="J132" i="18" s="1"/>
  <c r="I115" i="18"/>
  <c r="I124" i="18" s="1"/>
  <c r="I96" i="18"/>
  <c r="I100" i="18"/>
  <c r="I92" i="18"/>
  <c r="I85" i="18"/>
  <c r="D34" i="18"/>
  <c r="F70" i="19"/>
  <c r="C32" i="18"/>
  <c r="D35" i="18"/>
  <c r="D35" i="19"/>
  <c r="D34" i="19"/>
  <c r="C32" i="19"/>
  <c r="E27" i="19"/>
  <c r="E14" i="19"/>
  <c r="E18" i="19"/>
  <c r="E28" i="19"/>
  <c r="E29" i="19"/>
  <c r="E26" i="19"/>
  <c r="F61" i="19"/>
  <c r="H119" i="19"/>
  <c r="H131" i="19" s="1"/>
  <c r="J98" i="18"/>
  <c r="J113" i="18"/>
  <c r="F22" i="18"/>
  <c r="J94" i="18"/>
  <c r="I46" i="18"/>
  <c r="I116" i="19"/>
  <c r="I125" i="19" s="1"/>
  <c r="J94" i="19"/>
  <c r="J90" i="19"/>
  <c r="G61" i="19"/>
  <c r="J113" i="19"/>
  <c r="J98" i="19"/>
  <c r="I45" i="22"/>
  <c r="I111" i="18"/>
  <c r="I130" i="18"/>
  <c r="I108" i="18"/>
  <c r="I118" i="18" s="1"/>
  <c r="I128" i="18" s="1"/>
  <c r="I110" i="18"/>
  <c r="I130" i="19"/>
  <c r="I111" i="19"/>
  <c r="I108" i="19"/>
  <c r="I118" i="19" s="1"/>
  <c r="I128" i="19" s="1"/>
  <c r="I110" i="19"/>
  <c r="H58" i="18"/>
  <c r="H50" i="18"/>
  <c r="H54" i="18"/>
  <c r="G10" i="18"/>
  <c r="F14" i="18"/>
  <c r="F18" i="18"/>
  <c r="G66" i="18"/>
  <c r="I47" i="18"/>
  <c r="H51" i="18"/>
  <c r="H59" i="18"/>
  <c r="H55" i="18"/>
  <c r="F19" i="18"/>
  <c r="G11" i="18"/>
  <c r="F23" i="18"/>
  <c r="H19" i="22"/>
  <c r="G65" i="22"/>
  <c r="G62" i="22"/>
  <c r="E28" i="22"/>
  <c r="G64" i="22"/>
  <c r="E26" i="22"/>
  <c r="H15" i="22"/>
  <c r="G63" i="22"/>
  <c r="H23" i="22"/>
  <c r="E27" i="22"/>
  <c r="E29" i="22"/>
  <c r="H116" i="22"/>
  <c r="H127" i="22" s="1"/>
  <c r="H63" i="19"/>
  <c r="G70" i="22"/>
  <c r="G71" i="19"/>
  <c r="H62" i="19"/>
  <c r="H50" i="22"/>
  <c r="E34" i="22"/>
  <c r="G70" i="19"/>
  <c r="I50" i="18"/>
  <c r="H54" i="22"/>
  <c r="I50" i="22"/>
  <c r="G71" i="22"/>
  <c r="D32" i="22"/>
  <c r="H54" i="19"/>
  <c r="H58" i="22"/>
  <c r="I54" i="22"/>
  <c r="G68" i="22"/>
  <c r="H12" i="22"/>
  <c r="F14" i="22"/>
  <c r="F18" i="22"/>
  <c r="E30" i="22"/>
  <c r="E35" i="22"/>
  <c r="I46" i="19"/>
  <c r="H50" i="19"/>
  <c r="I58" i="22"/>
  <c r="G66" i="22"/>
  <c r="G10" i="22"/>
  <c r="G9" i="22" s="1"/>
  <c r="H15" i="19"/>
  <c r="G20" i="22"/>
  <c r="G16" i="22"/>
  <c r="G66" i="19"/>
  <c r="H58" i="19"/>
  <c r="I60" i="20"/>
  <c r="I52" i="22"/>
  <c r="G68" i="19"/>
  <c r="H64" i="19"/>
  <c r="I52" i="20"/>
  <c r="I56" i="22"/>
  <c r="H10" i="22"/>
  <c r="F22" i="22"/>
  <c r="H23" i="19"/>
  <c r="G24" i="22"/>
  <c r="H65" i="19"/>
  <c r="I56" i="20"/>
  <c r="I60" i="22"/>
  <c r="H19" i="19"/>
  <c r="J110" i="22"/>
  <c r="J84" i="22"/>
  <c r="J106" i="22"/>
  <c r="J108" i="22"/>
  <c r="J111" i="22"/>
  <c r="H119" i="22"/>
  <c r="H130" i="22"/>
  <c r="H118" i="22"/>
  <c r="H128" i="22" s="1"/>
  <c r="I82" i="22"/>
  <c r="J82" i="22" s="1"/>
  <c r="I110" i="22"/>
  <c r="I84" i="22"/>
  <c r="I130" i="22" s="1"/>
  <c r="I108" i="22"/>
  <c r="I106" i="22"/>
  <c r="I111" i="22"/>
  <c r="E30" i="19"/>
  <c r="F22" i="19"/>
  <c r="F28" i="19"/>
  <c r="F29" i="19"/>
  <c r="G10" i="19"/>
  <c r="F27" i="19"/>
  <c r="F14" i="19"/>
  <c r="F18" i="19"/>
  <c r="F26" i="19"/>
  <c r="G20" i="20"/>
  <c r="G24" i="20"/>
  <c r="H12" i="20"/>
  <c r="G16" i="20"/>
  <c r="I82" i="19"/>
  <c r="H71" i="22" a="1"/>
  <c r="I71" i="22" a="1"/>
  <c r="H24" i="20" a="1"/>
  <c r="E34" i="18" a="1"/>
  <c r="I58" i="18" a="1"/>
  <c r="H64" i="18" a="1"/>
  <c r="G22" i="18" a="1"/>
  <c r="G71" i="18" a="1"/>
  <c r="I50" i="19" a="1"/>
  <c r="F28" i="22" a="1"/>
  <c r="F35" i="19" a="1"/>
  <c r="F16" i="19" a="1"/>
  <c r="G22" i="19" a="1"/>
  <c r="H14" i="18" a="1"/>
  <c r="H70" i="19" a="1"/>
  <c r="F30" i="18" a="1"/>
  <c r="H68" i="22" a="1"/>
  <c r="H71" i="18" a="1"/>
  <c r="H16" i="22" a="1"/>
  <c r="E34" i="19" a="1"/>
  <c r="F16" i="18" a="1"/>
  <c r="F34" i="22" a="1"/>
  <c r="G18" i="19" a="1"/>
  <c r="G18" i="22" a="1"/>
  <c r="I48" i="19" a="1"/>
  <c r="I68" i="22" a="1"/>
  <c r="H62" i="18" a="1"/>
  <c r="H60" i="19" a="1"/>
  <c r="H66" i="22" a="1"/>
  <c r="I70" i="22" a="1"/>
  <c r="F24" i="18" a="1"/>
  <c r="G70" i="18" a="1"/>
  <c r="I58" i="19" a="1"/>
  <c r="H63" i="22" a="1"/>
  <c r="G12" i="19" a="1"/>
  <c r="I62" i="18" a="1"/>
  <c r="H68" i="18" a="1"/>
  <c r="H22" i="22" a="1"/>
  <c r="H64" i="22" a="1"/>
  <c r="H18" i="22" a="1"/>
  <c r="H10" i="18" a="1"/>
  <c r="D32" i="18" a="1"/>
  <c r="G18" i="18" a="1"/>
  <c r="F29" i="18" a="1"/>
  <c r="I55" i="18" a="1"/>
  <c r="F27" i="18" a="1"/>
  <c r="F20" i="18" a="1"/>
  <c r="G68" i="18" a="1"/>
  <c r="H20" i="22" a="1"/>
  <c r="H56" i="18" a="1"/>
  <c r="G28" i="19" a="1"/>
  <c r="H70" i="18" a="1"/>
  <c r="I63" i="19" a="1"/>
  <c r="I51" i="18" a="1"/>
  <c r="F35" i="22" a="1"/>
  <c r="G23" i="18" a="1"/>
  <c r="H10" i="19" a="1"/>
  <c r="F24" i="19" a="1"/>
  <c r="I59" i="18" a="1"/>
  <c r="E32" i="19" a="1"/>
  <c r="G27" i="19" a="1"/>
  <c r="G14" i="18" a="1"/>
  <c r="H65" i="22" a="1"/>
  <c r="G29" i="19" a="1"/>
  <c r="D32" i="19" a="1"/>
  <c r="F29" i="22" a="1"/>
  <c r="F28" i="18" a="1"/>
  <c r="F26" i="22" a="1"/>
  <c r="E32" i="22" a="1"/>
  <c r="F20" i="19" a="1"/>
  <c r="H52" i="18" a="1"/>
  <c r="F27" i="22" a="1"/>
  <c r="I54" i="19" a="1"/>
  <c r="G22" i="22" a="1"/>
  <c r="H62" i="22" a="1"/>
  <c r="H66" i="18" a="1"/>
  <c r="H24" i="22" a="1"/>
  <c r="H11" i="18" a="1"/>
  <c r="I66" i="22" a="1"/>
  <c r="H14" i="22" a="1"/>
  <c r="G14" i="22" a="1"/>
  <c r="H20" i="20" a="1"/>
  <c r="H16" i="20" a="1"/>
  <c r="H66" i="19" a="1"/>
  <c r="F34" i="19" a="1"/>
  <c r="E35" i="18" a="1"/>
  <c r="G26" i="19" a="1"/>
  <c r="H68" i="19" a="1"/>
  <c r="H65" i="18" a="1"/>
  <c r="G15" i="18" a="1"/>
  <c r="F26" i="18" a="1"/>
  <c r="F30" i="22" a="1"/>
  <c r="G19" i="18" a="1"/>
  <c r="H56" i="19" a="1"/>
  <c r="E35" i="19" a="1"/>
  <c r="H71" i="19" a="1"/>
  <c r="H63" i="18" a="1"/>
  <c r="H52" i="19" a="1"/>
  <c r="F30" i="19" a="1"/>
  <c r="G14" i="19" a="1"/>
  <c r="I54" i="18" a="1"/>
  <c r="H60" i="18" a="1"/>
  <c r="G12" i="18" a="1"/>
  <c r="I48" i="18" a="1"/>
  <c r="H70" i="22" a="1"/>
  <c r="J105" i="19" l="1"/>
  <c r="J102" i="19"/>
  <c r="H60" i="19"/>
  <c r="F24" i="19"/>
  <c r="H56" i="19"/>
  <c r="I48" i="19"/>
  <c r="I45" i="19" s="1"/>
  <c r="F20" i="19"/>
  <c r="H52" i="19"/>
  <c r="G12" i="19"/>
  <c r="G9" i="19" s="1"/>
  <c r="F16" i="19"/>
  <c r="J96" i="19"/>
  <c r="J92" i="19"/>
  <c r="J115" i="19"/>
  <c r="J124" i="19" s="1"/>
  <c r="J100" i="19"/>
  <c r="J83" i="19"/>
  <c r="J84" i="19" s="1"/>
  <c r="J106" i="19"/>
  <c r="H45" i="19"/>
  <c r="J104" i="19"/>
  <c r="J85" i="19"/>
  <c r="Q102" i="28"/>
  <c r="Q125" i="28" s="1"/>
  <c r="Q137" i="28" s="1"/>
  <c r="P125" i="28"/>
  <c r="P137" i="28" s="1"/>
  <c r="H117" i="18"/>
  <c r="H127" i="18" s="1"/>
  <c r="H131" i="22"/>
  <c r="H125" i="22"/>
  <c r="H126" i="22" s="1"/>
  <c r="H129" i="22" s="1"/>
  <c r="H117" i="22"/>
  <c r="J122" i="18"/>
  <c r="I126" i="19"/>
  <c r="I129" i="19" s="1"/>
  <c r="I117" i="19"/>
  <c r="I127" i="19" s="1"/>
  <c r="J122" i="19"/>
  <c r="H63" i="18"/>
  <c r="D32" i="19"/>
  <c r="H119" i="18"/>
  <c r="H131" i="18" s="1"/>
  <c r="E35" i="19"/>
  <c r="G70" i="18"/>
  <c r="G68" i="18"/>
  <c r="G71" i="18"/>
  <c r="I101" i="18"/>
  <c r="I116" i="18"/>
  <c r="I125" i="18" s="1"/>
  <c r="I126" i="18" s="1"/>
  <c r="I129" i="18" s="1"/>
  <c r="J105" i="18"/>
  <c r="J116" i="18" s="1"/>
  <c r="J125" i="18" s="1"/>
  <c r="J83" i="18"/>
  <c r="J84" i="18" s="1"/>
  <c r="J103" i="18"/>
  <c r="J85" i="18"/>
  <c r="F26" i="18"/>
  <c r="H64" i="18"/>
  <c r="D32" i="18"/>
  <c r="F27" i="18"/>
  <c r="H65" i="18"/>
  <c r="F29" i="18"/>
  <c r="H62" i="18"/>
  <c r="E35" i="18"/>
  <c r="F28" i="18"/>
  <c r="E34" i="18"/>
  <c r="I48" i="18"/>
  <c r="I45" i="18" s="1"/>
  <c r="F24" i="18"/>
  <c r="F20" i="18"/>
  <c r="H52" i="18"/>
  <c r="F16" i="18"/>
  <c r="H60" i="18"/>
  <c r="H56" i="18"/>
  <c r="G12" i="18"/>
  <c r="G9" i="18" s="1"/>
  <c r="J92" i="18"/>
  <c r="J115" i="18"/>
  <c r="J124" i="18" s="1"/>
  <c r="J100" i="18"/>
  <c r="J96" i="18"/>
  <c r="J106" i="18"/>
  <c r="J104" i="18"/>
  <c r="E34" i="19"/>
  <c r="I58" i="18"/>
  <c r="I54" i="18"/>
  <c r="J116" i="19"/>
  <c r="J125" i="19" s="1"/>
  <c r="H10" i="18"/>
  <c r="H61" i="19"/>
  <c r="H9" i="22"/>
  <c r="I119" i="18"/>
  <c r="I131" i="18" s="1"/>
  <c r="I119" i="19"/>
  <c r="I131" i="19" s="1"/>
  <c r="G22" i="18"/>
  <c r="G14" i="18"/>
  <c r="G18" i="18"/>
  <c r="F30" i="18"/>
  <c r="H70" i="18"/>
  <c r="I51" i="18"/>
  <c r="H66" i="18"/>
  <c r="I55" i="18"/>
  <c r="I62" i="18"/>
  <c r="I59" i="18"/>
  <c r="G15" i="18"/>
  <c r="H11" i="18"/>
  <c r="H71" i="18"/>
  <c r="G19" i="18"/>
  <c r="H68" i="18"/>
  <c r="G23" i="18"/>
  <c r="I116" i="22"/>
  <c r="I127" i="22" s="1"/>
  <c r="H64" i="22"/>
  <c r="F28" i="22"/>
  <c r="H65" i="22"/>
  <c r="H62" i="22"/>
  <c r="H63" i="22"/>
  <c r="F26" i="22"/>
  <c r="F29" i="22"/>
  <c r="F27" i="22"/>
  <c r="H71" i="22"/>
  <c r="I66" i="22"/>
  <c r="E32" i="22"/>
  <c r="F35" i="22"/>
  <c r="H66" i="22"/>
  <c r="H22" i="22"/>
  <c r="G14" i="22"/>
  <c r="H71" i="19"/>
  <c r="I54" i="19"/>
  <c r="H68" i="22"/>
  <c r="I70" i="22"/>
  <c r="H16" i="22"/>
  <c r="H14" i="22"/>
  <c r="F34" i="22"/>
  <c r="H20" i="22"/>
  <c r="H18" i="22"/>
  <c r="G18" i="22"/>
  <c r="I63" i="19"/>
  <c r="H70" i="22"/>
  <c r="H24" i="22"/>
  <c r="G22" i="22"/>
  <c r="H66" i="19"/>
  <c r="I58" i="19"/>
  <c r="I71" i="22"/>
  <c r="F30" i="22"/>
  <c r="H68" i="19"/>
  <c r="I50" i="19"/>
  <c r="H70" i="19"/>
  <c r="I68" i="22"/>
  <c r="J130" i="22"/>
  <c r="I118" i="22"/>
  <c r="I128" i="22" s="1"/>
  <c r="J119" i="22"/>
  <c r="I119" i="22"/>
  <c r="J118" i="22"/>
  <c r="J128" i="22" s="1"/>
  <c r="H14" i="18"/>
  <c r="F35" i="19"/>
  <c r="G14" i="19"/>
  <c r="G26" i="19"/>
  <c r="E32" i="19"/>
  <c r="F30" i="19"/>
  <c r="G27" i="19"/>
  <c r="H10" i="19"/>
  <c r="G18" i="19"/>
  <c r="G28" i="19"/>
  <c r="G29" i="19"/>
  <c r="G22" i="19"/>
  <c r="F34" i="19"/>
  <c r="H16" i="20"/>
  <c r="H24" i="20"/>
  <c r="H20" i="20"/>
  <c r="I65" i="19" a="1"/>
  <c r="I62" i="19" a="1"/>
  <c r="G26" i="18" a="1"/>
  <c r="H19" i="18" a="1"/>
  <c r="G34" i="22" a="1"/>
  <c r="I66" i="18" a="1"/>
  <c r="G34" i="19" a="1"/>
  <c r="H18" i="18" a="1"/>
  <c r="I52" i="19" a="1"/>
  <c r="G20" i="19" a="1"/>
  <c r="E32" i="18" a="1"/>
  <c r="H35" i="22" a="1"/>
  <c r="I64" i="19" a="1"/>
  <c r="H12" i="19" a="1"/>
  <c r="I56" i="19" a="1"/>
  <c r="I63" i="22" a="1"/>
  <c r="I65" i="18" a="1"/>
  <c r="H15" i="18" a="1"/>
  <c r="I64" i="18" a="1"/>
  <c r="I65" i="22" a="1"/>
  <c r="I64" i="22" a="1"/>
  <c r="G24" i="19" a="1"/>
  <c r="H30" i="22" a="1"/>
  <c r="G35" i="18" a="1"/>
  <c r="H34" i="22" a="1"/>
  <c r="I60" i="19" a="1"/>
  <c r="G29" i="22" a="1"/>
  <c r="G29" i="18" a="1"/>
  <c r="F32" i="19" a="1"/>
  <c r="F32" i="18" a="1"/>
  <c r="H23" i="18" a="1"/>
  <c r="I56" i="18" a="1"/>
  <c r="F32" i="22" a="1"/>
  <c r="G27" i="22" a="1"/>
  <c r="H22" i="19" a="1"/>
  <c r="G35" i="19" a="1"/>
  <c r="F34" i="18" a="1"/>
  <c r="G30" i="22" a="1"/>
  <c r="G35" i="22" a="1"/>
  <c r="G24" i="18" a="1"/>
  <c r="G32" i="22" a="1"/>
  <c r="I52" i="18" a="1"/>
  <c r="H26" i="18" a="1"/>
  <c r="H14" i="19" a="1"/>
  <c r="G30" i="19" a="1"/>
  <c r="H18" i="19" a="1"/>
  <c r="G26" i="22" a="1"/>
  <c r="G30" i="18" a="1"/>
  <c r="G34" i="18" a="1"/>
  <c r="H12" i="18" a="1"/>
  <c r="H27" i="19" a="1"/>
  <c r="G28" i="22" a="1"/>
  <c r="I66" i="19" a="1"/>
  <c r="G27" i="18" a="1"/>
  <c r="G28" i="18" a="1"/>
  <c r="I60" i="18" a="1"/>
  <c r="G16" i="18" a="1"/>
  <c r="G16" i="19" a="1"/>
  <c r="H22" i="18" a="1"/>
  <c r="I62" i="22" a="1"/>
  <c r="G20" i="18" a="1"/>
  <c r="F35" i="18" a="1"/>
  <c r="I63" i="18" a="1"/>
  <c r="I62" i="19" l="1"/>
  <c r="I65" i="19"/>
  <c r="J110" i="19"/>
  <c r="J82" i="19"/>
  <c r="J108" i="19"/>
  <c r="J111" i="19"/>
  <c r="J120" i="19"/>
  <c r="J132" i="19" s="1"/>
  <c r="I64" i="19"/>
  <c r="G16" i="19"/>
  <c r="I60" i="19"/>
  <c r="H12" i="19"/>
  <c r="H9" i="19" s="1"/>
  <c r="G20" i="19"/>
  <c r="I52" i="19"/>
  <c r="I56" i="19"/>
  <c r="G24" i="19"/>
  <c r="J126" i="19"/>
  <c r="J129" i="19" s="1"/>
  <c r="I131" i="22"/>
  <c r="J131" i="22"/>
  <c r="I125" i="22"/>
  <c r="I126" i="22" s="1"/>
  <c r="I129" i="22" s="1"/>
  <c r="I117" i="22"/>
  <c r="I117" i="18"/>
  <c r="I127" i="18" s="1"/>
  <c r="J117" i="18"/>
  <c r="J127" i="18" s="1"/>
  <c r="J117" i="19"/>
  <c r="J127" i="19" s="1"/>
  <c r="G27" i="18"/>
  <c r="F35" i="18"/>
  <c r="E32" i="18"/>
  <c r="F34" i="18"/>
  <c r="J108" i="18"/>
  <c r="J118" i="18" s="1"/>
  <c r="J128" i="18" s="1"/>
  <c r="J111" i="18"/>
  <c r="J110" i="18"/>
  <c r="J82" i="18"/>
  <c r="J126" i="18"/>
  <c r="J129" i="18" s="1"/>
  <c r="I63" i="18"/>
  <c r="I65" i="18"/>
  <c r="G29" i="18"/>
  <c r="G26" i="18"/>
  <c r="G28" i="18"/>
  <c r="G20" i="18"/>
  <c r="G24" i="18"/>
  <c r="I56" i="18"/>
  <c r="G16" i="18"/>
  <c r="I64" i="18"/>
  <c r="I60" i="18"/>
  <c r="I52" i="18"/>
  <c r="H12" i="18"/>
  <c r="H9" i="18" s="1"/>
  <c r="J101" i="18"/>
  <c r="H22" i="18"/>
  <c r="H18" i="18"/>
  <c r="J130" i="18"/>
  <c r="J130" i="19"/>
  <c r="I66" i="18"/>
  <c r="G34" i="18"/>
  <c r="H15" i="18"/>
  <c r="G30" i="18"/>
  <c r="H23" i="18"/>
  <c r="H26" i="18"/>
  <c r="H19" i="18"/>
  <c r="F32" i="18"/>
  <c r="G35" i="18"/>
  <c r="I63" i="22"/>
  <c r="G26" i="22"/>
  <c r="G29" i="22"/>
  <c r="I64" i="22"/>
  <c r="I65" i="22"/>
  <c r="G28" i="22"/>
  <c r="I62" i="22"/>
  <c r="G27" i="22"/>
  <c r="J116" i="22"/>
  <c r="J127" i="22" s="1"/>
  <c r="G32" i="22"/>
  <c r="G34" i="22"/>
  <c r="F32" i="22"/>
  <c r="H30" i="22"/>
  <c r="H35" i="22"/>
  <c r="I66" i="19"/>
  <c r="H34" i="22"/>
  <c r="G30" i="22"/>
  <c r="G35" i="22"/>
  <c r="G35" i="19"/>
  <c r="H22" i="19"/>
  <c r="H18" i="19"/>
  <c r="G30" i="19"/>
  <c r="H14" i="19"/>
  <c r="G34" i="19"/>
  <c r="F32" i="19"/>
  <c r="H27" i="19"/>
  <c r="H26" i="19" a="1"/>
  <c r="H29" i="19" a="1"/>
  <c r="I70" i="19" a="1"/>
  <c r="I71" i="19" a="1"/>
  <c r="I68" i="19" a="1"/>
  <c r="H29" i="22" a="1"/>
  <c r="H30" i="18" a="1"/>
  <c r="H27" i="18" a="1"/>
  <c r="H29" i="18" a="1"/>
  <c r="H24" i="19" a="1"/>
  <c r="H20" i="19" a="1"/>
  <c r="H28" i="18" a="1"/>
  <c r="H28" i="22" a="1"/>
  <c r="I70" i="18" a="1"/>
  <c r="H16" i="19" a="1"/>
  <c r="H28" i="19" a="1"/>
  <c r="I68" i="18" a="1"/>
  <c r="H24" i="18" a="1"/>
  <c r="H16" i="18" a="1"/>
  <c r="H26" i="22" a="1"/>
  <c r="H30" i="19" a="1"/>
  <c r="H20" i="18" a="1"/>
  <c r="I71" i="18" a="1"/>
  <c r="H27" i="22" a="1"/>
  <c r="I61" i="19" l="1"/>
  <c r="I68" i="19"/>
  <c r="I71" i="19"/>
  <c r="I70" i="19"/>
  <c r="H29" i="19"/>
  <c r="H26" i="19"/>
  <c r="J118" i="19"/>
  <c r="J128" i="19" s="1"/>
  <c r="J119" i="19"/>
  <c r="J131" i="19" s="1"/>
  <c r="H20" i="19"/>
  <c r="H16" i="19"/>
  <c r="H24" i="19"/>
  <c r="H28" i="19"/>
  <c r="J125" i="22"/>
  <c r="J126" i="22" s="1"/>
  <c r="J129" i="22" s="1"/>
  <c r="J117" i="22"/>
  <c r="J119" i="18"/>
  <c r="J131" i="18" s="1"/>
  <c r="I70" i="18"/>
  <c r="I71" i="18"/>
  <c r="I68" i="18"/>
  <c r="H29" i="18"/>
  <c r="H27" i="18"/>
  <c r="H24" i="18"/>
  <c r="H28" i="18"/>
  <c r="H20" i="18"/>
  <c r="H16" i="18"/>
  <c r="H30" i="18"/>
  <c r="H26" i="22"/>
  <c r="H29" i="22"/>
  <c r="H28" i="22"/>
  <c r="H27" i="22"/>
  <c r="H30" i="19"/>
  <c r="G32" i="19" a="1"/>
  <c r="H35" i="19" a="1"/>
  <c r="H34" i="19" a="1"/>
  <c r="G32" i="18" a="1"/>
  <c r="H34" i="18" a="1"/>
  <c r="H35" i="18" a="1"/>
  <c r="H34" i="19" l="1"/>
  <c r="H35" i="19"/>
  <c r="G32" i="19"/>
  <c r="H35" i="18"/>
  <c r="G32" i="18"/>
  <c r="H34" i="18"/>
  <c r="D94" i="20" l="1"/>
  <c r="C54" i="20" a="1"/>
  <c r="C54" i="20" l="1"/>
  <c r="D98" i="20"/>
  <c r="C58" i="20" a="1"/>
  <c r="C58" i="20" l="1"/>
  <c r="D90" i="20"/>
  <c r="C50" i="20" a="1"/>
  <c r="C50" i="20" l="1"/>
  <c r="D113" i="20" l="1"/>
  <c r="D122" i="20" s="1"/>
  <c r="D131" i="20" l="1"/>
  <c r="D82" i="20" l="1"/>
  <c r="D95" i="20"/>
  <c r="C55" i="20" a="1"/>
  <c r="C55" i="20" l="1"/>
  <c r="D91" i="20"/>
  <c r="C51" i="20" a="1"/>
  <c r="C51" i="20" l="1"/>
  <c r="D99" i="20"/>
  <c r="C59" i="20" a="1"/>
  <c r="C59" i="20" l="1"/>
  <c r="D114" i="20" l="1"/>
  <c r="D123" i="20" s="1"/>
  <c r="D126" i="20" s="1"/>
  <c r="D129" i="20" s="1"/>
  <c r="N104" i="15" l="1"/>
  <c r="N104" i="30" s="1"/>
  <c r="M64" i="30" a="1"/>
  <c r="M64" i="28" a="1"/>
  <c r="M64" i="15" a="1"/>
  <c r="M64" i="30" l="1"/>
  <c r="Q88" i="15"/>
  <c r="Q104" i="15"/>
  <c r="Q104" i="30" s="1"/>
  <c r="N87" i="15"/>
  <c r="P104" i="15"/>
  <c r="P104" i="30" s="1"/>
  <c r="M104" i="15"/>
  <c r="M104" i="30" s="1"/>
  <c r="M64" i="28"/>
  <c r="O110" i="15"/>
  <c r="O113" i="30" s="1"/>
  <c r="P110" i="15"/>
  <c r="P113" i="30" s="1"/>
  <c r="K87" i="15"/>
  <c r="K87" i="30" s="1"/>
  <c r="M105" i="15"/>
  <c r="M105" i="30" s="1"/>
  <c r="Q102" i="15"/>
  <c r="P86" i="15"/>
  <c r="L88" i="15"/>
  <c r="M88" i="15"/>
  <c r="M110" i="15"/>
  <c r="M113" i="30" s="1"/>
  <c r="N86" i="15"/>
  <c r="M86" i="15"/>
  <c r="Q110" i="15"/>
  <c r="Q113" i="30" s="1"/>
  <c r="P88" i="15"/>
  <c r="K88" i="15"/>
  <c r="M102" i="15"/>
  <c r="O104" i="15"/>
  <c r="O104" i="30" s="1"/>
  <c r="L86" i="15"/>
  <c r="L105" i="15"/>
  <c r="L105" i="30" s="1"/>
  <c r="O105" i="15"/>
  <c r="O105" i="30" s="1"/>
  <c r="K108" i="29"/>
  <c r="Q105" i="15"/>
  <c r="Q105" i="30" s="1"/>
  <c r="M64" i="15"/>
  <c r="N65" i="15" a="1"/>
  <c r="M47" i="15" a="1"/>
  <c r="J68" i="29" a="1"/>
  <c r="L65" i="28" a="1"/>
  <c r="L28" i="30" a="1"/>
  <c r="P64" i="28" a="1"/>
  <c r="O64" i="28" a="1"/>
  <c r="P65" i="28" a="1"/>
  <c r="O48" i="15" a="1"/>
  <c r="P64" i="30" a="1"/>
  <c r="L62" i="28" a="1"/>
  <c r="K46" i="15" a="1"/>
  <c r="O46" i="15" a="1"/>
  <c r="J48" i="15" a="1"/>
  <c r="K48" i="15" a="1"/>
  <c r="N64" i="28" a="1"/>
  <c r="O64" i="30" a="1"/>
  <c r="P62" i="28" a="1"/>
  <c r="K65" i="28" a="1"/>
  <c r="L28" i="28" a="1"/>
  <c r="K65" i="30" a="1"/>
  <c r="P64" i="15" a="1"/>
  <c r="N64" i="15" a="1"/>
  <c r="N64" i="30" a="1"/>
  <c r="P48" i="15" a="1"/>
  <c r="L65" i="30" a="1"/>
  <c r="L46" i="15" a="1"/>
  <c r="L28" i="15" a="1"/>
  <c r="L62" i="15" a="1"/>
  <c r="L64" i="28" a="1"/>
  <c r="M46" i="15" a="1"/>
  <c r="N65" i="30" a="1"/>
  <c r="J47" i="15" a="1"/>
  <c r="N65" i="28" a="1"/>
  <c r="P62" i="15" a="1"/>
  <c r="L48" i="15" a="1"/>
  <c r="P65" i="15" a="1"/>
  <c r="P65" i="30" a="1"/>
  <c r="O64" i="15" a="1"/>
  <c r="L65" i="15" a="1"/>
  <c r="J47" i="30" a="1"/>
  <c r="K65" i="15" a="1"/>
  <c r="L64" i="30" a="1"/>
  <c r="L64" i="15" a="1"/>
  <c r="N65" i="30" l="1"/>
  <c r="N64" i="30"/>
  <c r="L64" i="30"/>
  <c r="J68" i="29"/>
  <c r="O64" i="30"/>
  <c r="P64" i="30"/>
  <c r="K65" i="30"/>
  <c r="P65" i="30"/>
  <c r="L65" i="30"/>
  <c r="J47" i="30"/>
  <c r="L28" i="30"/>
  <c r="L86" i="22"/>
  <c r="L86" i="28"/>
  <c r="L86" i="30"/>
  <c r="N113" i="15"/>
  <c r="N122" i="15" s="1"/>
  <c r="N127" i="30" s="1"/>
  <c r="N86" i="28"/>
  <c r="N90" i="28" s="1"/>
  <c r="N86" i="30"/>
  <c r="M100" i="15"/>
  <c r="M88" i="30"/>
  <c r="Q100" i="15"/>
  <c r="Q88" i="30"/>
  <c r="M120" i="15"/>
  <c r="M132" i="15" s="1"/>
  <c r="M102" i="30"/>
  <c r="L88" i="28"/>
  <c r="L92" i="28" s="1"/>
  <c r="L88" i="30"/>
  <c r="K118" i="29"/>
  <c r="K128" i="29" s="1"/>
  <c r="K111" i="28"/>
  <c r="K111" i="30"/>
  <c r="K88" i="28"/>
  <c r="K100" i="28" s="1"/>
  <c r="K88" i="30"/>
  <c r="P98" i="15"/>
  <c r="P86" i="28"/>
  <c r="P98" i="28" s="1"/>
  <c r="P86" i="30"/>
  <c r="P96" i="15"/>
  <c r="P88" i="30"/>
  <c r="Q120" i="15"/>
  <c r="Q132" i="15" s="1"/>
  <c r="Q102" i="30"/>
  <c r="M86" i="22"/>
  <c r="M94" i="22" s="1"/>
  <c r="M86" i="28"/>
  <c r="M98" i="28" s="1"/>
  <c r="M86" i="30"/>
  <c r="K119" i="30"/>
  <c r="K95" i="30"/>
  <c r="K91" i="30"/>
  <c r="K99" i="30"/>
  <c r="N87" i="28"/>
  <c r="N87" i="30"/>
  <c r="L102" i="15"/>
  <c r="L102" i="30" s="1"/>
  <c r="M47" i="15"/>
  <c r="Q116" i="15"/>
  <c r="Q125" i="15" s="1"/>
  <c r="Q130" i="30" s="1"/>
  <c r="N114" i="15"/>
  <c r="N123" i="15" s="1"/>
  <c r="N128" i="30" s="1"/>
  <c r="N87" i="22"/>
  <c r="N91" i="15"/>
  <c r="N99" i="15"/>
  <c r="N95" i="15"/>
  <c r="N95" i="28"/>
  <c r="N91" i="28"/>
  <c r="N119" i="28"/>
  <c r="N128" i="28" s="1"/>
  <c r="N99" i="28"/>
  <c r="Q87" i="15"/>
  <c r="O64" i="28"/>
  <c r="O64" i="15"/>
  <c r="M116" i="15"/>
  <c r="M125" i="15" s="1"/>
  <c r="M130" i="30" s="1"/>
  <c r="P105" i="15"/>
  <c r="P105" i="30" s="1"/>
  <c r="L64" i="15"/>
  <c r="L98" i="15"/>
  <c r="P65" i="28"/>
  <c r="L62" i="28"/>
  <c r="L62" i="15"/>
  <c r="L65" i="28"/>
  <c r="K46" i="15"/>
  <c r="N65" i="28"/>
  <c r="N64" i="28"/>
  <c r="K65" i="28"/>
  <c r="P62" i="28"/>
  <c r="P62" i="15"/>
  <c r="P64" i="28"/>
  <c r="L64" i="28"/>
  <c r="L28" i="28"/>
  <c r="K102" i="15"/>
  <c r="K102" i="30" s="1"/>
  <c r="P118" i="28"/>
  <c r="L110" i="15"/>
  <c r="L113" i="30" s="1"/>
  <c r="O88" i="15"/>
  <c r="M121" i="28"/>
  <c r="M130" i="28" s="1"/>
  <c r="P102" i="15"/>
  <c r="P102" i="30" s="1"/>
  <c r="L98" i="28"/>
  <c r="L118" i="28"/>
  <c r="L94" i="28"/>
  <c r="L90" i="28"/>
  <c r="M103" i="15"/>
  <c r="O102" i="15"/>
  <c r="O102" i="30" s="1"/>
  <c r="Q86" i="15"/>
  <c r="L94" i="15"/>
  <c r="Q121" i="28"/>
  <c r="Q130" i="28" s="1"/>
  <c r="O86" i="15"/>
  <c r="N105" i="15"/>
  <c r="N105" i="30" s="1"/>
  <c r="R105" i="30" s="1"/>
  <c r="L104" i="15"/>
  <c r="L104" i="30" s="1"/>
  <c r="Q103" i="15"/>
  <c r="L87" i="15"/>
  <c r="K86" i="15"/>
  <c r="L90" i="15"/>
  <c r="M90" i="28"/>
  <c r="M118" i="28"/>
  <c r="M94" i="28"/>
  <c r="K108" i="15"/>
  <c r="K110" i="30" s="1"/>
  <c r="L113" i="15"/>
  <c r="L122" i="15" s="1"/>
  <c r="L127" i="30" s="1"/>
  <c r="K65" i="15"/>
  <c r="P65" i="15"/>
  <c r="N65" i="15"/>
  <c r="L90" i="22"/>
  <c r="L98" i="22"/>
  <c r="L94" i="22"/>
  <c r="L113" i="22"/>
  <c r="K48" i="15"/>
  <c r="L100" i="15"/>
  <c r="L92" i="15"/>
  <c r="L88" i="22"/>
  <c r="L96" i="15"/>
  <c r="L115" i="15"/>
  <c r="L124" i="15" s="1"/>
  <c r="L129" i="30" s="1"/>
  <c r="J47" i="15"/>
  <c r="K99" i="15"/>
  <c r="K87" i="22"/>
  <c r="K91" i="15"/>
  <c r="K114" i="15"/>
  <c r="K123" i="15" s="1"/>
  <c r="K128" i="30" s="1"/>
  <c r="K95" i="15"/>
  <c r="K87" i="19"/>
  <c r="K87" i="18"/>
  <c r="J48" i="15"/>
  <c r="K88" i="22"/>
  <c r="K92" i="15"/>
  <c r="K100" i="15"/>
  <c r="K115" i="15"/>
  <c r="K124" i="15" s="1"/>
  <c r="K129" i="30" s="1"/>
  <c r="K96" i="15"/>
  <c r="K88" i="19"/>
  <c r="L88" i="19" s="1"/>
  <c r="K88" i="20"/>
  <c r="K88" i="18"/>
  <c r="P64" i="15"/>
  <c r="L65" i="15"/>
  <c r="L28" i="15"/>
  <c r="N64" i="15"/>
  <c r="P92" i="15"/>
  <c r="P100" i="15"/>
  <c r="P115" i="15"/>
  <c r="P124" i="15" s="1"/>
  <c r="P129" i="30" s="1"/>
  <c r="P113" i="15"/>
  <c r="P90" i="15"/>
  <c r="P94" i="15"/>
  <c r="P83" i="15"/>
  <c r="P139" i="15"/>
  <c r="P86" i="22"/>
  <c r="N86" i="22"/>
  <c r="N90" i="22" s="1"/>
  <c r="N94" i="15"/>
  <c r="N90" i="15"/>
  <c r="Q115" i="15"/>
  <c r="Q124" i="15" s="1"/>
  <c r="Q129" i="30" s="1"/>
  <c r="Q96" i="15"/>
  <c r="N98" i="15"/>
  <c r="M92" i="15"/>
  <c r="M96" i="15"/>
  <c r="M113" i="15"/>
  <c r="P85" i="15"/>
  <c r="M85" i="15"/>
  <c r="Q92" i="15"/>
  <c r="M90" i="15"/>
  <c r="M115" i="15"/>
  <c r="M124" i="15" s="1"/>
  <c r="M129" i="30" s="1"/>
  <c r="M94" i="15"/>
  <c r="M83" i="15"/>
  <c r="M139" i="15"/>
  <c r="M88" i="22"/>
  <c r="M92" i="22" s="1"/>
  <c r="M98" i="15"/>
  <c r="O48" i="15"/>
  <c r="L48" i="15"/>
  <c r="L46" i="15"/>
  <c r="P48" i="15"/>
  <c r="M46" i="15"/>
  <c r="O46" i="15"/>
  <c r="P88" i="22"/>
  <c r="Q88" i="22"/>
  <c r="M98" i="22"/>
  <c r="L108" i="29"/>
  <c r="P108" i="29"/>
  <c r="Q108" i="29"/>
  <c r="O108" i="29"/>
  <c r="M108" i="29"/>
  <c r="O26" i="28" a="1"/>
  <c r="O26" i="15" a="1"/>
  <c r="N28" i="30" a="1"/>
  <c r="N68" i="29" a="1"/>
  <c r="L50" i="15" a="1"/>
  <c r="K48" i="19" a="1"/>
  <c r="O28" i="28" a="1"/>
  <c r="K46" i="30" a="1"/>
  <c r="K56" i="15" a="1"/>
  <c r="K62" i="28" a="1"/>
  <c r="M50" i="28" a="1"/>
  <c r="J70" i="30" a="1"/>
  <c r="L52" i="15" a="1"/>
  <c r="N12" i="15" a="1"/>
  <c r="M65" i="15" a="1"/>
  <c r="K28" i="28" a="1"/>
  <c r="J51" i="30" a="1"/>
  <c r="P48" i="30" a="1"/>
  <c r="K26" i="28" a="1"/>
  <c r="N28" i="28" a="1"/>
  <c r="J60" i="15" a="1"/>
  <c r="K48" i="22" a="1"/>
  <c r="K54" i="15" a="1"/>
  <c r="O50" i="15" a="1"/>
  <c r="J55" i="15" a="1"/>
  <c r="P68" i="29" a="1"/>
  <c r="K28" i="30" a="1"/>
  <c r="O54" i="15" a="1"/>
  <c r="P56" i="15" a="1"/>
  <c r="J48" i="30" a="1"/>
  <c r="N28" i="15" a="1"/>
  <c r="K64" i="15" a="1"/>
  <c r="M58" i="15" a="1"/>
  <c r="N62" i="30" a="1"/>
  <c r="N10" i="15" a="1"/>
  <c r="L58" i="15" a="1"/>
  <c r="K48" i="30" a="1"/>
  <c r="K29" i="15" a="1"/>
  <c r="J71" i="28" a="1"/>
  <c r="O58" i="15" a="1"/>
  <c r="J62" i="30" a="1"/>
  <c r="J47" i="22" a="1"/>
  <c r="J51" i="15" a="1"/>
  <c r="M47" i="30" a="1"/>
  <c r="J48" i="18" a="1"/>
  <c r="L47" i="22" a="1"/>
  <c r="L54" i="22" a="1"/>
  <c r="O48" i="30" a="1"/>
  <c r="J48" i="20" a="1"/>
  <c r="M50" i="22" a="1"/>
  <c r="J62" i="28" a="1"/>
  <c r="O65" i="30" a="1"/>
  <c r="L50" i="28" a="1"/>
  <c r="K10" i="15" a="1"/>
  <c r="M28" i="28" a="1"/>
  <c r="J29" i="28" a="1"/>
  <c r="L48" i="22" a="1"/>
  <c r="M46" i="30" a="1"/>
  <c r="L60" i="15" a="1"/>
  <c r="M50" i="15" a="1"/>
  <c r="J68" i="15" a="1"/>
  <c r="L10" i="15" a="1"/>
  <c r="K48" i="28" a="1"/>
  <c r="L54" i="15" a="1"/>
  <c r="J48" i="22" a="1"/>
  <c r="O62" i="30" a="1"/>
  <c r="O48" i="22" a="1"/>
  <c r="O12" i="15" a="1"/>
  <c r="O52" i="15" a="1"/>
  <c r="O28" i="30" a="1"/>
  <c r="O28" i="15" a="1"/>
  <c r="J48" i="19" a="1"/>
  <c r="J47" i="18" a="1"/>
  <c r="M46" i="22" a="1"/>
  <c r="J60" i="28" a="1"/>
  <c r="O68" i="29" a="1"/>
  <c r="K29" i="30" a="1"/>
  <c r="M65" i="28" a="1"/>
  <c r="O29" i="30" a="1"/>
  <c r="H32" i="29" a="1"/>
  <c r="J56" i="15" a="1"/>
  <c r="J70" i="28" a="1"/>
  <c r="P52" i="15" a="1"/>
  <c r="N62" i="15" a="1"/>
  <c r="M59" i="15" a="1"/>
  <c r="L46" i="28" a="1"/>
  <c r="K50" i="15" a="1"/>
  <c r="K64" i="30" a="1"/>
  <c r="J71" i="30" a="1"/>
  <c r="L63" i="15" a="1"/>
  <c r="M51" i="28" a="1"/>
  <c r="O29" i="28" a="1"/>
  <c r="L62" i="30" a="1"/>
  <c r="P47" i="15" a="1"/>
  <c r="K64" i="28" a="1"/>
  <c r="M29" i="30" a="1"/>
  <c r="M55" i="15" a="1"/>
  <c r="P62" i="30" a="1"/>
  <c r="M28" i="30" a="1"/>
  <c r="M29" i="28" a="1"/>
  <c r="J52" i="15" a="1"/>
  <c r="I11" i="15" a="1"/>
  <c r="K46" i="28" a="1"/>
  <c r="K58" i="15" a="1"/>
  <c r="K52" i="15" a="1"/>
  <c r="L63" i="28" a="1"/>
  <c r="L52" i="22" a="1"/>
  <c r="O62" i="28" a="1"/>
  <c r="P60" i="15" a="1"/>
  <c r="O58" i="28" a="1"/>
  <c r="M65" i="30" a="1"/>
  <c r="K62" i="15" a="1"/>
  <c r="J12" i="15" a="1"/>
  <c r="O60" i="15" a="1"/>
  <c r="M47" i="28" a="1"/>
  <c r="O65" i="28" a="1"/>
  <c r="L68" i="29" a="1"/>
  <c r="M29" i="15" a="1"/>
  <c r="K54" i="22" a="1"/>
  <c r="K52" i="28" a="1"/>
  <c r="O56" i="15" a="1"/>
  <c r="M59" i="28" a="1"/>
  <c r="M54" i="15" a="1"/>
  <c r="K26" i="15" a="1"/>
  <c r="J59" i="30" a="1"/>
  <c r="N48" i="15" a="1"/>
  <c r="K50" i="28" a="1"/>
  <c r="O46" i="28" a="1"/>
  <c r="M51" i="15" a="1"/>
  <c r="J29" i="30" a="1"/>
  <c r="M28" i="15" a="1"/>
  <c r="O29" i="15" a="1"/>
  <c r="K47" i="15" a="1"/>
  <c r="J59" i="15" a="1"/>
  <c r="I12" i="15" a="1"/>
  <c r="I11" i="30" a="1"/>
  <c r="L48" i="30" a="1"/>
  <c r="K58" i="22" a="1"/>
  <c r="K54" i="28" a="1"/>
  <c r="J10" i="15" a="1"/>
  <c r="K62" i="30" a="1"/>
  <c r="K60" i="15" a="1"/>
  <c r="P63" i="15" a="1"/>
  <c r="L58" i="28" a="1"/>
  <c r="M46" i="28" a="1"/>
  <c r="N46" i="15" a="1"/>
  <c r="K29" i="28" a="1"/>
  <c r="O46" i="30" a="1"/>
  <c r="O65" i="15" a="1"/>
  <c r="N62" i="28" a="1"/>
  <c r="J46" i="15" a="1"/>
  <c r="K58" i="28" a="1"/>
  <c r="L46" i="22" a="1"/>
  <c r="L56" i="15" a="1"/>
  <c r="M55" i="28" a="1"/>
  <c r="O62" i="15" a="1"/>
  <c r="P63" i="28" a="1"/>
  <c r="J29" i="15" a="1"/>
  <c r="J55" i="30" a="1"/>
  <c r="L11" i="15" a="1"/>
  <c r="K50" i="22" a="1"/>
  <c r="K28" i="15" a="1"/>
  <c r="J48" i="28" a="1"/>
  <c r="L54" i="28" a="1"/>
  <c r="J47" i="19" a="1"/>
  <c r="K12" i="15" a="1"/>
  <c r="K68" i="29" a="1"/>
  <c r="P46" i="15" a="1"/>
  <c r="L46" i="30" a="1"/>
  <c r="K46" i="22" a="1"/>
  <c r="L58" i="22" a="1"/>
  <c r="J62" i="15" a="1"/>
  <c r="N94" i="28" l="1"/>
  <c r="L100" i="28"/>
  <c r="N98" i="28"/>
  <c r="L96" i="28"/>
  <c r="P90" i="28"/>
  <c r="L120" i="28"/>
  <c r="L129" i="28" s="1"/>
  <c r="N118" i="28"/>
  <c r="P94" i="28"/>
  <c r="M90" i="22"/>
  <c r="M113" i="22"/>
  <c r="K68" i="29"/>
  <c r="P68" i="29"/>
  <c r="N62" i="30"/>
  <c r="O65" i="30"/>
  <c r="M47" i="28"/>
  <c r="L46" i="22"/>
  <c r="O58" i="15"/>
  <c r="K48" i="28"/>
  <c r="M46" i="28"/>
  <c r="O29" i="30"/>
  <c r="J70" i="30"/>
  <c r="J48" i="30"/>
  <c r="L62" i="30"/>
  <c r="J29" i="30"/>
  <c r="K64" i="30"/>
  <c r="J62" i="30"/>
  <c r="J59" i="30"/>
  <c r="P62" i="30"/>
  <c r="J48" i="28"/>
  <c r="K46" i="30"/>
  <c r="O28" i="30"/>
  <c r="M65" i="30"/>
  <c r="J51" i="30"/>
  <c r="P48" i="30"/>
  <c r="K46" i="28"/>
  <c r="N28" i="30"/>
  <c r="K62" i="30"/>
  <c r="J55" i="30"/>
  <c r="O48" i="30"/>
  <c r="J71" i="30"/>
  <c r="P60" i="15"/>
  <c r="K46" i="22"/>
  <c r="H32" i="29"/>
  <c r="O68" i="29"/>
  <c r="O56" i="15"/>
  <c r="L48" i="30"/>
  <c r="K28" i="30"/>
  <c r="O62" i="30"/>
  <c r="L46" i="30"/>
  <c r="O46" i="30"/>
  <c r="L60" i="15"/>
  <c r="I11" i="30"/>
  <c r="M28" i="30"/>
  <c r="L68" i="29"/>
  <c r="N68" i="29"/>
  <c r="M47" i="30"/>
  <c r="L46" i="28"/>
  <c r="O46" i="28"/>
  <c r="K48" i="30"/>
  <c r="M46" i="30"/>
  <c r="K29" i="30"/>
  <c r="M29" i="30"/>
  <c r="L118" i="29"/>
  <c r="L128" i="29" s="1"/>
  <c r="L111" i="30"/>
  <c r="Q118" i="29"/>
  <c r="Q128" i="29" s="1"/>
  <c r="Q111" i="30"/>
  <c r="K120" i="28"/>
  <c r="K129" i="28" s="1"/>
  <c r="O125" i="30"/>
  <c r="O137" i="30" s="1"/>
  <c r="O121" i="30"/>
  <c r="K123" i="30"/>
  <c r="M104" i="22"/>
  <c r="M103" i="30"/>
  <c r="K96" i="30"/>
  <c r="K100" i="30"/>
  <c r="K120" i="30"/>
  <c r="K92" i="30"/>
  <c r="M125" i="30"/>
  <c r="M137" i="30" s="1"/>
  <c r="M121" i="30"/>
  <c r="K121" i="30"/>
  <c r="K125" i="30"/>
  <c r="K137" i="30" s="1"/>
  <c r="Q125" i="30"/>
  <c r="Q137" i="30" s="1"/>
  <c r="Q121" i="30"/>
  <c r="L118" i="30"/>
  <c r="L94" i="30"/>
  <c r="L90" i="30"/>
  <c r="L98" i="30"/>
  <c r="K86" i="28"/>
  <c r="K86" i="30"/>
  <c r="Q120" i="30"/>
  <c r="Q92" i="30"/>
  <c r="Q100" i="30"/>
  <c r="Q96" i="30"/>
  <c r="L91" i="15"/>
  <c r="L87" i="30"/>
  <c r="L83" i="30" s="1"/>
  <c r="O90" i="15"/>
  <c r="O86" i="28"/>
  <c r="R86" i="28" s="1"/>
  <c r="O86" i="30"/>
  <c r="O96" i="15"/>
  <c r="O88" i="30"/>
  <c r="L125" i="30"/>
  <c r="L137" i="30" s="1"/>
  <c r="L121" i="30"/>
  <c r="P92" i="30"/>
  <c r="P96" i="30"/>
  <c r="P100" i="30"/>
  <c r="P120" i="30"/>
  <c r="P111" i="30"/>
  <c r="P118" i="29"/>
  <c r="P128" i="29" s="1"/>
  <c r="Q103" i="22"/>
  <c r="Q103" i="30"/>
  <c r="Q87" i="28"/>
  <c r="Q95" i="28" s="1"/>
  <c r="Q87" i="30"/>
  <c r="L111" i="28"/>
  <c r="M111" i="28" s="1"/>
  <c r="N111" i="28" s="1"/>
  <c r="O111" i="28" s="1"/>
  <c r="P111" i="28" s="1"/>
  <c r="Q111" i="28" s="1"/>
  <c r="M92" i="30"/>
  <c r="M96" i="30"/>
  <c r="M120" i="30"/>
  <c r="M100" i="30"/>
  <c r="K92" i="28"/>
  <c r="P121" i="30"/>
  <c r="P125" i="30"/>
  <c r="P137" i="30" s="1"/>
  <c r="M85" i="30"/>
  <c r="M98" i="30"/>
  <c r="M90" i="30"/>
  <c r="M94" i="30"/>
  <c r="M83" i="30"/>
  <c r="M118" i="30"/>
  <c r="M122" i="30" s="1"/>
  <c r="P118" i="30"/>
  <c r="P98" i="30"/>
  <c r="P90" i="30"/>
  <c r="P83" i="30"/>
  <c r="P85" i="30"/>
  <c r="P94" i="30"/>
  <c r="M118" i="29"/>
  <c r="M128" i="29" s="1"/>
  <c r="M111" i="30"/>
  <c r="O118" i="29"/>
  <c r="O128" i="29" s="1"/>
  <c r="O111" i="30"/>
  <c r="K96" i="28"/>
  <c r="Q98" i="15"/>
  <c r="Q86" i="28"/>
  <c r="Q86" i="30"/>
  <c r="N119" i="30"/>
  <c r="N95" i="30"/>
  <c r="N91" i="30"/>
  <c r="N99" i="30"/>
  <c r="L100" i="30"/>
  <c r="L120" i="30"/>
  <c r="L96" i="30"/>
  <c r="L92" i="30"/>
  <c r="N94" i="30"/>
  <c r="N90" i="30"/>
  <c r="N98" i="30"/>
  <c r="N118" i="30"/>
  <c r="M122" i="22"/>
  <c r="L122" i="22"/>
  <c r="R105" i="15"/>
  <c r="J71" i="28"/>
  <c r="P103" i="15"/>
  <c r="P120" i="15"/>
  <c r="P132" i="15" s="1"/>
  <c r="O116" i="15"/>
  <c r="O125" i="15" s="1"/>
  <c r="O130" i="30" s="1"/>
  <c r="O120" i="15"/>
  <c r="O132" i="15" s="1"/>
  <c r="K103" i="15"/>
  <c r="K103" i="30" s="1"/>
  <c r="K120" i="15"/>
  <c r="K132" i="15" s="1"/>
  <c r="L103" i="15"/>
  <c r="L120" i="15"/>
  <c r="L132" i="15" s="1"/>
  <c r="Q102" i="22"/>
  <c r="Q120" i="22" s="1"/>
  <c r="Q132" i="22" s="1"/>
  <c r="M55" i="15"/>
  <c r="M59" i="15"/>
  <c r="M51" i="15"/>
  <c r="M59" i="28"/>
  <c r="M51" i="28"/>
  <c r="M55" i="28"/>
  <c r="L11" i="15"/>
  <c r="P47" i="15"/>
  <c r="Q114" i="15"/>
  <c r="Q123" i="15" s="1"/>
  <c r="Q128" i="30" s="1"/>
  <c r="Q91" i="15"/>
  <c r="Q95" i="15"/>
  <c r="Q99" i="15"/>
  <c r="Q87" i="22"/>
  <c r="Q99" i="28"/>
  <c r="Q119" i="28"/>
  <c r="Q128" i="28" s="1"/>
  <c r="Q91" i="28"/>
  <c r="O65" i="15"/>
  <c r="N28" i="15"/>
  <c r="N28" i="28"/>
  <c r="O65" i="28"/>
  <c r="Q105" i="22"/>
  <c r="O88" i="22"/>
  <c r="O96" i="22" s="1"/>
  <c r="O92" i="15"/>
  <c r="O100" i="15"/>
  <c r="M101" i="15"/>
  <c r="K116" i="15"/>
  <c r="K125" i="15" s="1"/>
  <c r="K130" i="30" s="1"/>
  <c r="K28" i="15"/>
  <c r="K58" i="15"/>
  <c r="M105" i="22"/>
  <c r="M102" i="22"/>
  <c r="M120" i="22" s="1"/>
  <c r="M132" i="22" s="1"/>
  <c r="M103" i="22"/>
  <c r="Q101" i="15"/>
  <c r="Q104" i="22"/>
  <c r="K52" i="28"/>
  <c r="L58" i="28"/>
  <c r="P63" i="15"/>
  <c r="K64" i="15"/>
  <c r="P63" i="28"/>
  <c r="L63" i="15"/>
  <c r="O26" i="28"/>
  <c r="K50" i="15"/>
  <c r="M65" i="28"/>
  <c r="O62" i="28"/>
  <c r="J29" i="28"/>
  <c r="K54" i="15"/>
  <c r="N62" i="28"/>
  <c r="K50" i="28"/>
  <c r="L63" i="28"/>
  <c r="K28" i="28"/>
  <c r="M28" i="28"/>
  <c r="L54" i="28"/>
  <c r="K26" i="28"/>
  <c r="J70" i="28"/>
  <c r="N62" i="15"/>
  <c r="K62" i="28"/>
  <c r="M29" i="28"/>
  <c r="O29" i="28"/>
  <c r="J60" i="28"/>
  <c r="K54" i="28"/>
  <c r="J62" i="28"/>
  <c r="O28" i="28"/>
  <c r="J10" i="15"/>
  <c r="L50" i="28"/>
  <c r="K64" i="28"/>
  <c r="M50" i="28"/>
  <c r="N48" i="15"/>
  <c r="O26" i="15"/>
  <c r="K29" i="28"/>
  <c r="K58" i="28"/>
  <c r="O58" i="28"/>
  <c r="J62" i="15"/>
  <c r="K26" i="15"/>
  <c r="Q108" i="15"/>
  <c r="L106" i="15"/>
  <c r="L106" i="30" s="1"/>
  <c r="K106" i="15"/>
  <c r="K106" i="30" s="1"/>
  <c r="Q101" i="28"/>
  <c r="P127" i="28"/>
  <c r="M111" i="15"/>
  <c r="R105" i="28"/>
  <c r="P121" i="28"/>
  <c r="P130" i="28" s="1"/>
  <c r="K118" i="28"/>
  <c r="K127" i="28" s="1"/>
  <c r="K94" i="28"/>
  <c r="K90" i="28"/>
  <c r="K98" i="28"/>
  <c r="O121" i="28"/>
  <c r="O130" i="28" s="1"/>
  <c r="M101" i="28"/>
  <c r="K111" i="15"/>
  <c r="K114" i="30" s="1"/>
  <c r="L111" i="15"/>
  <c r="L114" i="30" s="1"/>
  <c r="P108" i="15"/>
  <c r="O111" i="15"/>
  <c r="O114" i="30" s="1"/>
  <c r="P111" i="15"/>
  <c r="K123" i="28"/>
  <c r="K133" i="28" s="1"/>
  <c r="M127" i="28"/>
  <c r="Q98" i="28"/>
  <c r="Q94" i="28"/>
  <c r="Q90" i="28"/>
  <c r="Q118" i="28"/>
  <c r="O103" i="15"/>
  <c r="L121" i="28"/>
  <c r="L130" i="28" s="1"/>
  <c r="Q111" i="15"/>
  <c r="Q114" i="30" s="1"/>
  <c r="Q106" i="15"/>
  <c r="Q106" i="30" s="1"/>
  <c r="O94" i="28"/>
  <c r="N127" i="28"/>
  <c r="K121" i="28"/>
  <c r="K130" i="28" s="1"/>
  <c r="O108" i="15"/>
  <c r="L108" i="15"/>
  <c r="L110" i="30" s="1"/>
  <c r="P106" i="15"/>
  <c r="P106" i="30" s="1"/>
  <c r="L127" i="28"/>
  <c r="O115" i="15"/>
  <c r="O124" i="15" s="1"/>
  <c r="O129" i="30" s="1"/>
  <c r="M108" i="15"/>
  <c r="M106" i="15"/>
  <c r="M106" i="30" s="1"/>
  <c r="K54" i="22"/>
  <c r="K58" i="22"/>
  <c r="K50" i="22"/>
  <c r="O29" i="15"/>
  <c r="M29" i="15"/>
  <c r="J29" i="15"/>
  <c r="K104" i="15"/>
  <c r="K104" i="30" s="1"/>
  <c r="K110" i="15"/>
  <c r="O62" i="15"/>
  <c r="K62" i="15"/>
  <c r="P116" i="15"/>
  <c r="P125" i="15" s="1"/>
  <c r="P130" i="30" s="1"/>
  <c r="L116" i="15"/>
  <c r="L125" i="15" s="1"/>
  <c r="L130" i="30" s="1"/>
  <c r="M122" i="15"/>
  <c r="M117" i="15"/>
  <c r="M127" i="15" s="1"/>
  <c r="M132" i="30" s="1"/>
  <c r="P122" i="15"/>
  <c r="P127" i="30" s="1"/>
  <c r="J68" i="15"/>
  <c r="K118" i="15"/>
  <c r="K128" i="15" s="1"/>
  <c r="K133" i="30" s="1"/>
  <c r="K56" i="15"/>
  <c r="K48" i="22"/>
  <c r="K52" i="15"/>
  <c r="K60" i="15"/>
  <c r="J12" i="15"/>
  <c r="L115" i="22"/>
  <c r="L124" i="22" s="1"/>
  <c r="L100" i="22"/>
  <c r="L92" i="22"/>
  <c r="L96" i="22"/>
  <c r="J47" i="22"/>
  <c r="J59" i="15"/>
  <c r="J47" i="18"/>
  <c r="J47" i="19"/>
  <c r="J55" i="15"/>
  <c r="I11" i="15"/>
  <c r="J51" i="15"/>
  <c r="K91" i="22"/>
  <c r="K114" i="22"/>
  <c r="K123" i="22" s="1"/>
  <c r="K99" i="22"/>
  <c r="K95" i="22"/>
  <c r="K114" i="18"/>
  <c r="K123" i="18" s="1"/>
  <c r="K95" i="18"/>
  <c r="K91" i="18"/>
  <c r="K99" i="18"/>
  <c r="K91" i="19"/>
  <c r="K114" i="19"/>
  <c r="K123" i="19" s="1"/>
  <c r="K99" i="19"/>
  <c r="K95" i="19"/>
  <c r="L88" i="20"/>
  <c r="L96" i="20" s="1"/>
  <c r="K48" i="19"/>
  <c r="J48" i="19"/>
  <c r="J56" i="15"/>
  <c r="J48" i="18"/>
  <c r="J60" i="15"/>
  <c r="J52" i="15"/>
  <c r="J46" i="15"/>
  <c r="J48" i="22"/>
  <c r="I12" i="15"/>
  <c r="J48" i="20"/>
  <c r="L96" i="19"/>
  <c r="L92" i="19"/>
  <c r="L115" i="19"/>
  <c r="L124" i="19" s="1"/>
  <c r="L100" i="19"/>
  <c r="M88" i="19"/>
  <c r="M96" i="19" s="1"/>
  <c r="K115" i="19"/>
  <c r="K124" i="19" s="1"/>
  <c r="K100" i="19"/>
  <c r="K96" i="19"/>
  <c r="K92" i="19"/>
  <c r="L88" i="18"/>
  <c r="K100" i="18"/>
  <c r="K115" i="18"/>
  <c r="K124" i="18" s="1"/>
  <c r="K96" i="18"/>
  <c r="K92" i="18"/>
  <c r="K86" i="22"/>
  <c r="K98" i="15"/>
  <c r="K90" i="15"/>
  <c r="K113" i="15"/>
  <c r="K94" i="15"/>
  <c r="K85" i="15"/>
  <c r="K139" i="15"/>
  <c r="K83" i="15"/>
  <c r="K86" i="18"/>
  <c r="K86" i="19"/>
  <c r="K115" i="22"/>
  <c r="K124" i="22" s="1"/>
  <c r="K100" i="22"/>
  <c r="K96" i="22"/>
  <c r="K92" i="22"/>
  <c r="K96" i="20"/>
  <c r="K92" i="20"/>
  <c r="K115" i="20"/>
  <c r="K124" i="20" s="1"/>
  <c r="K100" i="20"/>
  <c r="M65" i="15"/>
  <c r="O28" i="15"/>
  <c r="L99" i="15"/>
  <c r="L83" i="15"/>
  <c r="L85" i="15"/>
  <c r="L139" i="15"/>
  <c r="L87" i="22"/>
  <c r="L91" i="22" s="1"/>
  <c r="R87" i="15"/>
  <c r="L114" i="15"/>
  <c r="L95" i="15"/>
  <c r="L87" i="18"/>
  <c r="K47" i="15"/>
  <c r="K75" i="15" s="1"/>
  <c r="L87" i="19"/>
  <c r="K29" i="15"/>
  <c r="M28" i="15"/>
  <c r="O75" i="15"/>
  <c r="N94" i="22"/>
  <c r="O60" i="15"/>
  <c r="O52" i="15"/>
  <c r="Q94" i="15"/>
  <c r="Q90" i="15"/>
  <c r="N98" i="22"/>
  <c r="Q83" i="15"/>
  <c r="N113" i="22"/>
  <c r="M85" i="22"/>
  <c r="Q113" i="15"/>
  <c r="O50" i="15"/>
  <c r="M100" i="22"/>
  <c r="Q85" i="15"/>
  <c r="O54" i="15"/>
  <c r="M115" i="22"/>
  <c r="M124" i="22" s="1"/>
  <c r="M96" i="22"/>
  <c r="P85" i="22"/>
  <c r="Q86" i="22"/>
  <c r="M46" i="22"/>
  <c r="M50" i="15"/>
  <c r="M54" i="15"/>
  <c r="L52" i="15"/>
  <c r="M58" i="15"/>
  <c r="L56" i="15"/>
  <c r="P56" i="15"/>
  <c r="L58" i="15"/>
  <c r="L50" i="15"/>
  <c r="L48" i="22"/>
  <c r="P52" i="15"/>
  <c r="L54" i="15"/>
  <c r="L75" i="15"/>
  <c r="R86" i="15"/>
  <c r="O113" i="15"/>
  <c r="O85" i="15"/>
  <c r="O98" i="15"/>
  <c r="O94" i="15"/>
  <c r="O86" i="22"/>
  <c r="O113" i="22" s="1"/>
  <c r="O139" i="15"/>
  <c r="K12" i="15"/>
  <c r="N46" i="15"/>
  <c r="L10" i="15"/>
  <c r="P46" i="15"/>
  <c r="N10" i="15"/>
  <c r="N12" i="15"/>
  <c r="O12" i="15"/>
  <c r="K10" i="15"/>
  <c r="O83" i="15"/>
  <c r="Q139" i="15"/>
  <c r="M50" i="22"/>
  <c r="L58" i="22"/>
  <c r="L54" i="22"/>
  <c r="O48" i="22"/>
  <c r="L52" i="22"/>
  <c r="L47" i="22"/>
  <c r="P100" i="22"/>
  <c r="P96" i="22"/>
  <c r="P92" i="22"/>
  <c r="P115" i="22"/>
  <c r="P124" i="22" s="1"/>
  <c r="M114" i="22"/>
  <c r="M123" i="22" s="1"/>
  <c r="M99" i="22"/>
  <c r="M95" i="22"/>
  <c r="M91" i="22"/>
  <c r="M83" i="22"/>
  <c r="M54" i="28" a="1"/>
  <c r="K60" i="28" a="1"/>
  <c r="M58" i="28" a="1"/>
  <c r="K56" i="28" a="1"/>
  <c r="O50" i="28" a="1"/>
  <c r="O54" i="28" a="1"/>
  <c r="P47" i="30" a="1"/>
  <c r="J22" i="22" a="1"/>
  <c r="K51" i="15" a="1"/>
  <c r="J16" i="15" a="1"/>
  <c r="J56" i="22" a="1"/>
  <c r="J18" i="22" a="1"/>
  <c r="K60" i="30" a="1"/>
  <c r="L15" i="28" a="1"/>
  <c r="K11" i="22" a="1"/>
  <c r="O71" i="30" a="1"/>
  <c r="J56" i="18" a="1"/>
  <c r="J14" i="28" a="1"/>
  <c r="K56" i="20" a="1"/>
  <c r="J54" i="28" a="1"/>
  <c r="J71" i="15" a="1"/>
  <c r="J66" i="30" a="1"/>
  <c r="I26" i="15" a="1"/>
  <c r="L11" i="28" a="1"/>
  <c r="O66" i="15" a="1"/>
  <c r="J46" i="19" a="1"/>
  <c r="K63" i="15" a="1"/>
  <c r="O70" i="15" a="1"/>
  <c r="J54" i="15" a="1"/>
  <c r="L66" i="15" a="1"/>
  <c r="K12" i="30" a="1"/>
  <c r="I23" i="15" a="1"/>
  <c r="K56" i="22" a="1"/>
  <c r="P71" i="28" a="1"/>
  <c r="J18" i="15" a="1"/>
  <c r="J28" i="30" a="1"/>
  <c r="O68" i="15" a="1"/>
  <c r="L60" i="30" a="1"/>
  <c r="N22" i="15" a="1"/>
  <c r="J18" i="28" a="1"/>
  <c r="N18" i="15" a="1"/>
  <c r="P46" i="28" a="1"/>
  <c r="I26" i="28" a="1"/>
  <c r="P51" i="15" a="1"/>
  <c r="O58" i="30" a="1"/>
  <c r="L29" i="15" a="1"/>
  <c r="N26" i="30" a="1"/>
  <c r="L14" i="28" a="1"/>
  <c r="M10" i="15" a="1"/>
  <c r="J63" i="28" a="1"/>
  <c r="P50" i="28" a="1"/>
  <c r="P58" i="15" a="1"/>
  <c r="N71" i="15" a="1"/>
  <c r="O56" i="22" a="1"/>
  <c r="L11" i="30" a="1"/>
  <c r="K71" i="15" a="1"/>
  <c r="P70" i="28" a="1"/>
  <c r="I19" i="15" a="1"/>
  <c r="J58" i="28" a="1"/>
  <c r="N48" i="22" a="1"/>
  <c r="K63" i="28" a="1"/>
  <c r="K48" i="18" a="1"/>
  <c r="P70" i="15" a="1"/>
  <c r="M51" i="30" a="1"/>
  <c r="I11" i="18" a="1"/>
  <c r="J11" i="15" a="1"/>
  <c r="N56" i="22" a="1"/>
  <c r="L68" i="15" a="1"/>
  <c r="O46" i="22" a="1"/>
  <c r="J55" i="22" a="1"/>
  <c r="K26" i="30" a="1"/>
  <c r="K22" i="28" a="1"/>
  <c r="J66" i="15" a="1"/>
  <c r="O20" i="15" a="1"/>
  <c r="K60" i="19" a="1"/>
  <c r="O56" i="30" a="1"/>
  <c r="J55" i="19" a="1"/>
  <c r="M32" i="29" a="1"/>
  <c r="N50" i="15" a="1"/>
  <c r="O27" i="28" a="1"/>
  <c r="K52" i="22" a="1"/>
  <c r="P59" i="28" a="1"/>
  <c r="L10" i="30" a="1"/>
  <c r="J46" i="18" a="1"/>
  <c r="P52" i="30" a="1"/>
  <c r="M54" i="30" a="1"/>
  <c r="O54" i="30" a="1"/>
  <c r="O52" i="22" a="1"/>
  <c r="J50" i="15" a="1"/>
  <c r="I15" i="30" a="1"/>
  <c r="L10" i="22" a="1"/>
  <c r="K10" i="22" a="1"/>
  <c r="K51" i="22" a="1"/>
  <c r="K70" i="15" a="1"/>
  <c r="J16" i="28" a="1"/>
  <c r="M55" i="30" a="1"/>
  <c r="I35" i="28" a="1"/>
  <c r="K71" i="28" a="1"/>
  <c r="P68" i="15" a="1"/>
  <c r="J14" i="15" a="1"/>
  <c r="K18" i="22" a="1"/>
  <c r="J46" i="28" a="1"/>
  <c r="K24" i="15" a="1"/>
  <c r="M59" i="30" a="1"/>
  <c r="L71" i="15" a="1"/>
  <c r="P55" i="15" a="1"/>
  <c r="P71" i="15" a="1"/>
  <c r="L56" i="19" a="1"/>
  <c r="N68" i="15" a="1"/>
  <c r="J12" i="22" a="1"/>
  <c r="J12" i="30" a="1"/>
  <c r="M50" i="30" a="1"/>
  <c r="K56" i="19" a="1"/>
  <c r="L66" i="28" a="1"/>
  <c r="K70" i="30" a="1"/>
  <c r="N26" i="28" a="1"/>
  <c r="N63" i="28" a="1"/>
  <c r="I34" i="28" a="1"/>
  <c r="L50" i="22" a="1"/>
  <c r="J46" i="30" a="1"/>
  <c r="K18" i="28" a="1"/>
  <c r="J59" i="19" a="1"/>
  <c r="N12" i="22" a="1"/>
  <c r="K55" i="15" a="1"/>
  <c r="I12" i="19" a="1"/>
  <c r="M54" i="22" a="1"/>
  <c r="K66" i="30" a="1"/>
  <c r="M47" i="22" a="1"/>
  <c r="P48" i="22" a="1"/>
  <c r="K16" i="15" a="1"/>
  <c r="O60" i="22" a="1"/>
  <c r="J59" i="18" a="1"/>
  <c r="L51" i="22" a="1"/>
  <c r="O66" i="30" a="1"/>
  <c r="I26" i="30" a="1"/>
  <c r="I15" i="15" a="1"/>
  <c r="K66" i="28" a="1"/>
  <c r="L19" i="15" a="1"/>
  <c r="P56" i="30" a="1"/>
  <c r="O27" i="15" a="1"/>
  <c r="N54" i="15" a="1"/>
  <c r="J22" i="28" a="1"/>
  <c r="K66" i="15" a="1"/>
  <c r="N29" i="15" a="1"/>
  <c r="K14" i="28" a="1"/>
  <c r="J28" i="28" a="1"/>
  <c r="P71" i="30" a="1"/>
  <c r="O63" i="28" a="1"/>
  <c r="K50" i="30" a="1"/>
  <c r="L10" i="28" a="1"/>
  <c r="N26" i="15" a="1"/>
  <c r="I35" i="30" a="1"/>
  <c r="J63" i="30" a="1"/>
  <c r="O24" i="15" a="1"/>
  <c r="K68" i="15" a="1"/>
  <c r="K12" i="22" a="1"/>
  <c r="M26" i="28" a="1"/>
  <c r="J52" i="19" a="1"/>
  <c r="K14" i="15" a="1"/>
  <c r="P54" i="15" a="1"/>
  <c r="P66" i="30" a="1"/>
  <c r="K10" i="30" a="1"/>
  <c r="N16" i="15" a="1"/>
  <c r="M26" i="15" a="1"/>
  <c r="J55" i="18" a="1"/>
  <c r="N20" i="15" a="1"/>
  <c r="J60" i="22" a="1"/>
  <c r="L48" i="19" a="1"/>
  <c r="N71" i="28" a="1"/>
  <c r="N46" i="30" a="1"/>
  <c r="L66" i="30" a="1"/>
  <c r="J12" i="19" a="1"/>
  <c r="P66" i="28" a="1"/>
  <c r="N60" i="15" a="1"/>
  <c r="M26" i="30" a="1"/>
  <c r="J28" i="15" a="1"/>
  <c r="I32" i="29" a="1"/>
  <c r="K47" i="30" a="1"/>
  <c r="J51" i="18" a="1"/>
  <c r="L59" i="22" a="1"/>
  <c r="J26" i="28" a="1"/>
  <c r="N24" i="15" a="1"/>
  <c r="I12" i="18" a="1"/>
  <c r="J10" i="22" a="1"/>
  <c r="P60" i="30" a="1"/>
  <c r="N46" i="28" a="1"/>
  <c r="N70" i="28" a="1"/>
  <c r="K18" i="15" a="1"/>
  <c r="J52" i="18" a="1"/>
  <c r="L58" i="30" a="1"/>
  <c r="O70" i="28" a="1"/>
  <c r="L19" i="28" a="1"/>
  <c r="L54" i="30" a="1"/>
  <c r="J59" i="22" a="1"/>
  <c r="N54" i="28" a="1"/>
  <c r="K10" i="28" a="1"/>
  <c r="J52" i="30" a="1"/>
  <c r="L29" i="28" a="1"/>
  <c r="K52" i="30" a="1"/>
  <c r="L32" i="29" a="1"/>
  <c r="K59" i="15" a="1"/>
  <c r="L22" i="15" a="1"/>
  <c r="I34" i="30" a="1"/>
  <c r="P58" i="28" a="1"/>
  <c r="K27" i="15" a="1"/>
  <c r="I10" i="15" a="1"/>
  <c r="I20" i="15" a="1"/>
  <c r="I24" i="28" a="1"/>
  <c r="L55" i="22" a="1"/>
  <c r="L70" i="15" a="1"/>
  <c r="H32" i="15" a="1"/>
  <c r="N71" i="30" a="1"/>
  <c r="J10" i="28" a="1"/>
  <c r="L56" i="30" a="1"/>
  <c r="N56" i="15" a="1"/>
  <c r="L50" i="30" a="1"/>
  <c r="L60" i="22" a="1"/>
  <c r="O10" i="15" a="1"/>
  <c r="M58" i="22" a="1"/>
  <c r="J60" i="30" a="1"/>
  <c r="J51" i="22" a="1"/>
  <c r="N58" i="15" a="1"/>
  <c r="P47" i="28" a="1"/>
  <c r="J56" i="28" a="1"/>
  <c r="O66" i="28" a="1"/>
  <c r="J63" i="15" a="1"/>
  <c r="K47" i="18" a="1"/>
  <c r="J10" i="30" a="1"/>
  <c r="J52" i="22" a="1"/>
  <c r="I11" i="19" a="1"/>
  <c r="I24" i="15" a="1"/>
  <c r="N32" i="29" a="1"/>
  <c r="L63" i="30" a="1"/>
  <c r="K27" i="28" a="1"/>
  <c r="L14" i="15" a="1"/>
  <c r="L15" i="15" a="1"/>
  <c r="P46" i="22" a="1"/>
  <c r="N22" i="28" a="1"/>
  <c r="O60" i="30" a="1"/>
  <c r="J64" i="30" a="1"/>
  <c r="N46" i="22" a="1"/>
  <c r="J50" i="28" a="1"/>
  <c r="O16" i="15" a="1"/>
  <c r="I23" i="30" a="1"/>
  <c r="I12" i="20" a="1"/>
  <c r="I16" i="15" a="1"/>
  <c r="J32" i="29" a="1"/>
  <c r="J20" i="15" a="1"/>
  <c r="J24" i="15" a="1"/>
  <c r="P66" i="15" a="1"/>
  <c r="P51" i="28" a="1"/>
  <c r="O52" i="30" a="1"/>
  <c r="K48" i="20" a="1"/>
  <c r="N29" i="30" a="1"/>
  <c r="N29" i="28" a="1"/>
  <c r="I12" i="30" a="1"/>
  <c r="N70" i="15" a="1"/>
  <c r="J56" i="30" a="1"/>
  <c r="K60" i="22" a="1"/>
  <c r="K16" i="22" a="1"/>
  <c r="O63" i="15" a="1"/>
  <c r="K47" i="22" a="1"/>
  <c r="L70" i="28" a="1"/>
  <c r="N52" i="15" a="1"/>
  <c r="K20" i="15" a="1"/>
  <c r="L18" i="15" a="1"/>
  <c r="K58" i="30" a="1"/>
  <c r="L29" i="30" a="1"/>
  <c r="P50" i="15" a="1"/>
  <c r="K56" i="30" a="1"/>
  <c r="K52" i="19" a="1"/>
  <c r="I12" i="28" a="1"/>
  <c r="N10" i="30" a="1"/>
  <c r="N63" i="15" a="1"/>
  <c r="J60" i="20" a="1"/>
  <c r="O71" i="15" a="1"/>
  <c r="J52" i="28" a="1"/>
  <c r="L23" i="15" a="1"/>
  <c r="P63" i="30" a="1"/>
  <c r="J26" i="30" a="1"/>
  <c r="N10" i="28" a="1"/>
  <c r="P55" i="28" a="1"/>
  <c r="L14" i="22" a="1"/>
  <c r="N14" i="15" a="1"/>
  <c r="O50" i="30" a="1"/>
  <c r="I11" i="22" a="1"/>
  <c r="O11" i="15" a="1"/>
  <c r="J52" i="20" a="1"/>
  <c r="P46" i="30" a="1"/>
  <c r="M58" i="30" a="1"/>
  <c r="J60" i="18" a="1"/>
  <c r="K22" i="22" a="1"/>
  <c r="J14" i="22" a="1"/>
  <c r="J26" i="15" a="1"/>
  <c r="J51" i="19" a="1"/>
  <c r="O26" i="30" a="1"/>
  <c r="K54" i="30" a="1"/>
  <c r="J46" i="22" a="1"/>
  <c r="O71" i="28" a="1"/>
  <c r="N48" i="30" a="1"/>
  <c r="J64" i="15" a="1"/>
  <c r="K47" i="19" a="1"/>
  <c r="N12" i="30" a="1"/>
  <c r="J22" i="15" a="1"/>
  <c r="K70" i="28" a="1"/>
  <c r="M12" i="15" a="1"/>
  <c r="P59" i="15" a="1"/>
  <c r="O12" i="30" a="1"/>
  <c r="J70" i="15" a="1"/>
  <c r="J56" i="20" a="1"/>
  <c r="J60" i="19" a="1"/>
  <c r="P54" i="28" a="1"/>
  <c r="J66" i="28" a="1"/>
  <c r="L71" i="28" a="1"/>
  <c r="K22" i="15" a="1"/>
  <c r="J12" i="28" a="1"/>
  <c r="J64" i="28" a="1"/>
  <c r="J56" i="19" a="1"/>
  <c r="L71" i="30" a="1"/>
  <c r="K71" i="30" a="1"/>
  <c r="L23" i="28" a="1"/>
  <c r="I19" i="30" a="1"/>
  <c r="L56" i="22" a="1"/>
  <c r="I12" i="22" a="1"/>
  <c r="L52" i="30" a="1"/>
  <c r="J58" i="15" a="1"/>
  <c r="K60" i="28" l="1"/>
  <c r="M54" i="28"/>
  <c r="O118" i="28"/>
  <c r="O90" i="28"/>
  <c r="O98" i="28"/>
  <c r="R98" i="28" s="1"/>
  <c r="O54" i="28"/>
  <c r="O50" i="28"/>
  <c r="K56" i="28"/>
  <c r="M58" i="28"/>
  <c r="R65" i="30"/>
  <c r="L50" i="22"/>
  <c r="R91" i="15"/>
  <c r="P58" i="15"/>
  <c r="O54" i="30"/>
  <c r="L54" i="30"/>
  <c r="P63" i="30"/>
  <c r="O56" i="30"/>
  <c r="N46" i="28"/>
  <c r="K50" i="30"/>
  <c r="J56" i="30"/>
  <c r="P71" i="30"/>
  <c r="N10" i="28"/>
  <c r="N10" i="30"/>
  <c r="J10" i="22"/>
  <c r="O12" i="30"/>
  <c r="I26" i="30"/>
  <c r="J12" i="28"/>
  <c r="M58" i="30"/>
  <c r="K60" i="30"/>
  <c r="J56" i="28"/>
  <c r="L50" i="30"/>
  <c r="L56" i="30"/>
  <c r="O52" i="30"/>
  <c r="N50" i="15"/>
  <c r="K54" i="30"/>
  <c r="L63" i="30"/>
  <c r="K10" i="28"/>
  <c r="K10" i="30"/>
  <c r="O24" i="15"/>
  <c r="I15" i="30"/>
  <c r="J28" i="30"/>
  <c r="N22" i="15"/>
  <c r="J64" i="30"/>
  <c r="L66" i="30"/>
  <c r="J66" i="30"/>
  <c r="M50" i="30"/>
  <c r="M59" i="30"/>
  <c r="N71" i="30"/>
  <c r="L58" i="30"/>
  <c r="L52" i="30"/>
  <c r="K47" i="30"/>
  <c r="K75" i="30" s="1"/>
  <c r="J46" i="30"/>
  <c r="K71" i="30"/>
  <c r="L11" i="30"/>
  <c r="N26" i="30"/>
  <c r="I35" i="30"/>
  <c r="L29" i="30"/>
  <c r="K10" i="22"/>
  <c r="K66" i="30"/>
  <c r="M51" i="30"/>
  <c r="O50" i="30"/>
  <c r="O71" i="30"/>
  <c r="K51" i="15"/>
  <c r="J46" i="28"/>
  <c r="L32" i="29"/>
  <c r="N12" i="30"/>
  <c r="K26" i="30"/>
  <c r="L11" i="28"/>
  <c r="M54" i="30"/>
  <c r="M55" i="30"/>
  <c r="L71" i="30"/>
  <c r="O58" i="30"/>
  <c r="P56" i="30"/>
  <c r="J32" i="29"/>
  <c r="K12" i="30"/>
  <c r="I19" i="30"/>
  <c r="J10" i="30"/>
  <c r="I12" i="30"/>
  <c r="N29" i="30"/>
  <c r="P47" i="30"/>
  <c r="N48" i="30"/>
  <c r="P60" i="30"/>
  <c r="K58" i="30"/>
  <c r="J52" i="30"/>
  <c r="N20" i="15"/>
  <c r="J26" i="30"/>
  <c r="I12" i="28"/>
  <c r="I34" i="30"/>
  <c r="M26" i="30"/>
  <c r="O66" i="30"/>
  <c r="K52" i="30"/>
  <c r="P46" i="30"/>
  <c r="J52" i="28"/>
  <c r="P47" i="28"/>
  <c r="N56" i="15"/>
  <c r="P52" i="30"/>
  <c r="L10" i="30"/>
  <c r="M32" i="29"/>
  <c r="O26" i="30"/>
  <c r="N32" i="29"/>
  <c r="K70" i="30"/>
  <c r="P66" i="30"/>
  <c r="J63" i="30"/>
  <c r="K56" i="30"/>
  <c r="P46" i="28"/>
  <c r="L60" i="30"/>
  <c r="O60" i="30"/>
  <c r="N46" i="30"/>
  <c r="J60" i="30"/>
  <c r="J12" i="30"/>
  <c r="K24" i="15"/>
  <c r="J10" i="28"/>
  <c r="I23" i="30"/>
  <c r="L10" i="28"/>
  <c r="I32" i="29"/>
  <c r="O118" i="15"/>
  <c r="O128" i="15" s="1"/>
  <c r="O133" i="30" s="1"/>
  <c r="O110" i="30"/>
  <c r="Q101" i="30"/>
  <c r="O75" i="30"/>
  <c r="P119" i="15"/>
  <c r="P131" i="15" s="1"/>
  <c r="P136" i="30" s="1"/>
  <c r="P114" i="30"/>
  <c r="P124" i="30" s="1"/>
  <c r="M101" i="30"/>
  <c r="L75" i="30"/>
  <c r="R104" i="30"/>
  <c r="O101" i="15"/>
  <c r="O103" i="30"/>
  <c r="L119" i="30"/>
  <c r="L122" i="30" s="1"/>
  <c r="L99" i="30"/>
  <c r="L91" i="30"/>
  <c r="L95" i="30"/>
  <c r="R87" i="30"/>
  <c r="K118" i="30"/>
  <c r="K122" i="30" s="1"/>
  <c r="K98" i="30"/>
  <c r="K90" i="30"/>
  <c r="K85" i="30"/>
  <c r="K83" i="30"/>
  <c r="K94" i="30"/>
  <c r="R86" i="30"/>
  <c r="M118" i="15"/>
  <c r="M128" i="15" s="1"/>
  <c r="M133" i="30" s="1"/>
  <c r="M110" i="30"/>
  <c r="P118" i="15"/>
  <c r="P128" i="15" s="1"/>
  <c r="P133" i="30" s="1"/>
  <c r="P110" i="30"/>
  <c r="P102" i="22"/>
  <c r="P120" i="22" s="1"/>
  <c r="P132" i="22" s="1"/>
  <c r="P103" i="30"/>
  <c r="R111" i="28"/>
  <c r="M126" i="15"/>
  <c r="M127" i="30"/>
  <c r="Q118" i="15"/>
  <c r="Q128" i="15" s="1"/>
  <c r="Q133" i="30" s="1"/>
  <c r="Q110" i="30"/>
  <c r="L101" i="15"/>
  <c r="L103" i="30"/>
  <c r="P122" i="30"/>
  <c r="Q91" i="30"/>
  <c r="Q95" i="30"/>
  <c r="Q119" i="30"/>
  <c r="Q99" i="30"/>
  <c r="O100" i="30"/>
  <c r="O120" i="30"/>
  <c r="O96" i="30"/>
  <c r="O92" i="30"/>
  <c r="Q94" i="30"/>
  <c r="Q83" i="30"/>
  <c r="Q124" i="30" s="1"/>
  <c r="Q98" i="30"/>
  <c r="Q90" i="30"/>
  <c r="Q118" i="30"/>
  <c r="Q85" i="30"/>
  <c r="L124" i="30"/>
  <c r="L123" i="30"/>
  <c r="M119" i="15"/>
  <c r="M131" i="15" s="1"/>
  <c r="M136" i="30" s="1"/>
  <c r="M114" i="30"/>
  <c r="M124" i="30" s="1"/>
  <c r="K101" i="30"/>
  <c r="O118" i="30"/>
  <c r="O94" i="30"/>
  <c r="O90" i="30"/>
  <c r="O98" i="30"/>
  <c r="O85" i="30"/>
  <c r="O83" i="30"/>
  <c r="O124" i="30" s="1"/>
  <c r="L85" i="30"/>
  <c r="N122" i="22"/>
  <c r="O122" i="22"/>
  <c r="J70" i="15"/>
  <c r="M137" i="15"/>
  <c r="M142" i="30" s="1"/>
  <c r="K102" i="22"/>
  <c r="K120" i="22" s="1"/>
  <c r="K132" i="22" s="1"/>
  <c r="K103" i="18"/>
  <c r="O71" i="28"/>
  <c r="K71" i="28"/>
  <c r="P71" i="28"/>
  <c r="N71" i="28"/>
  <c r="L71" i="28"/>
  <c r="I35" i="28"/>
  <c r="O92" i="22"/>
  <c r="L104" i="22"/>
  <c r="J63" i="15"/>
  <c r="Q85" i="22"/>
  <c r="O100" i="22"/>
  <c r="L19" i="28"/>
  <c r="L15" i="28"/>
  <c r="L23" i="28"/>
  <c r="L15" i="15"/>
  <c r="L23" i="15"/>
  <c r="L19" i="15"/>
  <c r="P59" i="28"/>
  <c r="P59" i="15"/>
  <c r="P55" i="15"/>
  <c r="P51" i="15"/>
  <c r="P51" i="28"/>
  <c r="P55" i="28"/>
  <c r="O11" i="15"/>
  <c r="O102" i="22"/>
  <c r="O120" i="22" s="1"/>
  <c r="O132" i="22" s="1"/>
  <c r="O115" i="22"/>
  <c r="O124" i="22" s="1"/>
  <c r="R65" i="15"/>
  <c r="R65" i="28"/>
  <c r="Q101" i="22"/>
  <c r="N29" i="28"/>
  <c r="N29" i="15"/>
  <c r="K104" i="19"/>
  <c r="M101" i="22"/>
  <c r="N48" i="22"/>
  <c r="N60" i="15"/>
  <c r="N52" i="15"/>
  <c r="O104" i="22"/>
  <c r="O103" i="22"/>
  <c r="J22" i="15"/>
  <c r="K70" i="15"/>
  <c r="P58" i="28"/>
  <c r="J54" i="28"/>
  <c r="I26" i="15"/>
  <c r="M26" i="28"/>
  <c r="N26" i="28"/>
  <c r="N70" i="28"/>
  <c r="P70" i="28"/>
  <c r="N22" i="28"/>
  <c r="K18" i="28"/>
  <c r="J18" i="15"/>
  <c r="L70" i="28"/>
  <c r="J64" i="28"/>
  <c r="J22" i="28"/>
  <c r="M12" i="15"/>
  <c r="I24" i="28"/>
  <c r="M26" i="15"/>
  <c r="L29" i="28"/>
  <c r="K27" i="15"/>
  <c r="L70" i="15"/>
  <c r="O66" i="28"/>
  <c r="N70" i="15"/>
  <c r="N63" i="15"/>
  <c r="N63" i="28"/>
  <c r="P70" i="15"/>
  <c r="L14" i="28"/>
  <c r="J14" i="15"/>
  <c r="O27" i="28"/>
  <c r="P66" i="28"/>
  <c r="J66" i="28"/>
  <c r="I34" i="28"/>
  <c r="J28" i="15"/>
  <c r="N54" i="28"/>
  <c r="K63" i="28"/>
  <c r="J28" i="28"/>
  <c r="I26" i="28"/>
  <c r="O27" i="15"/>
  <c r="L66" i="28"/>
  <c r="J63" i="28"/>
  <c r="P50" i="28"/>
  <c r="O70" i="28"/>
  <c r="J58" i="28"/>
  <c r="O63" i="28"/>
  <c r="K66" i="28"/>
  <c r="K27" i="28"/>
  <c r="K22" i="28"/>
  <c r="K70" i="28"/>
  <c r="P54" i="28"/>
  <c r="O70" i="15"/>
  <c r="J50" i="28"/>
  <c r="K14" i="28"/>
  <c r="J18" i="28"/>
  <c r="J26" i="28"/>
  <c r="J14" i="28"/>
  <c r="J16" i="28"/>
  <c r="R94" i="28"/>
  <c r="O123" i="28"/>
  <c r="O133" i="28" s="1"/>
  <c r="Q123" i="28"/>
  <c r="Q133" i="28" s="1"/>
  <c r="M123" i="28"/>
  <c r="M133" i="28" s="1"/>
  <c r="R104" i="28"/>
  <c r="O105" i="22"/>
  <c r="O101" i="28"/>
  <c r="L101" i="28"/>
  <c r="Q127" i="28"/>
  <c r="O106" i="15"/>
  <c r="O106" i="30" s="1"/>
  <c r="K101" i="28"/>
  <c r="O127" i="28"/>
  <c r="P123" i="28"/>
  <c r="P133" i="28" s="1"/>
  <c r="P101" i="28"/>
  <c r="L123" i="28"/>
  <c r="L133" i="28" s="1"/>
  <c r="R90" i="28"/>
  <c r="K105" i="22"/>
  <c r="K116" i="22" s="1"/>
  <c r="K104" i="22"/>
  <c r="K101" i="15"/>
  <c r="K103" i="22"/>
  <c r="J14" i="22"/>
  <c r="J22" i="22"/>
  <c r="J64" i="15"/>
  <c r="J18" i="22"/>
  <c r="R104" i="15"/>
  <c r="L105" i="22"/>
  <c r="L102" i="22"/>
  <c r="L120" i="22" s="1"/>
  <c r="L132" i="22" s="1"/>
  <c r="P103" i="22"/>
  <c r="P126" i="15"/>
  <c r="P117" i="15"/>
  <c r="P127" i="15" s="1"/>
  <c r="P132" i="30" s="1"/>
  <c r="K63" i="15"/>
  <c r="O63" i="15"/>
  <c r="J26" i="15"/>
  <c r="N26" i="15"/>
  <c r="L103" i="22"/>
  <c r="P104" i="22"/>
  <c r="P105" i="22"/>
  <c r="P101" i="15"/>
  <c r="M129" i="15"/>
  <c r="M134" i="30" s="1"/>
  <c r="L123" i="15"/>
  <c r="L117" i="15"/>
  <c r="L127" i="15" s="1"/>
  <c r="L132" i="30" s="1"/>
  <c r="Q122" i="15"/>
  <c r="Q117" i="15"/>
  <c r="Q127" i="15" s="1"/>
  <c r="Q132" i="30" s="1"/>
  <c r="K122" i="15"/>
  <c r="K117" i="15"/>
  <c r="K127" i="15" s="1"/>
  <c r="K132" i="30" s="1"/>
  <c r="O122" i="15"/>
  <c r="O117" i="15"/>
  <c r="O127" i="15" s="1"/>
  <c r="O132" i="30" s="1"/>
  <c r="J71" i="15"/>
  <c r="H32" i="15"/>
  <c r="J66" i="15"/>
  <c r="K56" i="22"/>
  <c r="J24" i="15"/>
  <c r="K52" i="22"/>
  <c r="K60" i="22"/>
  <c r="J16" i="15"/>
  <c r="J12" i="22"/>
  <c r="J20" i="15"/>
  <c r="J59" i="18"/>
  <c r="J55" i="22"/>
  <c r="J51" i="18"/>
  <c r="J59" i="22"/>
  <c r="I11" i="19"/>
  <c r="J55" i="18"/>
  <c r="J51" i="22"/>
  <c r="I11" i="18"/>
  <c r="J55" i="19"/>
  <c r="J59" i="19"/>
  <c r="I15" i="15"/>
  <c r="I23" i="15"/>
  <c r="J51" i="19"/>
  <c r="I19" i="15"/>
  <c r="I11" i="22"/>
  <c r="L100" i="20"/>
  <c r="L92" i="20"/>
  <c r="L115" i="20"/>
  <c r="L124" i="20" s="1"/>
  <c r="R90" i="15"/>
  <c r="M100" i="19"/>
  <c r="M92" i="19"/>
  <c r="K102" i="18"/>
  <c r="K120" i="18" s="1"/>
  <c r="K132" i="18" s="1"/>
  <c r="K103" i="19"/>
  <c r="K105" i="19"/>
  <c r="K106" i="19"/>
  <c r="L86" i="19"/>
  <c r="L113" i="19" s="1"/>
  <c r="K48" i="20"/>
  <c r="R98" i="15"/>
  <c r="K105" i="18"/>
  <c r="K104" i="18"/>
  <c r="K106" i="18"/>
  <c r="M88" i="20"/>
  <c r="J46" i="22"/>
  <c r="L48" i="19"/>
  <c r="I12" i="22"/>
  <c r="J52" i="20"/>
  <c r="J60" i="18"/>
  <c r="K60" i="19"/>
  <c r="I12" i="18"/>
  <c r="J56" i="20"/>
  <c r="K56" i="20"/>
  <c r="K48" i="18"/>
  <c r="I10" i="15"/>
  <c r="I39" i="15" s="1"/>
  <c r="J52" i="22"/>
  <c r="J52" i="19"/>
  <c r="K52" i="19"/>
  <c r="I16" i="15"/>
  <c r="I20" i="15"/>
  <c r="J56" i="22"/>
  <c r="J54" i="15"/>
  <c r="J56" i="19"/>
  <c r="K56" i="19"/>
  <c r="J60" i="22"/>
  <c r="J60" i="19"/>
  <c r="I12" i="19"/>
  <c r="J46" i="19"/>
  <c r="J50" i="15"/>
  <c r="J52" i="18"/>
  <c r="I12" i="20"/>
  <c r="I24" i="15"/>
  <c r="J60" i="20"/>
  <c r="J46" i="18"/>
  <c r="J45" i="18" s="1"/>
  <c r="J58" i="15"/>
  <c r="J56" i="18"/>
  <c r="J12" i="19"/>
  <c r="K85" i="22"/>
  <c r="K98" i="22"/>
  <c r="K94" i="22"/>
  <c r="K113" i="22"/>
  <c r="K90" i="22"/>
  <c r="K83" i="22"/>
  <c r="M115" i="19"/>
  <c r="M124" i="19" s="1"/>
  <c r="K82" i="15"/>
  <c r="K130" i="15" s="1"/>
  <c r="K135" i="30" s="1"/>
  <c r="K119" i="15"/>
  <c r="K131" i="15" s="1"/>
  <c r="K136" i="30" s="1"/>
  <c r="L115" i="18"/>
  <c r="L124" i="18" s="1"/>
  <c r="L100" i="18"/>
  <c r="L96" i="18"/>
  <c r="L92" i="18"/>
  <c r="M88" i="18"/>
  <c r="J75" i="15"/>
  <c r="K102" i="19"/>
  <c r="K120" i="19" s="1"/>
  <c r="K132" i="19" s="1"/>
  <c r="K85" i="19"/>
  <c r="K98" i="19"/>
  <c r="K113" i="19"/>
  <c r="K94" i="19"/>
  <c r="K83" i="19"/>
  <c r="K111" i="19" s="1"/>
  <c r="K90" i="19"/>
  <c r="L86" i="18"/>
  <c r="L104" i="18" s="1"/>
  <c r="K98" i="18"/>
  <c r="K94" i="18"/>
  <c r="K113" i="18"/>
  <c r="K90" i="18"/>
  <c r="K83" i="18"/>
  <c r="K111" i="18" s="1"/>
  <c r="K85" i="18"/>
  <c r="L29" i="15"/>
  <c r="L85" i="22"/>
  <c r="M82" i="15"/>
  <c r="M130" i="15" s="1"/>
  <c r="M135" i="30" s="1"/>
  <c r="L82" i="15"/>
  <c r="L130" i="15" s="1"/>
  <c r="L135" i="30" s="1"/>
  <c r="M87" i="18"/>
  <c r="L114" i="18"/>
  <c r="L123" i="18" s="1"/>
  <c r="K59" i="15"/>
  <c r="R99" i="15"/>
  <c r="L114" i="22"/>
  <c r="L99" i="22"/>
  <c r="L83" i="22"/>
  <c r="L110" i="22" s="1"/>
  <c r="L99" i="18"/>
  <c r="L95" i="18"/>
  <c r="K47" i="18"/>
  <c r="K55" i="15"/>
  <c r="K47" i="22"/>
  <c r="K45" i="22" s="1"/>
  <c r="L91" i="18"/>
  <c r="R95" i="15"/>
  <c r="L95" i="22"/>
  <c r="K47" i="19"/>
  <c r="J11" i="15"/>
  <c r="M87" i="19"/>
  <c r="L114" i="19"/>
  <c r="L123" i="19" s="1"/>
  <c r="L99" i="19"/>
  <c r="L95" i="19"/>
  <c r="L91" i="19"/>
  <c r="R47" i="15"/>
  <c r="L119" i="15"/>
  <c r="L131" i="15" s="1"/>
  <c r="L136" i="30" s="1"/>
  <c r="L118" i="15"/>
  <c r="L128" i="15" s="1"/>
  <c r="L133" i="30" s="1"/>
  <c r="M111" i="22"/>
  <c r="Q119" i="15"/>
  <c r="Q131" i="15" s="1"/>
  <c r="Q136" i="30" s="1"/>
  <c r="K68" i="15"/>
  <c r="L71" i="15"/>
  <c r="N68" i="15"/>
  <c r="L66" i="15"/>
  <c r="P71" i="15"/>
  <c r="O68" i="15"/>
  <c r="P66" i="15"/>
  <c r="O71" i="15"/>
  <c r="P68" i="15"/>
  <c r="K71" i="15"/>
  <c r="O66" i="15"/>
  <c r="N71" i="15"/>
  <c r="L68" i="15"/>
  <c r="K66" i="15"/>
  <c r="R94" i="15"/>
  <c r="M54" i="22"/>
  <c r="N16" i="15"/>
  <c r="N24" i="15"/>
  <c r="M58" i="22"/>
  <c r="P50" i="15"/>
  <c r="P54" i="15"/>
  <c r="L60" i="22"/>
  <c r="N14" i="15"/>
  <c r="N39" i="15"/>
  <c r="L56" i="22"/>
  <c r="N18" i="15"/>
  <c r="O90" i="22"/>
  <c r="L45" i="22"/>
  <c r="L56" i="19"/>
  <c r="K51" i="22"/>
  <c r="L10" i="22"/>
  <c r="L18" i="15"/>
  <c r="L14" i="15"/>
  <c r="K20" i="15"/>
  <c r="L22" i="15"/>
  <c r="K16" i="15"/>
  <c r="O20" i="15"/>
  <c r="O119" i="15"/>
  <c r="O131" i="15" s="1"/>
  <c r="O136" i="30" s="1"/>
  <c r="O16" i="15"/>
  <c r="K12" i="22"/>
  <c r="K14" i="15"/>
  <c r="K22" i="15"/>
  <c r="K18" i="15"/>
  <c r="R46" i="15"/>
  <c r="O94" i="22"/>
  <c r="O98" i="22"/>
  <c r="N46" i="22"/>
  <c r="N54" i="15"/>
  <c r="N58" i="15"/>
  <c r="K39" i="15"/>
  <c r="O85" i="22"/>
  <c r="O10" i="15"/>
  <c r="M10" i="15"/>
  <c r="P75" i="15"/>
  <c r="N75" i="15"/>
  <c r="P46" i="22"/>
  <c r="K18" i="22"/>
  <c r="L14" i="22"/>
  <c r="K22" i="22"/>
  <c r="O46" i="22"/>
  <c r="Q94" i="22"/>
  <c r="Q90" i="22"/>
  <c r="Q113" i="22"/>
  <c r="Q98" i="22"/>
  <c r="R86" i="22"/>
  <c r="P98" i="22"/>
  <c r="P113" i="22"/>
  <c r="P94" i="22"/>
  <c r="P90" i="22"/>
  <c r="M108" i="22"/>
  <c r="M118" i="22" s="1"/>
  <c r="M128" i="22" s="1"/>
  <c r="L51" i="22"/>
  <c r="P48" i="22"/>
  <c r="L55" i="22"/>
  <c r="M47" i="22"/>
  <c r="L59" i="22"/>
  <c r="K11" i="22"/>
  <c r="O52" i="22"/>
  <c r="O56" i="22"/>
  <c r="O60" i="22"/>
  <c r="K16" i="22"/>
  <c r="N56" i="22"/>
  <c r="N12" i="22"/>
  <c r="Q92" i="22"/>
  <c r="Q100" i="22"/>
  <c r="Q96" i="22"/>
  <c r="Q115" i="22"/>
  <c r="Q124" i="22" s="1"/>
  <c r="N114" i="22"/>
  <c r="N123" i="22" s="1"/>
  <c r="N99" i="22"/>
  <c r="N91" i="22"/>
  <c r="N95" i="22"/>
  <c r="M106" i="22"/>
  <c r="M84" i="22"/>
  <c r="M110" i="22"/>
  <c r="J24" i="28" a="1"/>
  <c r="L18" i="28" a="1"/>
  <c r="N50" i="28" a="1"/>
  <c r="N58" i="28" a="1"/>
  <c r="N18" i="28" a="1"/>
  <c r="N14" i="28" a="1"/>
  <c r="J20" i="28" a="1"/>
  <c r="L22" i="28" a="1"/>
  <c r="N16" i="30" a="1"/>
  <c r="N20" i="22" a="1"/>
  <c r="K60" i="18" a="1"/>
  <c r="P60" i="22" a="1"/>
  <c r="I20" i="28" a="1"/>
  <c r="N24" i="22" a="1"/>
  <c r="K35" i="30" a="1"/>
  <c r="I30" i="28" a="1"/>
  <c r="I24" i="22" a="1"/>
  <c r="K59" i="18" a="1"/>
  <c r="O10" i="22" a="1"/>
  <c r="J50" i="18" a="1"/>
  <c r="N18" i="30" a="1"/>
  <c r="L15" i="30" a="1"/>
  <c r="J62" i="22" a="1"/>
  <c r="N16" i="22" a="1"/>
  <c r="I24" i="20" a="1"/>
  <c r="N66" i="28" a="1"/>
  <c r="L14" i="30" a="1"/>
  <c r="J16" i="30" a="1"/>
  <c r="N50" i="22" a="1"/>
  <c r="J65" i="18" a="1"/>
  <c r="K35" i="28" a="1"/>
  <c r="I20" i="19" a="1"/>
  <c r="K18" i="30" a="1"/>
  <c r="L18" i="22" a="1"/>
  <c r="I18" i="28" a="1"/>
  <c r="N35" i="15" a="1"/>
  <c r="K56" i="18" a="1"/>
  <c r="I35" i="15" a="1"/>
  <c r="I32" i="15" a="1"/>
  <c r="L70" i="30" a="1"/>
  <c r="K65" i="22" a="1"/>
  <c r="L32" i="15" a="1"/>
  <c r="J58" i="18" a="1"/>
  <c r="O30" i="30" a="1"/>
  <c r="L22" i="22" a="1"/>
  <c r="K64" i="18" a="1"/>
  <c r="K59" i="30" a="1"/>
  <c r="L52" i="19" a="1"/>
  <c r="K12" i="19" a="1"/>
  <c r="P50" i="30" a="1"/>
  <c r="L18" i="30" a="1"/>
  <c r="I18" i="15" a="1"/>
  <c r="K51" i="30" a="1"/>
  <c r="J20" i="19" a="1"/>
  <c r="K46" i="18" a="1"/>
  <c r="P59" i="30" a="1"/>
  <c r="J63" i="22" a="1"/>
  <c r="I23" i="22" a="1"/>
  <c r="J15" i="22" a="1"/>
  <c r="O11" i="30" a="1"/>
  <c r="P58" i="22" a="1"/>
  <c r="M35" i="30" a="1"/>
  <c r="I28" i="28" a="1"/>
  <c r="O23" i="15" a="1"/>
  <c r="O18" i="28" a="1"/>
  <c r="L48" i="18" a="1"/>
  <c r="I27" i="15" a="1"/>
  <c r="N63" i="30" a="1"/>
  <c r="N50" i="30" a="1"/>
  <c r="M59" i="22" a="1"/>
  <c r="M18" i="28" a="1"/>
  <c r="N30" i="15" a="1"/>
  <c r="J16" i="19" a="1"/>
  <c r="N52" i="30" a="1"/>
  <c r="I16" i="22" a="1"/>
  <c r="I10" i="18" a="1"/>
  <c r="L65" i="22" a="1"/>
  <c r="J34" i="28" a="1"/>
  <c r="K52" i="20" a="1"/>
  <c r="P55" i="30" a="1"/>
  <c r="P54" i="22" a="1"/>
  <c r="O15" i="28" a="1"/>
  <c r="J62" i="18" a="1"/>
  <c r="J11" i="22" a="1"/>
  <c r="N54" i="22" a="1"/>
  <c r="M27" i="28" a="1"/>
  <c r="J14" i="30" a="1"/>
  <c r="J34" i="15" a="1"/>
  <c r="I20" i="22" a="1"/>
  <c r="J35" i="28" a="1"/>
  <c r="J30" i="30" a="1"/>
  <c r="J16" i="22" a="1"/>
  <c r="I30" i="30" a="1"/>
  <c r="N27" i="28" a="1"/>
  <c r="I14" i="28" a="1"/>
  <c r="J50" i="22" a="1"/>
  <c r="M24" i="15" a="1"/>
  <c r="J27" i="28" a="1"/>
  <c r="O54" i="22" a="1"/>
  <c r="I10" i="22" a="1"/>
  <c r="I22" i="15" a="1"/>
  <c r="J18" i="30" a="1"/>
  <c r="J24" i="19" a="1"/>
  <c r="I23" i="18" a="1"/>
  <c r="K34" i="28" a="1"/>
  <c r="J22" i="30" a="1"/>
  <c r="I20" i="20" a="1"/>
  <c r="K22" i="30" a="1"/>
  <c r="M35" i="15" a="1"/>
  <c r="M34" i="15" a="1"/>
  <c r="I24" i="19" a="1"/>
  <c r="K59" i="19" a="1"/>
  <c r="I15" i="19" a="1"/>
  <c r="O11" i="28" a="1"/>
  <c r="I15" i="22" a="1"/>
  <c r="K60" i="20" a="1"/>
  <c r="M55" i="22" a="1"/>
  <c r="J20" i="20" a="1"/>
  <c r="N52" i="22" a="1"/>
  <c r="N70" i="30" a="1"/>
  <c r="J62" i="19" a="1"/>
  <c r="O23" i="28" a="1"/>
  <c r="L48" i="20" a="1"/>
  <c r="K55" i="18" a="1"/>
  <c r="I10" i="19" a="1"/>
  <c r="I27" i="30" a="1"/>
  <c r="N32" i="15" a="1"/>
  <c r="J30" i="28" a="1"/>
  <c r="J24" i="30" a="1"/>
  <c r="J35" i="30" a="1"/>
  <c r="O70" i="30" a="1"/>
  <c r="J32" i="15" a="1"/>
  <c r="O35" i="28" a="1"/>
  <c r="J64" i="18" a="1"/>
  <c r="K59" i="22" a="1"/>
  <c r="J50" i="19" a="1"/>
  <c r="P54" i="30" a="1"/>
  <c r="K51" i="19" a="1"/>
  <c r="M32" i="15" a="1"/>
  <c r="M10" i="22" a="1"/>
  <c r="I16" i="30" a="1"/>
  <c r="M12" i="22" a="1"/>
  <c r="I10" i="28" a="1"/>
  <c r="I22" i="28" a="1"/>
  <c r="J23" i="15" a="1"/>
  <c r="J66" i="18" a="1"/>
  <c r="P51" i="30" a="1"/>
  <c r="L71" i="22" a="1"/>
  <c r="M20" i="15" a="1"/>
  <c r="J64" i="22" a="1"/>
  <c r="I16" i="20" a="1"/>
  <c r="O50" i="22" a="1"/>
  <c r="K55" i="30" a="1"/>
  <c r="J27" i="15" a="1"/>
  <c r="J20" i="30" a="1"/>
  <c r="I19" i="22" a="1"/>
  <c r="J12" i="20" a="1"/>
  <c r="O19" i="28" a="1"/>
  <c r="L19" i="30" a="1"/>
  <c r="M35" i="28" a="1"/>
  <c r="O63" i="30" a="1"/>
  <c r="K27" i="30" a="1"/>
  <c r="L66" i="22" a="1"/>
  <c r="N66" i="15" a="1"/>
  <c r="J12" i="18" a="1"/>
  <c r="I20" i="18" a="1"/>
  <c r="O35" i="15" a="1"/>
  <c r="I30" i="15" a="1"/>
  <c r="N47" i="22" a="1"/>
  <c r="M20" i="22" a="1"/>
  <c r="I28" i="15" a="1"/>
  <c r="K55" i="19" a="1"/>
  <c r="J30" i="15" a="1"/>
  <c r="L11" i="22" a="1"/>
  <c r="L22" i="30" a="1"/>
  <c r="L47" i="19" a="1"/>
  <c r="N56" i="30" a="1"/>
  <c r="K30" i="30" a="1"/>
  <c r="K62" i="22" a="1"/>
  <c r="J58" i="19" a="1"/>
  <c r="O14" i="15" a="1"/>
  <c r="M34" i="28" a="1"/>
  <c r="M16" i="15" a="1"/>
  <c r="I28" i="30" a="1"/>
  <c r="J65" i="19" a="1"/>
  <c r="L60" i="19" a="1"/>
  <c r="I24" i="18" a="1"/>
  <c r="N22" i="30" a="1"/>
  <c r="I34" i="15" a="1"/>
  <c r="O20" i="30" a="1"/>
  <c r="J24" i="22" a="1"/>
  <c r="O22" i="28" a="1"/>
  <c r="I16" i="18" a="1"/>
  <c r="M14" i="15" a="1"/>
  <c r="J71" i="19" a="1"/>
  <c r="O16" i="30" a="1"/>
  <c r="O30" i="28" a="1"/>
  <c r="L70" i="22" a="1"/>
  <c r="L64" i="22" a="1"/>
  <c r="K14" i="30" a="1"/>
  <c r="M22" i="15" a="1"/>
  <c r="M12" i="30" a="1"/>
  <c r="O58" i="22" a="1"/>
  <c r="J54" i="18" a="1"/>
  <c r="J19" i="15" a="1"/>
  <c r="N66" i="30" a="1"/>
  <c r="J58" i="22" a="1"/>
  <c r="I16" i="28" a="1"/>
  <c r="J54" i="30" a="1"/>
  <c r="J65" i="22" a="1"/>
  <c r="O14" i="28" a="1"/>
  <c r="J35" i="15" a="1"/>
  <c r="K20" i="30" a="1"/>
  <c r="K20" i="19" a="1"/>
  <c r="N54" i="30" a="1"/>
  <c r="N24" i="30" a="1"/>
  <c r="N20" i="30" a="1"/>
  <c r="J34" i="30" a="1"/>
  <c r="P70" i="30" a="1"/>
  <c r="O34" i="28" a="1"/>
  <c r="K30" i="15" a="1"/>
  <c r="K24" i="22" a="1"/>
  <c r="O18" i="15" a="1"/>
  <c r="N14" i="30" a="1"/>
  <c r="K63" i="30" a="1"/>
  <c r="O19" i="15" a="1"/>
  <c r="I14" i="15" a="1"/>
  <c r="K34" i="15" a="1"/>
  <c r="P58" i="30" a="1"/>
  <c r="N34" i="15" a="1"/>
  <c r="M10" i="28" a="1"/>
  <c r="O30" i="15" a="1"/>
  <c r="I27" i="28" a="1"/>
  <c r="K15" i="22" a="1"/>
  <c r="I16" i="19" a="1"/>
  <c r="I15" i="18" a="1"/>
  <c r="K16" i="30" a="1"/>
  <c r="I23" i="19" a="1"/>
  <c r="M51" i="22" a="1"/>
  <c r="M27" i="15" a="1"/>
  <c r="J58" i="30" a="1"/>
  <c r="O35" i="30" a="1"/>
  <c r="N30" i="30" a="1"/>
  <c r="N58" i="22" a="1"/>
  <c r="J71" i="18" a="1"/>
  <c r="P52" i="22" a="1"/>
  <c r="J50" i="30" a="1"/>
  <c r="K63" i="22" a="1"/>
  <c r="L23" i="30" a="1"/>
  <c r="N30" i="28" a="1"/>
  <c r="M18" i="15" a="1"/>
  <c r="P50" i="22" a="1"/>
  <c r="L47" i="18" a="1"/>
  <c r="K55" i="22" a="1"/>
  <c r="N27" i="15" a="1"/>
  <c r="K30" i="28" a="1"/>
  <c r="K23" i="22" a="1"/>
  <c r="K46" i="19" a="1"/>
  <c r="J15" i="15" a="1"/>
  <c r="L62" i="22" a="1"/>
  <c r="O15" i="15" a="1"/>
  <c r="N34" i="28" a="1"/>
  <c r="K19" i="22" a="1"/>
  <c r="N60" i="22" a="1"/>
  <c r="N58" i="30" a="1"/>
  <c r="I10" i="30" a="1"/>
  <c r="K20" i="22" a="1"/>
  <c r="L63" i="22" a="1"/>
  <c r="K70" i="22" a="1"/>
  <c r="O12" i="22" a="1"/>
  <c r="L68" i="22" a="1"/>
  <c r="J11" i="30" a="1"/>
  <c r="I19" i="19" a="1"/>
  <c r="J64" i="19" a="1"/>
  <c r="J11" i="19" a="1"/>
  <c r="J11" i="18" a="1"/>
  <c r="O22" i="15" a="1"/>
  <c r="O24" i="30" a="1"/>
  <c r="J54" i="19" a="1"/>
  <c r="J20" i="22" a="1"/>
  <c r="K51" i="18" a="1"/>
  <c r="O10" i="28" a="1"/>
  <c r="M10" i="30" a="1"/>
  <c r="I20" i="30" a="1"/>
  <c r="J66" i="19" a="1"/>
  <c r="O34" i="15" a="1"/>
  <c r="K52" i="18" a="1"/>
  <c r="K24" i="30" a="1"/>
  <c r="J63" i="19" a="1"/>
  <c r="O27" i="30" a="1"/>
  <c r="I19" i="18" a="1"/>
  <c r="N10" i="22" a="1"/>
  <c r="J63" i="18" a="1"/>
  <c r="K35" i="15" a="1"/>
  <c r="P56" i="22" a="1"/>
  <c r="J54" i="22" a="1"/>
  <c r="I24" i="30" a="1"/>
  <c r="N35" i="28" a="1"/>
  <c r="N60" i="30" a="1"/>
  <c r="O10" i="30" a="1"/>
  <c r="N35" i="30" a="1"/>
  <c r="K64" i="22" a="1"/>
  <c r="K14" i="22" a="1"/>
  <c r="N58" i="28" l="1"/>
  <c r="N50" i="28"/>
  <c r="L18" i="28"/>
  <c r="J24" i="28"/>
  <c r="R29" i="30"/>
  <c r="L22" i="28"/>
  <c r="J20" i="28"/>
  <c r="N14" i="28"/>
  <c r="N18" i="28"/>
  <c r="R46" i="28"/>
  <c r="R51" i="15"/>
  <c r="K14" i="22"/>
  <c r="Q122" i="30"/>
  <c r="N50" i="30"/>
  <c r="P50" i="30"/>
  <c r="P70" i="30"/>
  <c r="J54" i="30"/>
  <c r="K51" i="30"/>
  <c r="N24" i="30"/>
  <c r="J16" i="30"/>
  <c r="J22" i="30"/>
  <c r="L15" i="30"/>
  <c r="I10" i="30"/>
  <c r="K30" i="30"/>
  <c r="K27" i="30"/>
  <c r="L22" i="30"/>
  <c r="I20" i="30"/>
  <c r="N54" i="30"/>
  <c r="P58" i="30"/>
  <c r="N60" i="30"/>
  <c r="K63" i="30"/>
  <c r="O70" i="30"/>
  <c r="K59" i="30"/>
  <c r="K24" i="30"/>
  <c r="N30" i="30"/>
  <c r="O24" i="30"/>
  <c r="J30" i="30"/>
  <c r="J11" i="30"/>
  <c r="J39" i="30" s="1"/>
  <c r="I28" i="30"/>
  <c r="R28" i="30" s="1"/>
  <c r="J18" i="30"/>
  <c r="J14" i="30"/>
  <c r="O10" i="28"/>
  <c r="M12" i="30"/>
  <c r="K16" i="30"/>
  <c r="M14" i="15"/>
  <c r="M10" i="28"/>
  <c r="P54" i="30"/>
  <c r="P59" i="30"/>
  <c r="L70" i="30"/>
  <c r="J50" i="30"/>
  <c r="J20" i="30"/>
  <c r="O16" i="30"/>
  <c r="O11" i="30"/>
  <c r="O20" i="30"/>
  <c r="K22" i="30"/>
  <c r="N16" i="30"/>
  <c r="N20" i="30"/>
  <c r="J58" i="30"/>
  <c r="I27" i="30"/>
  <c r="M20" i="15"/>
  <c r="N22" i="30"/>
  <c r="I10" i="28"/>
  <c r="M35" i="30"/>
  <c r="K20" i="30"/>
  <c r="O27" i="30"/>
  <c r="N66" i="30"/>
  <c r="P55" i="30"/>
  <c r="N70" i="30"/>
  <c r="O30" i="30"/>
  <c r="O11" i="28"/>
  <c r="K35" i="30"/>
  <c r="J15" i="15"/>
  <c r="L23" i="30"/>
  <c r="K14" i="30"/>
  <c r="K18" i="30"/>
  <c r="N52" i="30"/>
  <c r="P51" i="30"/>
  <c r="N63" i="30"/>
  <c r="I24" i="30"/>
  <c r="J34" i="30"/>
  <c r="I16" i="28"/>
  <c r="L19" i="30"/>
  <c r="N35" i="30"/>
  <c r="L14" i="30"/>
  <c r="I20" i="28"/>
  <c r="N18" i="30"/>
  <c r="N58" i="30"/>
  <c r="N56" i="30"/>
  <c r="O63" i="30"/>
  <c r="K55" i="30"/>
  <c r="M10" i="30"/>
  <c r="O10" i="30"/>
  <c r="I16" i="30"/>
  <c r="L18" i="30"/>
  <c r="N14" i="30"/>
  <c r="J35" i="30"/>
  <c r="I30" i="30"/>
  <c r="J24" i="30"/>
  <c r="O35" i="30"/>
  <c r="O22" i="15"/>
  <c r="O126" i="15"/>
  <c r="O129" i="15" s="1"/>
  <c r="O134" i="30" s="1"/>
  <c r="O127" i="30"/>
  <c r="O122" i="30"/>
  <c r="Q123" i="30"/>
  <c r="R94" i="30"/>
  <c r="R91" i="30"/>
  <c r="J75" i="30"/>
  <c r="R46" i="30"/>
  <c r="P129" i="15"/>
  <c r="P134" i="30" s="1"/>
  <c r="P131" i="30"/>
  <c r="P141" i="30" s="1"/>
  <c r="P136" i="15"/>
  <c r="L101" i="30"/>
  <c r="P123" i="30"/>
  <c r="K124" i="30"/>
  <c r="L82" i="30"/>
  <c r="M82" i="30"/>
  <c r="K82" i="30"/>
  <c r="R99" i="30"/>
  <c r="R47" i="30"/>
  <c r="R64" i="30"/>
  <c r="K126" i="15"/>
  <c r="K129" i="15" s="1"/>
  <c r="K134" i="30" s="1"/>
  <c r="K127" i="30"/>
  <c r="M131" i="30"/>
  <c r="M141" i="30" s="1"/>
  <c r="M136" i="15"/>
  <c r="M123" i="30"/>
  <c r="R90" i="30"/>
  <c r="Q126" i="15"/>
  <c r="Q127" i="30"/>
  <c r="R98" i="30"/>
  <c r="O123" i="30"/>
  <c r="N39" i="30"/>
  <c r="L126" i="15"/>
  <c r="L128" i="30"/>
  <c r="O101" i="30"/>
  <c r="K39" i="30"/>
  <c r="P101" i="30"/>
  <c r="R95" i="30"/>
  <c r="N75" i="30"/>
  <c r="P75" i="30"/>
  <c r="K125" i="22"/>
  <c r="K127" i="22"/>
  <c r="P122" i="22"/>
  <c r="Q122" i="22"/>
  <c r="L123" i="22"/>
  <c r="K122" i="22"/>
  <c r="K117" i="22"/>
  <c r="K122" i="18"/>
  <c r="K122" i="19"/>
  <c r="L122" i="19"/>
  <c r="I34" i="15"/>
  <c r="Q137" i="15"/>
  <c r="Q142" i="30" s="1"/>
  <c r="L137" i="15"/>
  <c r="L142" i="30" s="1"/>
  <c r="O137" i="15"/>
  <c r="O142" i="30" s="1"/>
  <c r="K137" i="15"/>
  <c r="K142" i="30" s="1"/>
  <c r="P137" i="15"/>
  <c r="P142" i="30" s="1"/>
  <c r="J62" i="22"/>
  <c r="J63" i="18"/>
  <c r="K35" i="28"/>
  <c r="M35" i="28"/>
  <c r="O35" i="28"/>
  <c r="J35" i="28"/>
  <c r="N35" i="28"/>
  <c r="K64" i="22"/>
  <c r="N52" i="22"/>
  <c r="I27" i="15"/>
  <c r="N60" i="22"/>
  <c r="R55" i="15"/>
  <c r="R11" i="15"/>
  <c r="O39" i="15"/>
  <c r="R59" i="15"/>
  <c r="O19" i="28"/>
  <c r="O15" i="28"/>
  <c r="O15" i="15"/>
  <c r="O19" i="15"/>
  <c r="O23" i="15"/>
  <c r="O23" i="28"/>
  <c r="R29" i="28"/>
  <c r="R29" i="15"/>
  <c r="J64" i="19"/>
  <c r="M12" i="22"/>
  <c r="M16" i="15"/>
  <c r="M24" i="15"/>
  <c r="M39" i="15"/>
  <c r="O101" i="22"/>
  <c r="J34" i="28"/>
  <c r="N27" i="28"/>
  <c r="M34" i="15"/>
  <c r="I22" i="28"/>
  <c r="N30" i="28"/>
  <c r="N34" i="28"/>
  <c r="K34" i="15"/>
  <c r="I28" i="28"/>
  <c r="R28" i="28" s="1"/>
  <c r="M34" i="28"/>
  <c r="I14" i="28"/>
  <c r="O14" i="28"/>
  <c r="I18" i="28"/>
  <c r="N34" i="15"/>
  <c r="I27" i="28"/>
  <c r="J27" i="28"/>
  <c r="I30" i="28"/>
  <c r="O22" i="28"/>
  <c r="O18" i="28"/>
  <c r="K30" i="28"/>
  <c r="M18" i="28"/>
  <c r="O30" i="28"/>
  <c r="O34" i="15"/>
  <c r="K34" i="28"/>
  <c r="N66" i="28"/>
  <c r="M27" i="28"/>
  <c r="J34" i="15"/>
  <c r="J30" i="28"/>
  <c r="M27" i="15"/>
  <c r="O34" i="28"/>
  <c r="R58" i="28"/>
  <c r="R64" i="28"/>
  <c r="R50" i="28"/>
  <c r="R54" i="28"/>
  <c r="K101" i="22"/>
  <c r="J65" i="22"/>
  <c r="J64" i="22"/>
  <c r="J63" i="22"/>
  <c r="K126" i="22"/>
  <c r="K129" i="22" s="1"/>
  <c r="I28" i="15"/>
  <c r="R28" i="15" s="1"/>
  <c r="R64" i="15"/>
  <c r="L101" i="22"/>
  <c r="K62" i="22"/>
  <c r="K65" i="22"/>
  <c r="L116" i="22"/>
  <c r="P101" i="22"/>
  <c r="K63" i="22"/>
  <c r="N27" i="15"/>
  <c r="J27" i="15"/>
  <c r="L129" i="15"/>
  <c r="L134" i="30" s="1"/>
  <c r="Q129" i="15"/>
  <c r="Q134" i="30" s="1"/>
  <c r="I30" i="15"/>
  <c r="I35" i="15"/>
  <c r="J24" i="22"/>
  <c r="J16" i="22"/>
  <c r="J20" i="22"/>
  <c r="I19" i="18"/>
  <c r="I23" i="19"/>
  <c r="I23" i="22"/>
  <c r="I15" i="18"/>
  <c r="I15" i="19"/>
  <c r="I19" i="19"/>
  <c r="I19" i="22"/>
  <c r="I15" i="22"/>
  <c r="I23" i="18"/>
  <c r="N66" i="15"/>
  <c r="K60" i="20"/>
  <c r="R50" i="15"/>
  <c r="L103" i="19"/>
  <c r="L85" i="19"/>
  <c r="L94" i="19"/>
  <c r="K52" i="20"/>
  <c r="L106" i="18"/>
  <c r="L83" i="18"/>
  <c r="L110" i="18" s="1"/>
  <c r="R58" i="15"/>
  <c r="K101" i="18"/>
  <c r="K116" i="18"/>
  <c r="K125" i="18" s="1"/>
  <c r="L60" i="19"/>
  <c r="L104" i="19"/>
  <c r="L90" i="19"/>
  <c r="L98" i="19"/>
  <c r="L105" i="19"/>
  <c r="L102" i="19"/>
  <c r="L120" i="19" s="1"/>
  <c r="L132" i="19" s="1"/>
  <c r="L106" i="19"/>
  <c r="L83" i="19"/>
  <c r="L111" i="19" s="1"/>
  <c r="M86" i="19"/>
  <c r="N86" i="19" s="1"/>
  <c r="L52" i="19"/>
  <c r="K116" i="19"/>
  <c r="K125" i="19" s="1"/>
  <c r="K126" i="19" s="1"/>
  <c r="K129" i="19" s="1"/>
  <c r="K46" i="19"/>
  <c r="K45" i="19" s="1"/>
  <c r="J66" i="19"/>
  <c r="J65" i="19"/>
  <c r="J63" i="19"/>
  <c r="J62" i="18"/>
  <c r="L48" i="20"/>
  <c r="J66" i="18"/>
  <c r="J64" i="18"/>
  <c r="J65" i="18"/>
  <c r="J12" i="20"/>
  <c r="M92" i="20"/>
  <c r="M115" i="20"/>
  <c r="M124" i="20" s="1"/>
  <c r="M96" i="20"/>
  <c r="M100" i="20"/>
  <c r="L85" i="18"/>
  <c r="J71" i="19"/>
  <c r="J71" i="18"/>
  <c r="K46" i="18"/>
  <c r="K45" i="18" s="1"/>
  <c r="J54" i="22"/>
  <c r="J20" i="19"/>
  <c r="I16" i="20"/>
  <c r="J58" i="19"/>
  <c r="J58" i="22"/>
  <c r="I16" i="18"/>
  <c r="I24" i="19"/>
  <c r="I20" i="19"/>
  <c r="J16" i="19"/>
  <c r="I22" i="15"/>
  <c r="I16" i="19"/>
  <c r="J12" i="18"/>
  <c r="J24" i="19"/>
  <c r="J62" i="19"/>
  <c r="I10" i="18"/>
  <c r="I9" i="18" s="1"/>
  <c r="I18" i="15"/>
  <c r="J20" i="20"/>
  <c r="I24" i="18"/>
  <c r="K12" i="19"/>
  <c r="J50" i="18"/>
  <c r="L48" i="18"/>
  <c r="I14" i="15"/>
  <c r="I10" i="22"/>
  <c r="I9" i="22" s="1"/>
  <c r="J50" i="19"/>
  <c r="K52" i="18"/>
  <c r="I24" i="20"/>
  <c r="I10" i="19"/>
  <c r="I9" i="19" s="1"/>
  <c r="I24" i="22"/>
  <c r="J54" i="18"/>
  <c r="K56" i="18"/>
  <c r="J50" i="22"/>
  <c r="I20" i="22"/>
  <c r="J58" i="18"/>
  <c r="J54" i="19"/>
  <c r="K60" i="18"/>
  <c r="I20" i="18"/>
  <c r="I16" i="22"/>
  <c r="I20" i="20"/>
  <c r="L90" i="18"/>
  <c r="L113" i="18"/>
  <c r="L98" i="18"/>
  <c r="L94" i="18"/>
  <c r="M86" i="18"/>
  <c r="N86" i="18" s="1"/>
  <c r="L105" i="18"/>
  <c r="K84" i="18"/>
  <c r="K130" i="18" s="1"/>
  <c r="K82" i="18"/>
  <c r="K110" i="18"/>
  <c r="M100" i="18"/>
  <c r="M115" i="18"/>
  <c r="M124" i="18" s="1"/>
  <c r="M92" i="18"/>
  <c r="M96" i="18"/>
  <c r="K108" i="18"/>
  <c r="J45" i="22"/>
  <c r="L103" i="18"/>
  <c r="K106" i="22"/>
  <c r="K84" i="22"/>
  <c r="K130" i="22" s="1"/>
  <c r="K108" i="22"/>
  <c r="K110" i="22"/>
  <c r="K82" i="22"/>
  <c r="L82" i="22" s="1"/>
  <c r="M82" i="22" s="1"/>
  <c r="K111" i="22"/>
  <c r="J45" i="19"/>
  <c r="L102" i="18"/>
  <c r="L120" i="18" s="1"/>
  <c r="L132" i="18" s="1"/>
  <c r="K84" i="19"/>
  <c r="K130" i="19" s="1"/>
  <c r="K82" i="19"/>
  <c r="K110" i="19"/>
  <c r="K108" i="19"/>
  <c r="N87" i="18"/>
  <c r="N91" i="18" s="1"/>
  <c r="L47" i="18"/>
  <c r="M114" i="18"/>
  <c r="M123" i="18" s="1"/>
  <c r="M95" i="18"/>
  <c r="M99" i="18"/>
  <c r="M91" i="18"/>
  <c r="J39" i="15"/>
  <c r="J23" i="15"/>
  <c r="L111" i="22"/>
  <c r="L106" i="22"/>
  <c r="L84" i="22"/>
  <c r="L108" i="22"/>
  <c r="K70" i="22"/>
  <c r="K59" i="22"/>
  <c r="K55" i="18"/>
  <c r="K59" i="18"/>
  <c r="K64" i="18"/>
  <c r="K51" i="18"/>
  <c r="J11" i="22"/>
  <c r="J9" i="22" s="1"/>
  <c r="J19" i="15"/>
  <c r="K55" i="22"/>
  <c r="J11" i="18"/>
  <c r="L47" i="19"/>
  <c r="K51" i="19"/>
  <c r="K55" i="19"/>
  <c r="K59" i="19"/>
  <c r="J11" i="19"/>
  <c r="M95" i="19"/>
  <c r="M91" i="19"/>
  <c r="N87" i="19"/>
  <c r="M114" i="19"/>
  <c r="M123" i="19" s="1"/>
  <c r="M99" i="19"/>
  <c r="L71" i="22"/>
  <c r="N30" i="15"/>
  <c r="N32" i="15"/>
  <c r="O30" i="15"/>
  <c r="N35" i="15"/>
  <c r="M32" i="15"/>
  <c r="O35" i="15"/>
  <c r="K30" i="15"/>
  <c r="L32" i="15"/>
  <c r="J30" i="15"/>
  <c r="J32" i="15"/>
  <c r="K35" i="15"/>
  <c r="M35" i="15"/>
  <c r="J35" i="15"/>
  <c r="I32" i="15"/>
  <c r="R54" i="15"/>
  <c r="L18" i="22"/>
  <c r="O18" i="15"/>
  <c r="O14" i="15"/>
  <c r="L22" i="22"/>
  <c r="K9" i="22"/>
  <c r="K24" i="22"/>
  <c r="K20" i="22"/>
  <c r="N50" i="22"/>
  <c r="J15" i="22"/>
  <c r="K20" i="19"/>
  <c r="N58" i="22"/>
  <c r="N54" i="22"/>
  <c r="R10" i="15"/>
  <c r="M22" i="15"/>
  <c r="M18" i="15"/>
  <c r="M10" i="22"/>
  <c r="R98" i="22"/>
  <c r="O54" i="22"/>
  <c r="O58" i="22"/>
  <c r="P58" i="22"/>
  <c r="P50" i="22"/>
  <c r="O10" i="22"/>
  <c r="P54" i="22"/>
  <c r="O50" i="22"/>
  <c r="N10" i="22"/>
  <c r="R94" i="22"/>
  <c r="R90" i="22"/>
  <c r="R46" i="22"/>
  <c r="L68" i="22"/>
  <c r="L65" i="22"/>
  <c r="L64" i="22"/>
  <c r="L63" i="22"/>
  <c r="L62" i="22"/>
  <c r="M116" i="22"/>
  <c r="M127" i="22" s="1"/>
  <c r="M55" i="22"/>
  <c r="N24" i="22"/>
  <c r="K15" i="22"/>
  <c r="M51" i="22"/>
  <c r="N47" i="22"/>
  <c r="N45" i="22" s="1"/>
  <c r="M59" i="22"/>
  <c r="P56" i="22"/>
  <c r="M20" i="22"/>
  <c r="L70" i="22"/>
  <c r="L66" i="22"/>
  <c r="P60" i="22"/>
  <c r="N20" i="22"/>
  <c r="K23" i="22"/>
  <c r="K19" i="22"/>
  <c r="P52" i="22"/>
  <c r="O12" i="22"/>
  <c r="N16" i="22"/>
  <c r="L11" i="22"/>
  <c r="O114" i="22"/>
  <c r="O99" i="22"/>
  <c r="O95" i="22"/>
  <c r="O91" i="22"/>
  <c r="O83" i="22"/>
  <c r="M119" i="22"/>
  <c r="M22" i="28" a="1"/>
  <c r="M14" i="28" a="1"/>
  <c r="M22" i="30" a="1"/>
  <c r="M46" i="19" a="1"/>
  <c r="L51" i="18" a="1"/>
  <c r="K62" i="18" a="1"/>
  <c r="O15" i="30" a="1"/>
  <c r="M14" i="30" a="1"/>
  <c r="J68" i="22" a="1"/>
  <c r="J28" i="22" a="1"/>
  <c r="L51" i="19" a="1"/>
  <c r="I14" i="19" a="1"/>
  <c r="M18" i="22" a="1"/>
  <c r="M27" i="30" a="1"/>
  <c r="L19" i="22" a="1"/>
  <c r="J16" i="20" a="1"/>
  <c r="I27" i="22" a="1"/>
  <c r="J15" i="30" a="1"/>
  <c r="I29" i="18" a="1"/>
  <c r="K71" i="22" a="1"/>
  <c r="I18" i="18" a="1"/>
  <c r="I26" i="18" a="1"/>
  <c r="K66" i="22" a="1"/>
  <c r="K28" i="22" a="1"/>
  <c r="K11" i="18" a="1"/>
  <c r="K34" i="30" a="1"/>
  <c r="I27" i="19" a="1"/>
  <c r="J16" i="18" a="1"/>
  <c r="J32" i="22" a="1"/>
  <c r="O23" i="30" a="1"/>
  <c r="J68" i="18" a="1"/>
  <c r="K50" i="18" a="1"/>
  <c r="I30" i="19" a="1"/>
  <c r="N22" i="22" a="1"/>
  <c r="O20" i="22" a="1"/>
  <c r="N51" i="22" a="1"/>
  <c r="M22" i="22" a="1"/>
  <c r="J15" i="19" a="1"/>
  <c r="I22" i="19" a="1"/>
  <c r="L60" i="20" a="1"/>
  <c r="J34" i="22" a="1"/>
  <c r="I14" i="22" a="1"/>
  <c r="M46" i="18" a="1"/>
  <c r="I22" i="30" a="1"/>
  <c r="J24" i="18" a="1"/>
  <c r="I28" i="19" a="1"/>
  <c r="I35" i="18" a="1"/>
  <c r="L55" i="19" a="1"/>
  <c r="L52" i="18" a="1"/>
  <c r="N14" i="22" a="1"/>
  <c r="K34" i="22" a="1"/>
  <c r="K27" i="22" a="1"/>
  <c r="M47" i="18" a="1"/>
  <c r="K71" i="19" a="1"/>
  <c r="M20" i="30" a="1"/>
  <c r="J27" i="22" a="1"/>
  <c r="O24" i="22" a="1"/>
  <c r="L23" i="22" a="1"/>
  <c r="M16" i="30" a="1"/>
  <c r="I18" i="19" a="1"/>
  <c r="J70" i="18" a="1"/>
  <c r="J19" i="22" a="1"/>
  <c r="L52" i="20" a="1"/>
  <c r="O14" i="22" a="1"/>
  <c r="O14" i="30" a="1"/>
  <c r="J23" i="19" a="1"/>
  <c r="J23" i="22" a="1"/>
  <c r="L15" i="22" a="1"/>
  <c r="M30" i="28" a="1"/>
  <c r="J28" i="18" a="1"/>
  <c r="I27" i="18" a="1"/>
  <c r="J19" i="30" a="1"/>
  <c r="K35" i="22" a="1"/>
  <c r="I14" i="18" a="1"/>
  <c r="I30" i="18" a="1"/>
  <c r="M51" i="18" a="1"/>
  <c r="N55" i="22" a="1"/>
  <c r="K68" i="22" a="1"/>
  <c r="K70" i="18" a="1"/>
  <c r="J27" i="30" a="1"/>
  <c r="I28" i="22" a="1"/>
  <c r="K54" i="18" a="1"/>
  <c r="M34" i="30" a="1"/>
  <c r="J26" i="22" a="1"/>
  <c r="I29" i="22" a="1"/>
  <c r="I18" i="30" a="1"/>
  <c r="L59" i="18" a="1"/>
  <c r="M47" i="19" a="1"/>
  <c r="K12" i="18" a="1"/>
  <c r="M18" i="30" a="1"/>
  <c r="M24" i="22" a="1"/>
  <c r="O18" i="30" a="1"/>
  <c r="N18" i="22" a="1"/>
  <c r="L46" i="18" a="1"/>
  <c r="J29" i="22" a="1"/>
  <c r="I29" i="19" a="1"/>
  <c r="K64" i="19" a="1"/>
  <c r="M30" i="15" a="1"/>
  <c r="M24" i="30" a="1"/>
  <c r="K65" i="19" a="1"/>
  <c r="J10" i="18" a="1"/>
  <c r="M11" i="22" a="1"/>
  <c r="J15" i="18" a="1"/>
  <c r="K58" i="19" a="1"/>
  <c r="K63" i="18" a="1"/>
  <c r="O19" i="30" a="1"/>
  <c r="L56" i="18" a="1"/>
  <c r="K12" i="20" a="1"/>
  <c r="L55" i="18" a="1"/>
  <c r="I26" i="19" a="1"/>
  <c r="J19" i="19" a="1"/>
  <c r="K16" i="19" a="1"/>
  <c r="N59" i="22" a="1"/>
  <c r="O18" i="22" a="1"/>
  <c r="K54" i="19" a="1"/>
  <c r="J68" i="19" a="1"/>
  <c r="J71" i="22" a="1"/>
  <c r="K66" i="19" a="1"/>
  <c r="M30" i="30" a="1"/>
  <c r="I22" i="18" a="1"/>
  <c r="M14" i="22" a="1"/>
  <c r="J23" i="30" a="1"/>
  <c r="K63" i="19" a="1"/>
  <c r="I35" i="19" a="1"/>
  <c r="O22" i="30" a="1"/>
  <c r="M16" i="22" a="1"/>
  <c r="J24" i="20" a="1"/>
  <c r="I22" i="22" a="1"/>
  <c r="L56" i="20" a="1"/>
  <c r="L60" i="18" a="1"/>
  <c r="I18" i="22" a="1"/>
  <c r="O47" i="22" a="1"/>
  <c r="O34" i="30" a="1"/>
  <c r="K62" i="19" a="1"/>
  <c r="J10" i="19" a="1"/>
  <c r="I26" i="22" a="1"/>
  <c r="J66" i="22" a="1"/>
  <c r="L46" i="19" a="1"/>
  <c r="N27" i="30" a="1"/>
  <c r="K29" i="22" a="1"/>
  <c r="K50" i="19" a="1"/>
  <c r="K66" i="18" a="1"/>
  <c r="K65" i="18" a="1"/>
  <c r="I28" i="18" a="1"/>
  <c r="J23" i="18" a="1"/>
  <c r="J20" i="18" a="1"/>
  <c r="K24" i="19" a="1"/>
  <c r="K11" i="19" a="1"/>
  <c r="K26" i="22" a="1"/>
  <c r="L59" i="19" a="1"/>
  <c r="J70" i="22" a="1"/>
  <c r="O22" i="22" a="1"/>
  <c r="O16" i="22" a="1"/>
  <c r="J70" i="19" a="1"/>
  <c r="J19" i="18" a="1"/>
  <c r="K58" i="18" a="1"/>
  <c r="I14" i="30" a="1"/>
  <c r="K30" i="22" a="1"/>
  <c r="N34" i="30" a="1"/>
  <c r="M14" i="28" l="1"/>
  <c r="R14" i="28" s="1"/>
  <c r="M22" i="28"/>
  <c r="R15" i="15"/>
  <c r="R11" i="30"/>
  <c r="O39" i="30"/>
  <c r="R10" i="28"/>
  <c r="M39" i="30"/>
  <c r="J19" i="30"/>
  <c r="O19" i="30"/>
  <c r="M18" i="30"/>
  <c r="M16" i="30"/>
  <c r="M34" i="30"/>
  <c r="O22" i="30"/>
  <c r="N27" i="30"/>
  <c r="M30" i="30"/>
  <c r="I22" i="30"/>
  <c r="I14" i="30"/>
  <c r="K34" i="30"/>
  <c r="J15" i="30"/>
  <c r="M20" i="30"/>
  <c r="O23" i="30"/>
  <c r="J23" i="30"/>
  <c r="I18" i="30"/>
  <c r="M22" i="30"/>
  <c r="O18" i="30"/>
  <c r="N34" i="30"/>
  <c r="O34" i="30"/>
  <c r="M27" i="30"/>
  <c r="J27" i="30"/>
  <c r="O14" i="30"/>
  <c r="O15" i="30"/>
  <c r="M24" i="30"/>
  <c r="M14" i="30"/>
  <c r="L131" i="30"/>
  <c r="L141" i="30" s="1"/>
  <c r="L136" i="15"/>
  <c r="R55" i="30"/>
  <c r="Q131" i="30"/>
  <c r="Q141" i="30" s="1"/>
  <c r="Q136" i="15"/>
  <c r="R58" i="30"/>
  <c r="R50" i="30"/>
  <c r="R51" i="30"/>
  <c r="R59" i="30"/>
  <c r="R54" i="30"/>
  <c r="K131" i="30"/>
  <c r="K141" i="30" s="1"/>
  <c r="K136" i="15"/>
  <c r="O131" i="30"/>
  <c r="O141" i="30" s="1"/>
  <c r="O136" i="15"/>
  <c r="I39" i="30"/>
  <c r="R10" i="30"/>
  <c r="K126" i="18"/>
  <c r="K129" i="18" s="1"/>
  <c r="L125" i="22"/>
  <c r="L126" i="22" s="1"/>
  <c r="L129" i="22" s="1"/>
  <c r="L127" i="22"/>
  <c r="M131" i="22"/>
  <c r="O123" i="22"/>
  <c r="L117" i="22"/>
  <c r="M125" i="22"/>
  <c r="M126" i="22" s="1"/>
  <c r="M129" i="22" s="1"/>
  <c r="M117" i="22"/>
  <c r="L122" i="18"/>
  <c r="K117" i="18"/>
  <c r="K127" i="18" s="1"/>
  <c r="K117" i="19"/>
  <c r="K127" i="19" s="1"/>
  <c r="I26" i="22"/>
  <c r="I27" i="18"/>
  <c r="M16" i="22"/>
  <c r="J28" i="22"/>
  <c r="M24" i="22"/>
  <c r="R19" i="15"/>
  <c r="R23" i="15"/>
  <c r="I28" i="19"/>
  <c r="R22" i="28"/>
  <c r="M30" i="28"/>
  <c r="R18" i="28"/>
  <c r="I29" i="22"/>
  <c r="I28" i="22"/>
  <c r="I27" i="22"/>
  <c r="J29" i="22"/>
  <c r="J26" i="22"/>
  <c r="J27" i="22"/>
  <c r="M30" i="15"/>
  <c r="M103" i="18"/>
  <c r="J24" i="20"/>
  <c r="M85" i="19"/>
  <c r="L82" i="18"/>
  <c r="L108" i="18"/>
  <c r="L118" i="18" s="1"/>
  <c r="L128" i="18" s="1"/>
  <c r="L116" i="18"/>
  <c r="L125" i="18" s="1"/>
  <c r="L101" i="18"/>
  <c r="K54" i="19"/>
  <c r="K63" i="19"/>
  <c r="J16" i="20"/>
  <c r="L108" i="19"/>
  <c r="L111" i="18"/>
  <c r="L84" i="18"/>
  <c r="L130" i="18" s="1"/>
  <c r="K66" i="18"/>
  <c r="L84" i="19"/>
  <c r="L130" i="19" s="1"/>
  <c r="L82" i="19"/>
  <c r="L110" i="19"/>
  <c r="K70" i="18"/>
  <c r="M105" i="19"/>
  <c r="M90" i="19"/>
  <c r="M106" i="19"/>
  <c r="M104" i="19"/>
  <c r="M94" i="19"/>
  <c r="M103" i="19"/>
  <c r="M113" i="19"/>
  <c r="M83" i="19"/>
  <c r="M108" i="19" s="1"/>
  <c r="M98" i="19"/>
  <c r="M102" i="19"/>
  <c r="M120" i="19" s="1"/>
  <c r="M132" i="19" s="1"/>
  <c r="R14" i="15"/>
  <c r="M83" i="18"/>
  <c r="M111" i="18" s="1"/>
  <c r="L116" i="19"/>
  <c r="K24" i="19"/>
  <c r="L130" i="22"/>
  <c r="L46" i="19"/>
  <c r="L45" i="19" s="1"/>
  <c r="K71" i="19"/>
  <c r="K66" i="19"/>
  <c r="K62" i="19"/>
  <c r="K65" i="19"/>
  <c r="K58" i="19"/>
  <c r="K50" i="19"/>
  <c r="K64" i="19"/>
  <c r="J61" i="19"/>
  <c r="K16" i="19"/>
  <c r="M102" i="18"/>
  <c r="M120" i="18" s="1"/>
  <c r="M132" i="18" s="1"/>
  <c r="M104" i="18"/>
  <c r="M106" i="18"/>
  <c r="M105" i="18"/>
  <c r="M85" i="18"/>
  <c r="R22" i="15"/>
  <c r="I26" i="18"/>
  <c r="I27" i="19"/>
  <c r="I29" i="19"/>
  <c r="I30" i="19"/>
  <c r="J10" i="19"/>
  <c r="J9" i="19" s="1"/>
  <c r="L56" i="20"/>
  <c r="L52" i="20"/>
  <c r="I29" i="18"/>
  <c r="I28" i="18"/>
  <c r="L60" i="20"/>
  <c r="I30" i="18"/>
  <c r="K12" i="20"/>
  <c r="M46" i="18"/>
  <c r="J70" i="22"/>
  <c r="J68" i="18"/>
  <c r="I18" i="19"/>
  <c r="K12" i="18"/>
  <c r="I22" i="22"/>
  <c r="J68" i="22"/>
  <c r="K65" i="18"/>
  <c r="K54" i="18"/>
  <c r="I22" i="18"/>
  <c r="I14" i="22"/>
  <c r="I18" i="22"/>
  <c r="J70" i="19"/>
  <c r="K62" i="18"/>
  <c r="L56" i="18"/>
  <c r="K58" i="18"/>
  <c r="J20" i="18"/>
  <c r="I14" i="18"/>
  <c r="J66" i="22"/>
  <c r="L52" i="18"/>
  <c r="J70" i="18"/>
  <c r="L46" i="18"/>
  <c r="L45" i="18" s="1"/>
  <c r="I18" i="18"/>
  <c r="I22" i="19"/>
  <c r="K63" i="18"/>
  <c r="K50" i="18"/>
  <c r="J10" i="18"/>
  <c r="J9" i="18" s="1"/>
  <c r="L60" i="18"/>
  <c r="I26" i="19"/>
  <c r="J71" i="22"/>
  <c r="J16" i="18"/>
  <c r="I35" i="18"/>
  <c r="J68" i="19"/>
  <c r="M46" i="19"/>
  <c r="J24" i="18"/>
  <c r="I14" i="19"/>
  <c r="I35" i="19"/>
  <c r="O86" i="18"/>
  <c r="P86" i="18" s="1"/>
  <c r="N90" i="18"/>
  <c r="N94" i="18"/>
  <c r="N113" i="18"/>
  <c r="N98" i="18"/>
  <c r="K118" i="18"/>
  <c r="K128" i="18" s="1"/>
  <c r="K118" i="22"/>
  <c r="K128" i="22" s="1"/>
  <c r="M94" i="18"/>
  <c r="M113" i="18"/>
  <c r="M98" i="18"/>
  <c r="M90" i="18"/>
  <c r="K119" i="19"/>
  <c r="K131" i="19" s="1"/>
  <c r="K119" i="22"/>
  <c r="K119" i="18"/>
  <c r="K131" i="18" s="1"/>
  <c r="K118" i="19"/>
  <c r="K128" i="19" s="1"/>
  <c r="N94" i="19"/>
  <c r="N90" i="19"/>
  <c r="O86" i="19"/>
  <c r="N98" i="19"/>
  <c r="N113" i="19"/>
  <c r="N99" i="18"/>
  <c r="O87" i="18"/>
  <c r="N114" i="18"/>
  <c r="N123" i="18" s="1"/>
  <c r="N95" i="18"/>
  <c r="M47" i="18"/>
  <c r="K11" i="18"/>
  <c r="L51" i="18"/>
  <c r="L59" i="18"/>
  <c r="L55" i="18"/>
  <c r="M130" i="22"/>
  <c r="L119" i="22"/>
  <c r="K66" i="22"/>
  <c r="K68" i="22"/>
  <c r="K71" i="22"/>
  <c r="L118" i="22"/>
  <c r="L128" i="22" s="1"/>
  <c r="J34" i="22"/>
  <c r="J23" i="22"/>
  <c r="J23" i="18"/>
  <c r="J28" i="18"/>
  <c r="J19" i="18"/>
  <c r="J19" i="22"/>
  <c r="J15" i="18"/>
  <c r="M47" i="19"/>
  <c r="J19" i="19"/>
  <c r="L59" i="19"/>
  <c r="J15" i="19"/>
  <c r="L51" i="19"/>
  <c r="K11" i="19"/>
  <c r="L55" i="19"/>
  <c r="J23" i="19"/>
  <c r="N95" i="19"/>
  <c r="N91" i="19"/>
  <c r="O87" i="19"/>
  <c r="N114" i="19"/>
  <c r="N123" i="19" s="1"/>
  <c r="N99" i="19"/>
  <c r="K35" i="22"/>
  <c r="M51" i="18"/>
  <c r="R18" i="15"/>
  <c r="M14" i="22"/>
  <c r="M22" i="22"/>
  <c r="M18" i="22"/>
  <c r="O14" i="22"/>
  <c r="N22" i="22"/>
  <c r="O18" i="22"/>
  <c r="O22" i="22"/>
  <c r="N14" i="22"/>
  <c r="N18" i="22"/>
  <c r="R58" i="22"/>
  <c r="R50" i="22"/>
  <c r="R10" i="22"/>
  <c r="R54" i="22"/>
  <c r="J32" i="22"/>
  <c r="K26" i="22"/>
  <c r="K27" i="22"/>
  <c r="K28" i="22"/>
  <c r="K29" i="22"/>
  <c r="O47" i="22"/>
  <c r="O45" i="22" s="1"/>
  <c r="N59" i="22"/>
  <c r="L19" i="22"/>
  <c r="O24" i="22"/>
  <c r="O20" i="22"/>
  <c r="K30" i="22"/>
  <c r="L23" i="22"/>
  <c r="O16" i="22"/>
  <c r="K34" i="22"/>
  <c r="M11" i="22"/>
  <c r="M9" i="22" s="1"/>
  <c r="N51" i="22"/>
  <c r="N55" i="22"/>
  <c r="L15" i="22"/>
  <c r="P91" i="22"/>
  <c r="P99" i="22"/>
  <c r="P114" i="22"/>
  <c r="P95" i="22"/>
  <c r="P83" i="22"/>
  <c r="O84" i="22"/>
  <c r="O110" i="22"/>
  <c r="O111" i="22"/>
  <c r="O108" i="22"/>
  <c r="O106" i="22"/>
  <c r="K68" i="19" a="1"/>
  <c r="N47" i="18" a="1"/>
  <c r="M58" i="19" a="1"/>
  <c r="N46" i="18" a="1"/>
  <c r="M19" i="22" a="1"/>
  <c r="K19" i="19" a="1"/>
  <c r="O51" i="22" a="1"/>
  <c r="N62" i="22" a="1"/>
  <c r="L68" i="19" a="1"/>
  <c r="L62" i="18" a="1"/>
  <c r="N66" i="22" a="1"/>
  <c r="L66" i="19" a="1"/>
  <c r="K23" i="19" a="1"/>
  <c r="L58" i="19" a="1"/>
  <c r="N47" i="19" a="1"/>
  <c r="J18" i="18" a="1"/>
  <c r="J22" i="19" a="1"/>
  <c r="N70" i="22" a="1"/>
  <c r="H32" i="19" a="1"/>
  <c r="L63" i="19" a="1"/>
  <c r="K16" i="20" a="1"/>
  <c r="I34" i="18" a="1"/>
  <c r="N68" i="22" a="1"/>
  <c r="H32" i="18" a="1"/>
  <c r="M51" i="19" a="1"/>
  <c r="L58" i="18" a="1"/>
  <c r="L64" i="18" a="1"/>
  <c r="J27" i="19" a="1"/>
  <c r="L11" i="19" a="1"/>
  <c r="J26" i="18" a="1"/>
  <c r="K15" i="18" a="1"/>
  <c r="H32" i="22" a="1"/>
  <c r="N63" i="22" a="1"/>
  <c r="M54" i="18" a="1"/>
  <c r="L10" i="19" a="1"/>
  <c r="L64" i="19" a="1"/>
  <c r="O55" i="22" a="1"/>
  <c r="M23" i="22" a="1"/>
  <c r="J26" i="19" a="1"/>
  <c r="L54" i="18" a="1"/>
  <c r="M50" i="18" a="1"/>
  <c r="K68" i="18" a="1"/>
  <c r="L54" i="19" a="1"/>
  <c r="J29" i="18" a="1"/>
  <c r="N46" i="19" a="1"/>
  <c r="J35" i="22" a="1"/>
  <c r="K23" i="18" a="1"/>
  <c r="M15" i="22" a="1"/>
  <c r="M54" i="19" a="1"/>
  <c r="N64" i="22" a="1"/>
  <c r="K20" i="20" a="1"/>
  <c r="I32" i="22" a="1"/>
  <c r="J30" i="22" a="1"/>
  <c r="K16" i="18" a="1"/>
  <c r="N11" i="22" a="1"/>
  <c r="J28" i="19" a="1"/>
  <c r="K15" i="19" a="1"/>
  <c r="O59" i="22" a="1"/>
  <c r="J34" i="18" a="1"/>
  <c r="M50" i="19" a="1"/>
  <c r="L50" i="19" a="1"/>
  <c r="L63" i="18" a="1"/>
  <c r="K24" i="18" a="1"/>
  <c r="O46" i="18" a="1"/>
  <c r="M59" i="18" a="1"/>
  <c r="I30" i="22" a="1"/>
  <c r="N65" i="22" a="1"/>
  <c r="J35" i="19" a="1"/>
  <c r="K19" i="18" a="1"/>
  <c r="J30" i="19" a="1"/>
  <c r="L71" i="18" a="1"/>
  <c r="J30" i="18" a="1"/>
  <c r="L11" i="18" a="1"/>
  <c r="L10" i="18" a="1"/>
  <c r="I34" i="22" a="1"/>
  <c r="M58" i="18" a="1"/>
  <c r="L65" i="18" a="1"/>
  <c r="J27" i="18" a="1"/>
  <c r="I34" i="19" a="1"/>
  <c r="N71" i="22" a="1"/>
  <c r="P47" i="22" a="1"/>
  <c r="M59" i="19" a="1"/>
  <c r="J14" i="19" a="1"/>
  <c r="J22" i="18" a="1"/>
  <c r="K10" i="18" a="1"/>
  <c r="J14" i="18" a="1"/>
  <c r="L15" i="18" a="1"/>
  <c r="K71" i="18" a="1"/>
  <c r="L62" i="19" a="1"/>
  <c r="K24" i="20" a="1"/>
  <c r="L50" i="18" a="1"/>
  <c r="J29" i="19" a="1"/>
  <c r="I35" i="22" a="1"/>
  <c r="L66" i="18" a="1"/>
  <c r="K70" i="19" a="1"/>
  <c r="M55" i="19" a="1"/>
  <c r="K10" i="19" a="1"/>
  <c r="K20" i="18" a="1"/>
  <c r="J18" i="19" a="1"/>
  <c r="M55" i="18" a="1"/>
  <c r="L65" i="19" a="1"/>
  <c r="L126" i="18" l="1"/>
  <c r="L129" i="18" s="1"/>
  <c r="R19" i="30"/>
  <c r="R15" i="30"/>
  <c r="R23" i="30"/>
  <c r="R18" i="30"/>
  <c r="R14" i="30"/>
  <c r="R22" i="30"/>
  <c r="L131" i="22"/>
  <c r="K131" i="22"/>
  <c r="P123" i="22"/>
  <c r="M122" i="18"/>
  <c r="N122" i="18"/>
  <c r="L117" i="18"/>
  <c r="L127" i="18" s="1"/>
  <c r="M122" i="19"/>
  <c r="L125" i="19"/>
  <c r="L126" i="19" s="1"/>
  <c r="L129" i="19" s="1"/>
  <c r="L117" i="19"/>
  <c r="L127" i="19" s="1"/>
  <c r="N122" i="19"/>
  <c r="M108" i="18"/>
  <c r="L63" i="18"/>
  <c r="M84" i="18"/>
  <c r="M110" i="18"/>
  <c r="K68" i="18"/>
  <c r="J27" i="19"/>
  <c r="J18" i="19"/>
  <c r="L119" i="19"/>
  <c r="L131" i="19" s="1"/>
  <c r="M111" i="19"/>
  <c r="M82" i="19"/>
  <c r="L119" i="18"/>
  <c r="L131" i="18" s="1"/>
  <c r="K68" i="19"/>
  <c r="M84" i="19"/>
  <c r="M130" i="19" s="1"/>
  <c r="M110" i="19"/>
  <c r="L118" i="19"/>
  <c r="L128" i="19" s="1"/>
  <c r="K71" i="18"/>
  <c r="M82" i="18"/>
  <c r="M116" i="19"/>
  <c r="M125" i="19" s="1"/>
  <c r="K70" i="19"/>
  <c r="J30" i="18"/>
  <c r="M116" i="18"/>
  <c r="M125" i="18" s="1"/>
  <c r="L63" i="19"/>
  <c r="L54" i="19"/>
  <c r="L64" i="19"/>
  <c r="L66" i="19"/>
  <c r="L62" i="19"/>
  <c r="L50" i="19"/>
  <c r="L58" i="19"/>
  <c r="L65" i="19"/>
  <c r="J34" i="18"/>
  <c r="L71" i="18"/>
  <c r="K61" i="19"/>
  <c r="J28" i="19"/>
  <c r="J14" i="19"/>
  <c r="J22" i="19"/>
  <c r="J29" i="19"/>
  <c r="J26" i="19"/>
  <c r="J30" i="19"/>
  <c r="J35" i="19"/>
  <c r="K10" i="19"/>
  <c r="K9" i="19" s="1"/>
  <c r="M101" i="18"/>
  <c r="L64" i="18"/>
  <c r="L62" i="18"/>
  <c r="L65" i="18"/>
  <c r="L66" i="18"/>
  <c r="K24" i="20"/>
  <c r="K16" i="20"/>
  <c r="K20" i="20"/>
  <c r="N46" i="19"/>
  <c r="O46" i="18"/>
  <c r="H32" i="19"/>
  <c r="I35" i="22"/>
  <c r="J29" i="18"/>
  <c r="M50" i="19"/>
  <c r="L50" i="18"/>
  <c r="K10" i="18"/>
  <c r="K9" i="18" s="1"/>
  <c r="J22" i="18"/>
  <c r="M54" i="19"/>
  <c r="L58" i="18"/>
  <c r="J14" i="18"/>
  <c r="I34" i="18"/>
  <c r="M58" i="18"/>
  <c r="J27" i="18"/>
  <c r="K16" i="18"/>
  <c r="H32" i="22"/>
  <c r="L54" i="18"/>
  <c r="I30" i="22"/>
  <c r="H32" i="18"/>
  <c r="M54" i="18"/>
  <c r="K24" i="18"/>
  <c r="K20" i="18"/>
  <c r="I34" i="22"/>
  <c r="M50" i="18"/>
  <c r="L10" i="19"/>
  <c r="J26" i="18"/>
  <c r="J18" i="18"/>
  <c r="M58" i="19"/>
  <c r="N46" i="18"/>
  <c r="I34" i="19"/>
  <c r="L10" i="18"/>
  <c r="O94" i="19"/>
  <c r="O113" i="19"/>
  <c r="P86" i="19"/>
  <c r="O90" i="19"/>
  <c r="O98" i="19"/>
  <c r="P90" i="18"/>
  <c r="P98" i="18"/>
  <c r="P113" i="18"/>
  <c r="P94" i="18"/>
  <c r="Q86" i="18"/>
  <c r="O94" i="18"/>
  <c r="O98" i="18"/>
  <c r="O90" i="18"/>
  <c r="O113" i="18"/>
  <c r="N47" i="18"/>
  <c r="M59" i="18"/>
  <c r="O99" i="18"/>
  <c r="O114" i="18"/>
  <c r="O123" i="18" s="1"/>
  <c r="O91" i="18"/>
  <c r="O95" i="18"/>
  <c r="P87" i="18"/>
  <c r="P91" i="18" s="1"/>
  <c r="M55" i="18"/>
  <c r="L11" i="18"/>
  <c r="K19" i="18"/>
  <c r="K23" i="18"/>
  <c r="K15" i="18"/>
  <c r="J35" i="22"/>
  <c r="I32" i="22"/>
  <c r="J30" i="22"/>
  <c r="L68" i="19"/>
  <c r="N47" i="19"/>
  <c r="K15" i="19"/>
  <c r="M59" i="19"/>
  <c r="M51" i="19"/>
  <c r="K23" i="19"/>
  <c r="M55" i="19"/>
  <c r="L11" i="19"/>
  <c r="K19" i="19"/>
  <c r="M118" i="19"/>
  <c r="M128" i="19" s="1"/>
  <c r="O99" i="19"/>
  <c r="O91" i="19"/>
  <c r="O114" i="19"/>
  <c r="O123" i="19" s="1"/>
  <c r="P87" i="19"/>
  <c r="O95" i="19"/>
  <c r="L15" i="18"/>
  <c r="R22" i="22"/>
  <c r="R18" i="22"/>
  <c r="R14" i="22"/>
  <c r="N63" i="22"/>
  <c r="O116" i="22"/>
  <c r="O127" i="22" s="1"/>
  <c r="N62" i="22"/>
  <c r="N65" i="22"/>
  <c r="N64" i="22"/>
  <c r="N66" i="22"/>
  <c r="O51" i="22"/>
  <c r="M23" i="22"/>
  <c r="N68" i="22"/>
  <c r="M15" i="22"/>
  <c r="N11" i="22"/>
  <c r="N9" i="22" s="1"/>
  <c r="N71" i="22"/>
  <c r="N70" i="22"/>
  <c r="O55" i="22"/>
  <c r="M19" i="22"/>
  <c r="P47" i="22"/>
  <c r="O59" i="22"/>
  <c r="O118" i="22"/>
  <c r="O128" i="22" s="1"/>
  <c r="P84" i="22"/>
  <c r="P110" i="22"/>
  <c r="P106" i="22"/>
  <c r="P111" i="22"/>
  <c r="P108" i="22"/>
  <c r="O119" i="22"/>
  <c r="Q114" i="22"/>
  <c r="Q99" i="22"/>
  <c r="Q95" i="22"/>
  <c r="Q91" i="22"/>
  <c r="R87" i="22"/>
  <c r="Q83" i="22"/>
  <c r="M28" i="22" a="1"/>
  <c r="K26" i="19" a="1"/>
  <c r="L18" i="19" a="1"/>
  <c r="J32" i="19" a="1"/>
  <c r="N50" i="19" a="1"/>
  <c r="L23" i="19" a="1"/>
  <c r="K29" i="19" a="1"/>
  <c r="O66" i="22" a="1"/>
  <c r="M26" i="22" a="1"/>
  <c r="P59" i="22" a="1"/>
  <c r="L14" i="19" a="1"/>
  <c r="N23" i="22" a="1"/>
  <c r="K22" i="19" a="1"/>
  <c r="O70" i="22" a="1"/>
  <c r="K28" i="18" a="1"/>
  <c r="L15" i="19" a="1"/>
  <c r="N51" i="18" a="1"/>
  <c r="M27" i="22" a="1"/>
  <c r="K22" i="18" a="1"/>
  <c r="K28" i="19" a="1"/>
  <c r="M11" i="18" a="1"/>
  <c r="L68" i="18" a="1"/>
  <c r="N54" i="18" a="1"/>
  <c r="L32" i="22" a="1"/>
  <c r="M34" i="22" a="1"/>
  <c r="L71" i="19" a="1"/>
  <c r="M30" i="22" a="1"/>
  <c r="K26" i="18" a="1"/>
  <c r="N54" i="19" a="1"/>
  <c r="M10" i="19" a="1"/>
  <c r="O47" i="18" a="1"/>
  <c r="L14" i="18" a="1"/>
  <c r="O62" i="22" a="1"/>
  <c r="K14" i="19" a="1"/>
  <c r="N55" i="19" a="1"/>
  <c r="K30" i="18" a="1"/>
  <c r="I32" i="19" a="1"/>
  <c r="O54" i="18" a="1"/>
  <c r="O64" i="22" a="1"/>
  <c r="N19" i="22" a="1"/>
  <c r="N50" i="18" a="1"/>
  <c r="M29" i="22" a="1"/>
  <c r="M35" i="22" a="1"/>
  <c r="K35" i="18" a="1"/>
  <c r="N15" i="22" a="1"/>
  <c r="O68" i="22" a="1"/>
  <c r="M11" i="19" a="1"/>
  <c r="P55" i="22" a="1"/>
  <c r="J34" i="19" a="1"/>
  <c r="L22" i="18" a="1"/>
  <c r="O65" i="22" a="1"/>
  <c r="K18" i="18" a="1"/>
  <c r="L19" i="18" a="1"/>
  <c r="N59" i="18" a="1"/>
  <c r="K14" i="18" a="1"/>
  <c r="P51" i="22" a="1"/>
  <c r="N58" i="18" a="1"/>
  <c r="K30" i="19" a="1"/>
  <c r="J35" i="18" a="1"/>
  <c r="N51" i="19" a="1"/>
  <c r="O51" i="18" a="1"/>
  <c r="L19" i="19" a="1"/>
  <c r="L70" i="18" a="1"/>
  <c r="L18" i="18" a="1"/>
  <c r="L70" i="19" a="1"/>
  <c r="O71" i="22" a="1"/>
  <c r="O50" i="18" a="1"/>
  <c r="O58" i="18" a="1"/>
  <c r="O46" i="19" a="1"/>
  <c r="O47" i="19" a="1"/>
  <c r="O63" i="22" a="1"/>
  <c r="L23" i="18" a="1"/>
  <c r="M10" i="18" a="1"/>
  <c r="K18" i="19" a="1"/>
  <c r="L22" i="19" a="1"/>
  <c r="N10" i="18" a="1"/>
  <c r="I32" i="18" a="1"/>
  <c r="P46" i="18" a="1"/>
  <c r="K29" i="18" a="1"/>
  <c r="O11" i="22" a="1"/>
  <c r="N58" i="19" a="1"/>
  <c r="N55" i="18" a="1"/>
  <c r="K27" i="18" a="1"/>
  <c r="K27" i="19" a="1"/>
  <c r="N59" i="19" a="1"/>
  <c r="M126" i="19" l="1"/>
  <c r="M129" i="19" s="1"/>
  <c r="M126" i="18"/>
  <c r="M129" i="18" s="1"/>
  <c r="O131" i="22"/>
  <c r="O125" i="22"/>
  <c r="O126" i="22" s="1"/>
  <c r="O129" i="22" s="1"/>
  <c r="O117" i="22"/>
  <c r="Q123" i="22"/>
  <c r="O122" i="18"/>
  <c r="P122" i="18"/>
  <c r="M117" i="18"/>
  <c r="M127" i="18" s="1"/>
  <c r="O122" i="19"/>
  <c r="M117" i="19"/>
  <c r="M127" i="19" s="1"/>
  <c r="L68" i="18"/>
  <c r="M118" i="18"/>
  <c r="M128" i="18" s="1"/>
  <c r="K27" i="18"/>
  <c r="M119" i="18"/>
  <c r="M131" i="18" s="1"/>
  <c r="M130" i="18"/>
  <c r="L70" i="18"/>
  <c r="M119" i="19"/>
  <c r="M131" i="19" s="1"/>
  <c r="I32" i="18"/>
  <c r="L71" i="19"/>
  <c r="L61" i="19"/>
  <c r="L70" i="19"/>
  <c r="I32" i="19"/>
  <c r="J35" i="18"/>
  <c r="J34" i="19"/>
  <c r="K29" i="19"/>
  <c r="K22" i="19"/>
  <c r="K26" i="19"/>
  <c r="K30" i="19"/>
  <c r="K28" i="19"/>
  <c r="K18" i="19"/>
  <c r="K14" i="19"/>
  <c r="K27" i="19"/>
  <c r="K35" i="18"/>
  <c r="K30" i="18"/>
  <c r="K29" i="18"/>
  <c r="K26" i="18"/>
  <c r="K28" i="18"/>
  <c r="P46" i="18"/>
  <c r="O50" i="18"/>
  <c r="L14" i="19"/>
  <c r="N58" i="19"/>
  <c r="K22" i="18"/>
  <c r="N50" i="19"/>
  <c r="L22" i="18"/>
  <c r="L18" i="19"/>
  <c r="O46" i="19"/>
  <c r="L18" i="18"/>
  <c r="K18" i="18"/>
  <c r="M10" i="18"/>
  <c r="N50" i="18"/>
  <c r="O54" i="18"/>
  <c r="N54" i="19"/>
  <c r="L14" i="18"/>
  <c r="N58" i="18"/>
  <c r="N10" i="18"/>
  <c r="N54" i="18"/>
  <c r="O58" i="18"/>
  <c r="L22" i="19"/>
  <c r="K14" i="18"/>
  <c r="M10" i="19"/>
  <c r="Q98" i="18"/>
  <c r="R98" i="18" s="1"/>
  <c r="Q90" i="18"/>
  <c r="Q113" i="18"/>
  <c r="Q94" i="18"/>
  <c r="R86" i="18"/>
  <c r="P98" i="19"/>
  <c r="Q86" i="19"/>
  <c r="P94" i="19"/>
  <c r="P90" i="19"/>
  <c r="P113" i="19"/>
  <c r="P95" i="18"/>
  <c r="P99" i="18"/>
  <c r="P114" i="18"/>
  <c r="P123" i="18" s="1"/>
  <c r="N59" i="18"/>
  <c r="O47" i="18"/>
  <c r="N55" i="18"/>
  <c r="L23" i="18"/>
  <c r="N51" i="18"/>
  <c r="M11" i="18"/>
  <c r="Q87" i="18"/>
  <c r="L19" i="18"/>
  <c r="L15" i="19"/>
  <c r="O47" i="19"/>
  <c r="L19" i="19"/>
  <c r="L23" i="19"/>
  <c r="N55" i="19"/>
  <c r="N51" i="19"/>
  <c r="M11" i="19"/>
  <c r="N59" i="19"/>
  <c r="J32" i="19"/>
  <c r="P114" i="19"/>
  <c r="P123" i="19" s="1"/>
  <c r="P99" i="19"/>
  <c r="Q87" i="19"/>
  <c r="P95" i="19"/>
  <c r="P91" i="19"/>
  <c r="O51" i="18"/>
  <c r="R47" i="22"/>
  <c r="P45" i="22"/>
  <c r="M27" i="22"/>
  <c r="P116" i="22"/>
  <c r="P127" i="22" s="1"/>
  <c r="M26" i="22"/>
  <c r="M29" i="22"/>
  <c r="O62" i="22"/>
  <c r="O63" i="22"/>
  <c r="M28" i="22"/>
  <c r="O64" i="22"/>
  <c r="O65" i="22"/>
  <c r="O70" i="22"/>
  <c r="N15" i="22"/>
  <c r="N23" i="22"/>
  <c r="M35" i="22"/>
  <c r="M30" i="22"/>
  <c r="O11" i="22"/>
  <c r="L32" i="22"/>
  <c r="P51" i="22"/>
  <c r="O68" i="22"/>
  <c r="P55" i="22"/>
  <c r="R55" i="22" s="1"/>
  <c r="O71" i="22"/>
  <c r="N19" i="22"/>
  <c r="M34" i="22"/>
  <c r="P59" i="22"/>
  <c r="R59" i="22" s="1"/>
  <c r="O66" i="22"/>
  <c r="Q84" i="22"/>
  <c r="Q110" i="22"/>
  <c r="Q108" i="22"/>
  <c r="Q106" i="22"/>
  <c r="Q111" i="22"/>
  <c r="P119" i="22"/>
  <c r="R91" i="22"/>
  <c r="P118" i="22"/>
  <c r="P128" i="22" s="1"/>
  <c r="R95" i="22"/>
  <c r="R99" i="22"/>
  <c r="P47" i="18" a="1"/>
  <c r="N11" i="19" a="1"/>
  <c r="N15" i="18" a="1"/>
  <c r="O59" i="18" a="1"/>
  <c r="P65" i="22" a="1"/>
  <c r="N30" i="22" a="1"/>
  <c r="P70" i="22" a="1"/>
  <c r="M15" i="19" a="1"/>
  <c r="O23" i="22" a="1"/>
  <c r="O19" i="22" a="1"/>
  <c r="M22" i="19" a="1"/>
  <c r="P50" i="18" a="1"/>
  <c r="P62" i="22" a="1"/>
  <c r="O50" i="19" a="1"/>
  <c r="O54" i="19" a="1"/>
  <c r="J32" i="18" a="1"/>
  <c r="P47" i="19" a="1"/>
  <c r="P71" i="22" a="1"/>
  <c r="O55" i="19" a="1"/>
  <c r="N22" i="18" a="1"/>
  <c r="N35" i="22" a="1"/>
  <c r="M14" i="19" a="1"/>
  <c r="N14" i="18" a="1"/>
  <c r="P68" i="22" a="1"/>
  <c r="N27" i="22" a="1"/>
  <c r="K35" i="19" a="1"/>
  <c r="M23" i="19" a="1"/>
  <c r="M22" i="18" a="1"/>
  <c r="P58" i="18" a="1"/>
  <c r="N29" i="22" a="1"/>
  <c r="N11" i="18" a="1"/>
  <c r="M14" i="18" a="1"/>
  <c r="M18" i="19" a="1"/>
  <c r="O59" i="19" a="1"/>
  <c r="P66" i="22" a="1"/>
  <c r="M19" i="19" a="1"/>
  <c r="O58" i="19" a="1"/>
  <c r="P63" i="22" a="1"/>
  <c r="M19" i="18" a="1"/>
  <c r="K34" i="18" a="1"/>
  <c r="P54" i="18" a="1"/>
  <c r="N34" i="22" a="1"/>
  <c r="O55" i="18" a="1"/>
  <c r="P46" i="19" a="1"/>
  <c r="N18" i="18" a="1"/>
  <c r="M32" i="22" a="1"/>
  <c r="M18" i="18" a="1"/>
  <c r="P64" i="22" a="1"/>
  <c r="K34" i="19" a="1"/>
  <c r="O51" i="19" a="1"/>
  <c r="M23" i="18" a="1"/>
  <c r="N28" i="22" a="1"/>
  <c r="M15" i="18" a="1"/>
  <c r="O10" i="18" a="1"/>
  <c r="N10" i="19" a="1"/>
  <c r="O15" i="22" a="1"/>
  <c r="N26" i="22" a="1"/>
  <c r="P131" i="22" l="1"/>
  <c r="P125" i="22"/>
  <c r="P126" i="22" s="1"/>
  <c r="P129" i="22" s="1"/>
  <c r="P117" i="22"/>
  <c r="Q122" i="18"/>
  <c r="P122" i="19"/>
  <c r="J32" i="18"/>
  <c r="K34" i="18"/>
  <c r="K35" i="19"/>
  <c r="K34" i="19"/>
  <c r="P46" i="19"/>
  <c r="P54" i="18"/>
  <c r="N22" i="18"/>
  <c r="O58" i="19"/>
  <c r="M18" i="18"/>
  <c r="M22" i="19"/>
  <c r="P50" i="18"/>
  <c r="P58" i="18"/>
  <c r="M18" i="19"/>
  <c r="N18" i="18"/>
  <c r="M14" i="18"/>
  <c r="M14" i="19"/>
  <c r="N14" i="18"/>
  <c r="O50" i="19"/>
  <c r="M22" i="18"/>
  <c r="O10" i="18"/>
  <c r="R10" i="18" s="1"/>
  <c r="O54" i="19"/>
  <c r="N10" i="19"/>
  <c r="R86" i="19"/>
  <c r="Q113" i="19"/>
  <c r="Q94" i="19"/>
  <c r="Q98" i="19"/>
  <c r="Q90" i="19"/>
  <c r="R94" i="18"/>
  <c r="R90" i="18"/>
  <c r="R46" i="18"/>
  <c r="O59" i="18"/>
  <c r="O55" i="18"/>
  <c r="P47" i="18"/>
  <c r="N11" i="18"/>
  <c r="M19" i="18"/>
  <c r="M15" i="18"/>
  <c r="M23" i="18"/>
  <c r="Q99" i="18"/>
  <c r="R87" i="18"/>
  <c r="Q91" i="18"/>
  <c r="Q95" i="18"/>
  <c r="Q114" i="18"/>
  <c r="Q123" i="18" s="1"/>
  <c r="M23" i="19"/>
  <c r="M19" i="19"/>
  <c r="N11" i="19"/>
  <c r="P47" i="19"/>
  <c r="O51" i="19"/>
  <c r="O59" i="19"/>
  <c r="O55" i="19"/>
  <c r="M15" i="19"/>
  <c r="Q91" i="19"/>
  <c r="R87" i="19"/>
  <c r="Q114" i="19"/>
  <c r="Q123" i="19" s="1"/>
  <c r="Q99" i="19"/>
  <c r="Q95" i="19"/>
  <c r="N15" i="18"/>
  <c r="R11" i="22"/>
  <c r="O9" i="22"/>
  <c r="Q116" i="22"/>
  <c r="Q127" i="22" s="1"/>
  <c r="P65" i="22"/>
  <c r="P62" i="22"/>
  <c r="P63" i="22"/>
  <c r="P64" i="22"/>
  <c r="N29" i="22"/>
  <c r="N28" i="22"/>
  <c r="N26" i="22"/>
  <c r="N27" i="22"/>
  <c r="P68" i="22"/>
  <c r="P70" i="22"/>
  <c r="M32" i="22"/>
  <c r="O15" i="22"/>
  <c r="R15" i="22" s="1"/>
  <c r="N30" i="22"/>
  <c r="P71" i="22"/>
  <c r="O23" i="22"/>
  <c r="R23" i="22" s="1"/>
  <c r="N35" i="22"/>
  <c r="P66" i="22"/>
  <c r="O19" i="22"/>
  <c r="R19" i="22" s="1"/>
  <c r="N34" i="22"/>
  <c r="Q118" i="22"/>
  <c r="Q128" i="22" s="1"/>
  <c r="Q119" i="22"/>
  <c r="R51" i="22"/>
  <c r="N19" i="19" a="1"/>
  <c r="O26" i="22" a="1"/>
  <c r="N22" i="19" a="1"/>
  <c r="O10" i="19" a="1"/>
  <c r="N15" i="19" a="1"/>
  <c r="O18" i="18" a="1"/>
  <c r="P50" i="19" a="1"/>
  <c r="P59" i="18" a="1"/>
  <c r="N23" i="19" a="1"/>
  <c r="P54" i="19" a="1"/>
  <c r="N32" i="22" a="1"/>
  <c r="O35" i="22" a="1"/>
  <c r="O30" i="22" a="1"/>
  <c r="P59" i="19" a="1"/>
  <c r="O11" i="18" a="1"/>
  <c r="N18" i="19" a="1"/>
  <c r="P55" i="19" a="1"/>
  <c r="O11" i="19" a="1"/>
  <c r="O28" i="22" a="1"/>
  <c r="P55" i="18" a="1"/>
  <c r="P58" i="19" a="1"/>
  <c r="O27" i="22" a="1"/>
  <c r="O34" i="22" a="1"/>
  <c r="N14" i="19" a="1"/>
  <c r="N19" i="18" a="1"/>
  <c r="O29" i="22" a="1"/>
  <c r="N23" i="18" a="1"/>
  <c r="O14" i="18" a="1"/>
  <c r="P51" i="19" a="1"/>
  <c r="P51" i="18" a="1"/>
  <c r="O22" i="18" a="1"/>
  <c r="Q131" i="22" l="1"/>
  <c r="Q125" i="22"/>
  <c r="Q126" i="22" s="1"/>
  <c r="Q129" i="22" s="1"/>
  <c r="Q117" i="22"/>
  <c r="Q122" i="19"/>
  <c r="N18" i="19"/>
  <c r="O14" i="18"/>
  <c r="R14" i="18" s="1"/>
  <c r="P58" i="19"/>
  <c r="P54" i="19"/>
  <c r="P50" i="19"/>
  <c r="O18" i="18"/>
  <c r="R18" i="18" s="1"/>
  <c r="O22" i="18"/>
  <c r="R22" i="18" s="1"/>
  <c r="O10" i="19"/>
  <c r="R10" i="19" s="1"/>
  <c r="N14" i="19"/>
  <c r="N22" i="19"/>
  <c r="R50" i="18"/>
  <c r="R98" i="19"/>
  <c r="R94" i="19"/>
  <c r="R90" i="19"/>
  <c r="R54" i="18"/>
  <c r="R46" i="19"/>
  <c r="R58" i="18"/>
  <c r="N19" i="18"/>
  <c r="N23" i="18"/>
  <c r="P55" i="18"/>
  <c r="P51" i="18"/>
  <c r="O11" i="18"/>
  <c r="P59" i="18"/>
  <c r="R95" i="18"/>
  <c r="R91" i="18"/>
  <c r="R47" i="18"/>
  <c r="R99" i="18"/>
  <c r="P59" i="19"/>
  <c r="N15" i="19"/>
  <c r="N19" i="19"/>
  <c r="N23" i="19"/>
  <c r="O11" i="19"/>
  <c r="P55" i="19"/>
  <c r="P51" i="19"/>
  <c r="R99" i="19"/>
  <c r="R47" i="19"/>
  <c r="R95" i="19"/>
  <c r="R91" i="19"/>
  <c r="O29" i="22"/>
  <c r="O26" i="22"/>
  <c r="O27" i="22"/>
  <c r="O28" i="22"/>
  <c r="O30" i="22"/>
  <c r="O34" i="22"/>
  <c r="O35" i="22"/>
  <c r="N32" i="22"/>
  <c r="O15" i="19" a="1"/>
  <c r="O22" i="19" a="1"/>
  <c r="O19" i="18" a="1"/>
  <c r="O18" i="19" a="1"/>
  <c r="O19" i="19" a="1"/>
  <c r="O15" i="18" a="1"/>
  <c r="O14" i="19" a="1"/>
  <c r="O23" i="19" a="1"/>
  <c r="O23" i="18" a="1"/>
  <c r="O14" i="19" l="1"/>
  <c r="R14" i="19" s="1"/>
  <c r="O22" i="19"/>
  <c r="R22" i="19" s="1"/>
  <c r="O18" i="19"/>
  <c r="R18" i="19" s="1"/>
  <c r="R58" i="19"/>
  <c r="R50" i="19"/>
  <c r="R54" i="19"/>
  <c r="O23" i="18"/>
  <c r="R23" i="18" s="1"/>
  <c r="O15" i="18"/>
  <c r="R15" i="18" s="1"/>
  <c r="O19" i="18"/>
  <c r="R19" i="18" s="1"/>
  <c r="R59" i="18"/>
  <c r="R11" i="18"/>
  <c r="R51" i="18"/>
  <c r="R55" i="18"/>
  <c r="O15" i="19"/>
  <c r="R15" i="19" s="1"/>
  <c r="O23" i="19"/>
  <c r="R23" i="19" s="1"/>
  <c r="O19" i="19"/>
  <c r="R19" i="19" s="1"/>
  <c r="R51" i="19"/>
  <c r="R59" i="19"/>
  <c r="R55" i="19"/>
  <c r="R11" i="19"/>
  <c r="E87" i="20"/>
  <c r="D47" i="20" a="1"/>
  <c r="D47" i="20" l="1"/>
  <c r="E114" i="20"/>
  <c r="E123" i="20" s="1"/>
  <c r="F87" i="20"/>
  <c r="G87" i="20" s="1"/>
  <c r="E91" i="20"/>
  <c r="E95" i="20"/>
  <c r="E99" i="20"/>
  <c r="D55" i="20" a="1"/>
  <c r="D46" i="20" a="1"/>
  <c r="F47" i="20" a="1"/>
  <c r="E47" i="20" a="1"/>
  <c r="D59" i="20" a="1"/>
  <c r="D51" i="20" a="1"/>
  <c r="C11" i="20" a="1"/>
  <c r="F47" i="20" l="1"/>
  <c r="D51" i="20"/>
  <c r="E47" i="20"/>
  <c r="D46" i="20"/>
  <c r="D59" i="20"/>
  <c r="D55" i="20"/>
  <c r="C11" i="20"/>
  <c r="G114" i="20"/>
  <c r="G123" i="20" s="1"/>
  <c r="G99" i="20"/>
  <c r="G91" i="20"/>
  <c r="G95" i="20"/>
  <c r="H87" i="20"/>
  <c r="I87" i="20" s="1"/>
  <c r="F114" i="20"/>
  <c r="F123" i="20" s="1"/>
  <c r="F95" i="20"/>
  <c r="F91" i="20"/>
  <c r="F99" i="20"/>
  <c r="E113" i="20"/>
  <c r="E85" i="20"/>
  <c r="E104" i="20"/>
  <c r="E102" i="20"/>
  <c r="E120" i="20" s="1"/>
  <c r="E132" i="20" s="1"/>
  <c r="E105" i="20"/>
  <c r="E94" i="20"/>
  <c r="E90" i="20"/>
  <c r="E98" i="20"/>
  <c r="E103" i="20"/>
  <c r="E106" i="20"/>
  <c r="F86" i="20"/>
  <c r="G86" i="20" s="1"/>
  <c r="E83" i="20"/>
  <c r="D65" i="20" a="1"/>
  <c r="C10" i="20" a="1"/>
  <c r="C15" i="20" a="1"/>
  <c r="F59" i="20" a="1"/>
  <c r="D54" i="20" a="1"/>
  <c r="D64" i="20" a="1"/>
  <c r="H47" i="20" a="1"/>
  <c r="E51" i="20" a="1"/>
  <c r="D66" i="20" a="1"/>
  <c r="E11" i="20" a="1"/>
  <c r="D11" i="20" a="1"/>
  <c r="D50" i="20" a="1"/>
  <c r="F46" i="20" a="1"/>
  <c r="C23" i="20" a="1"/>
  <c r="F55" i="20" a="1"/>
  <c r="E46" i="20" a="1"/>
  <c r="D63" i="20" a="1"/>
  <c r="E55" i="20" a="1"/>
  <c r="D58" i="20" a="1"/>
  <c r="D62" i="20" a="1"/>
  <c r="E59" i="20" a="1"/>
  <c r="F51" i="20" a="1"/>
  <c r="G47" i="20" a="1"/>
  <c r="C19" i="20" a="1"/>
  <c r="E122" i="20" l="1"/>
  <c r="H86" i="20"/>
  <c r="H94" i="20" s="1"/>
  <c r="H47" i="20"/>
  <c r="F46" i="20"/>
  <c r="G47" i="20"/>
  <c r="C19" i="20"/>
  <c r="C23" i="20"/>
  <c r="C10" i="20"/>
  <c r="D58" i="20"/>
  <c r="E46" i="20"/>
  <c r="D65" i="20"/>
  <c r="E59" i="20"/>
  <c r="F55" i="20"/>
  <c r="D11" i="20"/>
  <c r="D50" i="20"/>
  <c r="D54" i="20"/>
  <c r="D62" i="20"/>
  <c r="E51" i="20"/>
  <c r="F51" i="20"/>
  <c r="C15" i="20"/>
  <c r="D63" i="20"/>
  <c r="D66" i="20"/>
  <c r="D64" i="20"/>
  <c r="E55" i="20"/>
  <c r="F59" i="20"/>
  <c r="E11" i="20"/>
  <c r="I114" i="20"/>
  <c r="I123" i="20" s="1"/>
  <c r="I91" i="20"/>
  <c r="I95" i="20"/>
  <c r="I99" i="20"/>
  <c r="G113" i="20"/>
  <c r="G105" i="20"/>
  <c r="G104" i="20"/>
  <c r="G94" i="20"/>
  <c r="G102" i="20"/>
  <c r="G120" i="20" s="1"/>
  <c r="G132" i="20" s="1"/>
  <c r="G106" i="20"/>
  <c r="G103" i="20"/>
  <c r="G98" i="20"/>
  <c r="G90" i="20"/>
  <c r="G85" i="20"/>
  <c r="G83" i="20"/>
  <c r="H114" i="20"/>
  <c r="H123" i="20" s="1"/>
  <c r="H91" i="20"/>
  <c r="H99" i="20"/>
  <c r="H95" i="20"/>
  <c r="J87" i="20"/>
  <c r="K87" i="20" s="1"/>
  <c r="D45" i="20"/>
  <c r="F113" i="20"/>
  <c r="F94" i="20"/>
  <c r="F98" i="20"/>
  <c r="F105" i="20"/>
  <c r="F104" i="20"/>
  <c r="F106" i="20"/>
  <c r="F103" i="20"/>
  <c r="F102" i="20"/>
  <c r="F120" i="20" s="1"/>
  <c r="F132" i="20" s="1"/>
  <c r="F85" i="20"/>
  <c r="F90" i="20"/>
  <c r="F83" i="20"/>
  <c r="E116" i="20"/>
  <c r="E125" i="20" s="1"/>
  <c r="E84" i="20"/>
  <c r="E130" i="20" s="1"/>
  <c r="E82" i="20"/>
  <c r="E110" i="20"/>
  <c r="E111" i="20"/>
  <c r="E108" i="20"/>
  <c r="G11" i="20" a="1"/>
  <c r="D23" i="20" a="1"/>
  <c r="F62" i="20" a="1"/>
  <c r="F54" i="20" a="1"/>
  <c r="E58" i="20" a="1"/>
  <c r="D71" i="20" a="1"/>
  <c r="G54" i="20" a="1"/>
  <c r="E65" i="20" a="1"/>
  <c r="F65" i="20" a="1"/>
  <c r="G55" i="20" a="1"/>
  <c r="D19" i="20" a="1"/>
  <c r="D10" i="20" a="1"/>
  <c r="H55" i="20" a="1"/>
  <c r="E54" i="20" a="1"/>
  <c r="D15" i="20" a="1"/>
  <c r="C18" i="20" a="1"/>
  <c r="H51" i="20" a="1"/>
  <c r="E19" i="20" a="1"/>
  <c r="F63" i="20" a="1"/>
  <c r="G59" i="20" a="1"/>
  <c r="E15" i="20" a="1"/>
  <c r="E23" i="20" a="1"/>
  <c r="G51" i="20" a="1"/>
  <c r="F58" i="20" a="1"/>
  <c r="C14" i="20" a="1"/>
  <c r="E64" i="20" a="1"/>
  <c r="D68" i="20" a="1"/>
  <c r="F66" i="20" a="1"/>
  <c r="E50" i="20" a="1"/>
  <c r="E10" i="20" a="1"/>
  <c r="F50" i="20" a="1"/>
  <c r="C29" i="20" a="1"/>
  <c r="F64" i="20" a="1"/>
  <c r="J47" i="20" a="1"/>
  <c r="C26" i="20" a="1"/>
  <c r="E63" i="20" a="1"/>
  <c r="C27" i="20" a="1"/>
  <c r="I47" i="20" a="1"/>
  <c r="C30" i="20" a="1"/>
  <c r="D70" i="20" a="1"/>
  <c r="C22" i="20" a="1"/>
  <c r="H59" i="20" a="1"/>
  <c r="E62" i="20" a="1"/>
  <c r="C28" i="20" a="1"/>
  <c r="G46" i="20" a="1"/>
  <c r="F11" i="20" a="1"/>
  <c r="E66" i="20" a="1"/>
  <c r="E126" i="20" l="1"/>
  <c r="E129" i="20" s="1"/>
  <c r="G122" i="20"/>
  <c r="E117" i="20"/>
  <c r="E127" i="20" s="1"/>
  <c r="F122" i="20"/>
  <c r="H90" i="20"/>
  <c r="H83" i="20"/>
  <c r="H111" i="20" s="1"/>
  <c r="H98" i="20"/>
  <c r="H102" i="20"/>
  <c r="H120" i="20" s="1"/>
  <c r="H132" i="20" s="1"/>
  <c r="H85" i="20"/>
  <c r="H105" i="20"/>
  <c r="H103" i="20"/>
  <c r="H106" i="20"/>
  <c r="H113" i="20"/>
  <c r="I86" i="20"/>
  <c r="I103" i="20" s="1"/>
  <c r="H104" i="20"/>
  <c r="E119" i="20"/>
  <c r="E131" i="20" s="1"/>
  <c r="G46" i="20"/>
  <c r="G45" i="20" s="1"/>
  <c r="L87" i="20"/>
  <c r="L114" i="20" s="1"/>
  <c r="L123" i="20" s="1"/>
  <c r="G59" i="20"/>
  <c r="F66" i="20"/>
  <c r="E23" i="20"/>
  <c r="C26" i="20"/>
  <c r="C22" i="20"/>
  <c r="E62" i="20"/>
  <c r="G51" i="20"/>
  <c r="F62" i="20"/>
  <c r="D19" i="20"/>
  <c r="C18" i="20"/>
  <c r="E63" i="20"/>
  <c r="I47" i="20"/>
  <c r="F54" i="20"/>
  <c r="C28" i="20"/>
  <c r="C14" i="20"/>
  <c r="E66" i="20"/>
  <c r="F64" i="20"/>
  <c r="H59" i="20"/>
  <c r="C30" i="20"/>
  <c r="D71" i="20"/>
  <c r="E64" i="20"/>
  <c r="F65" i="20"/>
  <c r="G54" i="20"/>
  <c r="H55" i="20"/>
  <c r="C27" i="20"/>
  <c r="E19" i="20"/>
  <c r="F11" i="20"/>
  <c r="D68" i="20"/>
  <c r="E65" i="20"/>
  <c r="F50" i="20"/>
  <c r="H51" i="20"/>
  <c r="D23" i="20"/>
  <c r="E10" i="20"/>
  <c r="E9" i="20" s="1"/>
  <c r="D70" i="20"/>
  <c r="E58" i="20"/>
  <c r="F58" i="20"/>
  <c r="E15" i="20"/>
  <c r="C29" i="20"/>
  <c r="J47" i="20"/>
  <c r="E50" i="20"/>
  <c r="E54" i="20"/>
  <c r="G55" i="20"/>
  <c r="F63" i="20"/>
  <c r="D15" i="20"/>
  <c r="D10" i="20"/>
  <c r="D9" i="20" s="1"/>
  <c r="G11" i="20"/>
  <c r="F116" i="20"/>
  <c r="F125" i="20" s="1"/>
  <c r="G116" i="20"/>
  <c r="G125" i="20" s="1"/>
  <c r="C9" i="20"/>
  <c r="J114" i="20"/>
  <c r="J123" i="20" s="1"/>
  <c r="J99" i="20"/>
  <c r="J95" i="20"/>
  <c r="J91" i="20"/>
  <c r="G84" i="20"/>
  <c r="G111" i="20"/>
  <c r="G108" i="20"/>
  <c r="G110" i="20"/>
  <c r="D61" i="20"/>
  <c r="E118" i="20"/>
  <c r="E128" i="20" s="1"/>
  <c r="F45" i="20"/>
  <c r="K114" i="20"/>
  <c r="K123" i="20" s="1"/>
  <c r="K95" i="20"/>
  <c r="K99" i="20"/>
  <c r="K91" i="20"/>
  <c r="F84" i="20"/>
  <c r="F130" i="20" s="1"/>
  <c r="F110" i="20"/>
  <c r="F82" i="20"/>
  <c r="G82" i="20" s="1"/>
  <c r="F111" i="20"/>
  <c r="F108" i="20"/>
  <c r="E45" i="20"/>
  <c r="G19" i="20" a="1"/>
  <c r="E29" i="20" a="1"/>
  <c r="G50" i="20" a="1"/>
  <c r="E27" i="20" a="1"/>
  <c r="E14" i="20" a="1"/>
  <c r="G23" i="20" a="1"/>
  <c r="G15" i="20" a="1"/>
  <c r="G66" i="20" a="1"/>
  <c r="D14" i="20" a="1"/>
  <c r="D26" i="20" a="1"/>
  <c r="F15" i="20" a="1"/>
  <c r="D27" i="20" a="1"/>
  <c r="F70" i="20" a="1"/>
  <c r="F68" i="20" a="1"/>
  <c r="F71" i="20" a="1"/>
  <c r="J59" i="20" a="1"/>
  <c r="F18" i="20" a="1"/>
  <c r="G71" i="20" a="1"/>
  <c r="E70" i="20" a="1"/>
  <c r="H63" i="20" a="1"/>
  <c r="D18" i="20" a="1"/>
  <c r="G63" i="20" a="1"/>
  <c r="C34" i="20" a="1"/>
  <c r="G65" i="20" a="1"/>
  <c r="E22" i="20" a="1"/>
  <c r="H11" i="20" a="1"/>
  <c r="D29" i="20" a="1"/>
  <c r="D22" i="20" a="1"/>
  <c r="F10" i="20" a="1"/>
  <c r="I55" i="20" a="1"/>
  <c r="E71" i="20" a="1"/>
  <c r="I51" i="20" a="1"/>
  <c r="I59" i="20" a="1"/>
  <c r="E28" i="20" a="1"/>
  <c r="G64" i="20" a="1"/>
  <c r="J55" i="20" a="1"/>
  <c r="H46" i="20" a="1"/>
  <c r="E26" i="20" a="1"/>
  <c r="G62" i="20" a="1"/>
  <c r="K47" i="20" a="1"/>
  <c r="F23" i="20" a="1"/>
  <c r="C35" i="20" a="1"/>
  <c r="F19" i="20" a="1"/>
  <c r="E18" i="20" a="1"/>
  <c r="D30" i="20" a="1"/>
  <c r="E30" i="20" a="1"/>
  <c r="J51" i="20" a="1"/>
  <c r="I11" i="20" a="1"/>
  <c r="D28" i="20" a="1"/>
  <c r="G58" i="20" a="1"/>
  <c r="E68" i="20" a="1"/>
  <c r="F126" i="20" l="1"/>
  <c r="F129" i="20" s="1"/>
  <c r="G126" i="20"/>
  <c r="G129" i="20" s="1"/>
  <c r="G117" i="20"/>
  <c r="G127" i="20" s="1"/>
  <c r="H122" i="20"/>
  <c r="F117" i="20"/>
  <c r="F127" i="20" s="1"/>
  <c r="H116" i="20"/>
  <c r="H125" i="20" s="1"/>
  <c r="I104" i="20"/>
  <c r="I113" i="20"/>
  <c r="I94" i="20"/>
  <c r="H110" i="20"/>
  <c r="I102" i="20"/>
  <c r="I120" i="20" s="1"/>
  <c r="I132" i="20" s="1"/>
  <c r="H82" i="20"/>
  <c r="H108" i="20"/>
  <c r="H118" i="20" s="1"/>
  <c r="H128" i="20" s="1"/>
  <c r="I98" i="20"/>
  <c r="I90" i="20"/>
  <c r="H84" i="20"/>
  <c r="J86" i="20"/>
  <c r="J105" i="20" s="1"/>
  <c r="I106" i="20"/>
  <c r="I83" i="20"/>
  <c r="I110" i="20" s="1"/>
  <c r="I85" i="20"/>
  <c r="I105" i="20"/>
  <c r="G66" i="20"/>
  <c r="G63" i="20"/>
  <c r="G50" i="20"/>
  <c r="G65" i="20"/>
  <c r="G62" i="20"/>
  <c r="G64" i="20"/>
  <c r="G58" i="20"/>
  <c r="H46" i="20"/>
  <c r="M87" i="20"/>
  <c r="M95" i="20" s="1"/>
  <c r="L99" i="20"/>
  <c r="L91" i="20"/>
  <c r="L95" i="20"/>
  <c r="K47" i="20"/>
  <c r="F10" i="20"/>
  <c r="F9" i="20" s="1"/>
  <c r="J51" i="20"/>
  <c r="C34" i="20"/>
  <c r="H11" i="20"/>
  <c r="D26" i="20"/>
  <c r="F70" i="20"/>
  <c r="I11" i="20"/>
  <c r="G23" i="20"/>
  <c r="D27" i="20"/>
  <c r="H63" i="20"/>
  <c r="E68" i="20"/>
  <c r="J55" i="20"/>
  <c r="G71" i="20"/>
  <c r="F68" i="20"/>
  <c r="I51" i="20"/>
  <c r="G15" i="20"/>
  <c r="G19" i="20"/>
  <c r="E28" i="20"/>
  <c r="F71" i="20"/>
  <c r="I55" i="20"/>
  <c r="E27" i="20"/>
  <c r="F18" i="20"/>
  <c r="D30" i="20"/>
  <c r="J59" i="20"/>
  <c r="E71" i="20"/>
  <c r="E70" i="20"/>
  <c r="I59" i="20"/>
  <c r="F19" i="20"/>
  <c r="E14" i="20"/>
  <c r="E29" i="20"/>
  <c r="E30" i="20"/>
  <c r="D18" i="20"/>
  <c r="E22" i="20"/>
  <c r="D29" i="20"/>
  <c r="D28" i="20"/>
  <c r="E26" i="20"/>
  <c r="F23" i="20"/>
  <c r="D14" i="20"/>
  <c r="D22" i="20"/>
  <c r="C35" i="20"/>
  <c r="E18" i="20"/>
  <c r="F15" i="20"/>
  <c r="E61" i="20"/>
  <c r="F118" i="20"/>
  <c r="F128" i="20" s="1"/>
  <c r="G118" i="20"/>
  <c r="G128" i="20" s="1"/>
  <c r="F61" i="20"/>
  <c r="G119" i="20"/>
  <c r="G131" i="20" s="1"/>
  <c r="G130" i="20"/>
  <c r="F119" i="20"/>
  <c r="F131" i="20" s="1"/>
  <c r="D32" i="20" a="1"/>
  <c r="F35" i="20" a="1"/>
  <c r="L55" i="20" a="1"/>
  <c r="I65" i="20" a="1"/>
  <c r="G10" i="20" a="1"/>
  <c r="K51" i="20" a="1"/>
  <c r="C32" i="20" a="1"/>
  <c r="D34" i="20" a="1"/>
  <c r="G70" i="20" a="1"/>
  <c r="H70" i="20" a="1"/>
  <c r="F30" i="20" a="1"/>
  <c r="H50" i="20" a="1"/>
  <c r="H15" i="20" a="1"/>
  <c r="D35" i="20" a="1"/>
  <c r="E34" i="20" a="1"/>
  <c r="G27" i="20" a="1"/>
  <c r="I19" i="20" a="1"/>
  <c r="F22" i="20" a="1"/>
  <c r="H66" i="20" a="1"/>
  <c r="G68" i="20" a="1"/>
  <c r="H54" i="20" a="1"/>
  <c r="H65" i="20" a="1"/>
  <c r="I15" i="20" a="1"/>
  <c r="F27" i="20" a="1"/>
  <c r="E35" i="20" a="1"/>
  <c r="K55" i="20" a="1"/>
  <c r="F29" i="20" a="1"/>
  <c r="I46" i="20" a="1"/>
  <c r="F14" i="20" a="1"/>
  <c r="F26" i="20" a="1"/>
  <c r="H23" i="20" a="1"/>
  <c r="H19" i="20" a="1"/>
  <c r="K59" i="20" a="1"/>
  <c r="L47" i="20" a="1"/>
  <c r="I23" i="20" a="1"/>
  <c r="H64" i="20" a="1"/>
  <c r="H58" i="20" a="1"/>
  <c r="F28" i="20" a="1"/>
  <c r="J11" i="20" a="1"/>
  <c r="H62" i="20" a="1"/>
  <c r="H126" i="20" l="1"/>
  <c r="H129" i="20" s="1"/>
  <c r="I122" i="20"/>
  <c r="H117" i="20"/>
  <c r="H127" i="20" s="1"/>
  <c r="M114" i="20"/>
  <c r="M123" i="20" s="1"/>
  <c r="I108" i="20"/>
  <c r="I118" i="20" s="1"/>
  <c r="I128" i="20" s="1"/>
  <c r="K86" i="20"/>
  <c r="K113" i="20" s="1"/>
  <c r="J104" i="20"/>
  <c r="J98" i="20"/>
  <c r="J106" i="20"/>
  <c r="J103" i="20"/>
  <c r="J83" i="20"/>
  <c r="J84" i="20" s="1"/>
  <c r="J85" i="20"/>
  <c r="H119" i="20"/>
  <c r="H131" i="20" s="1"/>
  <c r="J113" i="20"/>
  <c r="J90" i="20"/>
  <c r="I84" i="20"/>
  <c r="I130" i="20" s="1"/>
  <c r="H64" i="20"/>
  <c r="I111" i="20"/>
  <c r="I82" i="20"/>
  <c r="H130" i="20"/>
  <c r="M91" i="20"/>
  <c r="M99" i="20"/>
  <c r="H50" i="20"/>
  <c r="H65" i="20"/>
  <c r="H66" i="20"/>
  <c r="H58" i="20"/>
  <c r="G68" i="20"/>
  <c r="G70" i="20"/>
  <c r="H62" i="20"/>
  <c r="I46" i="20"/>
  <c r="H54" i="20"/>
  <c r="J102" i="20"/>
  <c r="I116" i="20"/>
  <c r="I125" i="20" s="1"/>
  <c r="J94" i="20"/>
  <c r="G61" i="20"/>
  <c r="G10" i="20"/>
  <c r="G9" i="20" s="1"/>
  <c r="F22" i="20"/>
  <c r="F30" i="20"/>
  <c r="F26" i="20"/>
  <c r="F29" i="20"/>
  <c r="F14" i="20"/>
  <c r="F28" i="20"/>
  <c r="F27" i="20"/>
  <c r="H45" i="20"/>
  <c r="L47" i="20"/>
  <c r="N87" i="20"/>
  <c r="K59" i="20"/>
  <c r="K55" i="20"/>
  <c r="K51" i="20"/>
  <c r="J11" i="20"/>
  <c r="C32" i="20"/>
  <c r="I65" i="20"/>
  <c r="I23" i="20"/>
  <c r="H19" i="20"/>
  <c r="H15" i="20"/>
  <c r="G27" i="20"/>
  <c r="E35" i="20"/>
  <c r="D32" i="20"/>
  <c r="H70" i="20"/>
  <c r="H23" i="20"/>
  <c r="I15" i="20"/>
  <c r="D34" i="20"/>
  <c r="L55" i="20"/>
  <c r="F35" i="20"/>
  <c r="D35" i="20"/>
  <c r="I19" i="20"/>
  <c r="E34" i="20"/>
  <c r="H71" i="20" a="1"/>
  <c r="I58" i="20" a="1"/>
  <c r="G22" i="20" a="1"/>
  <c r="I50" i="20" a="1"/>
  <c r="I63" i="20" a="1"/>
  <c r="H10" i="20" a="1"/>
  <c r="J23" i="20" a="1"/>
  <c r="J15" i="20" a="1"/>
  <c r="L59" i="20" a="1"/>
  <c r="I54" i="20" a="1"/>
  <c r="H29" i="20" a="1"/>
  <c r="I66" i="20" a="1"/>
  <c r="K11" i="20" a="1"/>
  <c r="F34" i="20" a="1"/>
  <c r="I64" i="20" a="1"/>
  <c r="J46" i="20" a="1"/>
  <c r="G34" i="20" a="1"/>
  <c r="G29" i="20" a="1"/>
  <c r="G28" i="20" a="1"/>
  <c r="E32" i="20" a="1"/>
  <c r="G30" i="20" a="1"/>
  <c r="G18" i="20" a="1"/>
  <c r="L51" i="20" a="1"/>
  <c r="H68" i="20" a="1"/>
  <c r="K19" i="20" a="1"/>
  <c r="J19" i="20" a="1"/>
  <c r="G14" i="20" a="1"/>
  <c r="I62" i="20" a="1"/>
  <c r="G26" i="20" a="1"/>
  <c r="M47" i="20" a="1"/>
  <c r="I126" i="20" l="1"/>
  <c r="I129" i="20" s="1"/>
  <c r="I117" i="20"/>
  <c r="I127" i="20" s="1"/>
  <c r="J116" i="20"/>
  <c r="J125" i="20" s="1"/>
  <c r="J120" i="20"/>
  <c r="J132" i="20" s="1"/>
  <c r="J122" i="20"/>
  <c r="K122" i="20"/>
  <c r="L86" i="20"/>
  <c r="L102" i="20" s="1"/>
  <c r="L120" i="20" s="1"/>
  <c r="L132" i="20" s="1"/>
  <c r="K106" i="20"/>
  <c r="K94" i="20"/>
  <c r="K104" i="20"/>
  <c r="K98" i="20"/>
  <c r="K105" i="20"/>
  <c r="K90" i="20"/>
  <c r="K83" i="20"/>
  <c r="K103" i="20"/>
  <c r="K85" i="20"/>
  <c r="K102" i="20"/>
  <c r="K120" i="20" s="1"/>
  <c r="K132" i="20" s="1"/>
  <c r="J130" i="20"/>
  <c r="I119" i="20"/>
  <c r="I131" i="20" s="1"/>
  <c r="J111" i="20"/>
  <c r="J82" i="20"/>
  <c r="J108" i="20"/>
  <c r="J118" i="20" s="1"/>
  <c r="J128" i="20" s="1"/>
  <c r="J110" i="20"/>
  <c r="H68" i="20"/>
  <c r="I66" i="20"/>
  <c r="I63" i="20"/>
  <c r="I58" i="20"/>
  <c r="I64" i="20"/>
  <c r="J46" i="20"/>
  <c r="J45" i="20" s="1"/>
  <c r="H61" i="20"/>
  <c r="I50" i="20"/>
  <c r="G28" i="20"/>
  <c r="H71" i="20"/>
  <c r="L59" i="20"/>
  <c r="L51" i="20"/>
  <c r="H10" i="20"/>
  <c r="H9" i="20" s="1"/>
  <c r="G26" i="20"/>
  <c r="G29" i="20"/>
  <c r="F34" i="20"/>
  <c r="E32" i="20"/>
  <c r="I54" i="20"/>
  <c r="G22" i="20"/>
  <c r="G30" i="20"/>
  <c r="I62" i="20"/>
  <c r="G18" i="20"/>
  <c r="G14" i="20"/>
  <c r="I45" i="20"/>
  <c r="M47" i="20"/>
  <c r="K11" i="20"/>
  <c r="O87" i="20"/>
  <c r="N114" i="20"/>
  <c r="N123" i="20" s="1"/>
  <c r="N99" i="20"/>
  <c r="N95" i="20"/>
  <c r="N91" i="20"/>
  <c r="J23" i="20"/>
  <c r="J15" i="20"/>
  <c r="J19" i="20"/>
  <c r="K19" i="20"/>
  <c r="G34" i="20"/>
  <c r="H29" i="20"/>
  <c r="J64" i="20" a="1"/>
  <c r="I71" i="20" a="1"/>
  <c r="J66" i="20" a="1"/>
  <c r="I10" i="20" a="1"/>
  <c r="I70" i="20" a="1"/>
  <c r="K23" i="20" a="1"/>
  <c r="L11" i="20" a="1"/>
  <c r="H28" i="20" a="1"/>
  <c r="H18" i="20" a="1"/>
  <c r="G35" i="20" a="1"/>
  <c r="H14" i="20" a="1"/>
  <c r="M59" i="20" a="1"/>
  <c r="H27" i="20" a="1"/>
  <c r="J62" i="20" a="1"/>
  <c r="K46" i="20" a="1"/>
  <c r="J54" i="20" a="1"/>
  <c r="H30" i="20" a="1"/>
  <c r="I68" i="20" a="1"/>
  <c r="K15" i="20" a="1"/>
  <c r="H22" i="20" a="1"/>
  <c r="J50" i="20" a="1"/>
  <c r="J58" i="20" a="1"/>
  <c r="J63" i="20" a="1"/>
  <c r="M51" i="20" a="1"/>
  <c r="F32" i="20" a="1"/>
  <c r="K62" i="20" a="1"/>
  <c r="M55" i="20" a="1"/>
  <c r="J65" i="20" a="1"/>
  <c r="N47" i="20" a="1"/>
  <c r="H26" i="20" a="1"/>
  <c r="J126" i="20" l="1"/>
  <c r="J129" i="20" s="1"/>
  <c r="J117" i="20"/>
  <c r="J127" i="20" s="1"/>
  <c r="K108" i="20"/>
  <c r="K118" i="20" s="1"/>
  <c r="K128" i="20" s="1"/>
  <c r="K84" i="20"/>
  <c r="K130" i="20" s="1"/>
  <c r="L106" i="20"/>
  <c r="L98" i="20"/>
  <c r="L113" i="20"/>
  <c r="L90" i="20"/>
  <c r="L104" i="20"/>
  <c r="L94" i="20"/>
  <c r="L85" i="20"/>
  <c r="M86" i="20"/>
  <c r="M102" i="20" s="1"/>
  <c r="M120" i="20" s="1"/>
  <c r="M132" i="20" s="1"/>
  <c r="L105" i="20"/>
  <c r="L116" i="20" s="1"/>
  <c r="L125" i="20" s="1"/>
  <c r="L103" i="20"/>
  <c r="L83" i="20"/>
  <c r="L111" i="20" s="1"/>
  <c r="K46" i="20"/>
  <c r="K45" i="20" s="1"/>
  <c r="I61" i="20"/>
  <c r="K111" i="20"/>
  <c r="K110" i="20"/>
  <c r="J54" i="20"/>
  <c r="J66" i="20"/>
  <c r="K82" i="20"/>
  <c r="J119" i="20"/>
  <c r="J131" i="20" s="1"/>
  <c r="J63" i="20"/>
  <c r="J50" i="20"/>
  <c r="J58" i="20"/>
  <c r="J65" i="20"/>
  <c r="J62" i="20"/>
  <c r="J64" i="20"/>
  <c r="K116" i="20"/>
  <c r="I70" i="20"/>
  <c r="I68" i="20"/>
  <c r="I71" i="20"/>
  <c r="F32" i="20"/>
  <c r="I10" i="20"/>
  <c r="I9" i="20" s="1"/>
  <c r="H28" i="20"/>
  <c r="H22" i="20"/>
  <c r="H27" i="20"/>
  <c r="H30" i="20"/>
  <c r="H14" i="20"/>
  <c r="G35" i="20"/>
  <c r="K15" i="20"/>
  <c r="K23" i="20"/>
  <c r="H18" i="20"/>
  <c r="H26" i="20"/>
  <c r="M51" i="20"/>
  <c r="M55" i="20"/>
  <c r="M59" i="20"/>
  <c r="N47" i="20"/>
  <c r="L11" i="20"/>
  <c r="O114" i="20"/>
  <c r="O123" i="20" s="1"/>
  <c r="O91" i="20"/>
  <c r="O95" i="20"/>
  <c r="O99" i="20"/>
  <c r="P87" i="20"/>
  <c r="K62" i="20"/>
  <c r="J68" i="20" a="1"/>
  <c r="K65" i="20" a="1"/>
  <c r="I26" i="20" a="1"/>
  <c r="H35" i="20" a="1"/>
  <c r="K58" i="20" a="1"/>
  <c r="O47" i="20" a="1"/>
  <c r="L46" i="20" a="1"/>
  <c r="K66" i="20" a="1"/>
  <c r="K63" i="20" a="1"/>
  <c r="L19" i="20" a="1"/>
  <c r="I27" i="20" a="1"/>
  <c r="N51" i="20" a="1"/>
  <c r="K64" i="20" a="1"/>
  <c r="K50" i="20" a="1"/>
  <c r="M11" i="20" a="1"/>
  <c r="K71" i="20" a="1"/>
  <c r="L23" i="20" a="1"/>
  <c r="G32" i="20" a="1"/>
  <c r="I14" i="20" a="1"/>
  <c r="H34" i="20" a="1"/>
  <c r="I18" i="20" a="1"/>
  <c r="J10" i="20" a="1"/>
  <c r="J26" i="20" a="1"/>
  <c r="I22" i="20" a="1"/>
  <c r="N55" i="20" a="1"/>
  <c r="I28" i="20" a="1"/>
  <c r="K54" i="20" a="1"/>
  <c r="N59" i="20" a="1"/>
  <c r="L15" i="20" a="1"/>
  <c r="I29" i="20" a="1"/>
  <c r="L62" i="20" a="1"/>
  <c r="I30" i="20" a="1"/>
  <c r="J71" i="20" a="1"/>
  <c r="J70" i="20" a="1"/>
  <c r="J68" i="20" l="1"/>
  <c r="K125" i="20"/>
  <c r="K126" i="20" s="1"/>
  <c r="K129" i="20" s="1"/>
  <c r="K117" i="20"/>
  <c r="K127" i="20" s="1"/>
  <c r="L122" i="20"/>
  <c r="L126" i="20" s="1"/>
  <c r="L129" i="20" s="1"/>
  <c r="L117" i="20"/>
  <c r="L127" i="20" s="1"/>
  <c r="K66" i="20"/>
  <c r="L82" i="20"/>
  <c r="L110" i="20"/>
  <c r="L108" i="20"/>
  <c r="L118" i="20" s="1"/>
  <c r="L128" i="20" s="1"/>
  <c r="L84" i="20"/>
  <c r="L130" i="20" s="1"/>
  <c r="K58" i="20"/>
  <c r="M106" i="20"/>
  <c r="M94" i="20"/>
  <c r="M90" i="20"/>
  <c r="M83" i="20"/>
  <c r="M84" i="20" s="1"/>
  <c r="M104" i="20"/>
  <c r="K63" i="20"/>
  <c r="K65" i="20"/>
  <c r="L46" i="20"/>
  <c r="L45" i="20" s="1"/>
  <c r="K54" i="20"/>
  <c r="K64" i="20"/>
  <c r="K50" i="20"/>
  <c r="N86" i="20"/>
  <c r="M98" i="20"/>
  <c r="M103" i="20"/>
  <c r="M85" i="20"/>
  <c r="M113" i="20"/>
  <c r="M105" i="20"/>
  <c r="M116" i="20" s="1"/>
  <c r="M125" i="20" s="1"/>
  <c r="J10" i="20"/>
  <c r="J9" i="20" s="1"/>
  <c r="K119" i="20"/>
  <c r="K131" i="20" s="1"/>
  <c r="J70" i="20"/>
  <c r="J71" i="20"/>
  <c r="I30" i="20"/>
  <c r="I18" i="20"/>
  <c r="I28" i="20"/>
  <c r="I26" i="20"/>
  <c r="I29" i="20"/>
  <c r="I22" i="20"/>
  <c r="I14" i="20"/>
  <c r="I27" i="20"/>
  <c r="J61" i="20"/>
  <c r="H35" i="20"/>
  <c r="G32" i="20"/>
  <c r="H34" i="20"/>
  <c r="N55" i="20"/>
  <c r="N51" i="20"/>
  <c r="M11" i="20"/>
  <c r="L23" i="20"/>
  <c r="O47" i="20"/>
  <c r="L19" i="20"/>
  <c r="N59" i="20"/>
  <c r="L15" i="20"/>
  <c r="P114" i="20"/>
  <c r="P123" i="20" s="1"/>
  <c r="P99" i="20"/>
  <c r="P95" i="20"/>
  <c r="P91" i="20"/>
  <c r="Q87" i="20"/>
  <c r="J26" i="20"/>
  <c r="L62" i="20"/>
  <c r="K71" i="20"/>
  <c r="O51" i="20" a="1"/>
  <c r="L50" i="20" a="1"/>
  <c r="J14" i="20" a="1"/>
  <c r="L66" i="20" a="1"/>
  <c r="K10" i="20" a="1"/>
  <c r="M46" i="20" a="1"/>
  <c r="J29" i="20" a="1"/>
  <c r="I35" i="20" a="1"/>
  <c r="J30" i="20" a="1"/>
  <c r="K68" i="20" a="1"/>
  <c r="J27" i="20" a="1"/>
  <c r="J18" i="20" a="1"/>
  <c r="N11" i="20" a="1"/>
  <c r="L54" i="20" a="1"/>
  <c r="J35" i="20" a="1"/>
  <c r="L64" i="20" a="1"/>
  <c r="P47" i="20" a="1"/>
  <c r="M15" i="20" a="1"/>
  <c r="L65" i="20" a="1"/>
  <c r="J22" i="20" a="1"/>
  <c r="L58" i="20" a="1"/>
  <c r="O59" i="20" a="1"/>
  <c r="J28" i="20" a="1"/>
  <c r="O55" i="20" a="1"/>
  <c r="I34" i="20" a="1"/>
  <c r="H32" i="20" a="1"/>
  <c r="L63" i="20" a="1"/>
  <c r="M23" i="20" a="1"/>
  <c r="K26" i="20" a="1"/>
  <c r="M19" i="20" a="1"/>
  <c r="K70" i="20" a="1"/>
  <c r="H32" i="20" l="1"/>
  <c r="M122" i="20"/>
  <c r="M126" i="20" s="1"/>
  <c r="M129" i="20" s="1"/>
  <c r="M117" i="20"/>
  <c r="M127" i="20" s="1"/>
  <c r="J30" i="20"/>
  <c r="L119" i="20"/>
  <c r="L131" i="20" s="1"/>
  <c r="M130" i="20"/>
  <c r="K70" i="20"/>
  <c r="K68" i="20"/>
  <c r="J22" i="20"/>
  <c r="M110" i="20"/>
  <c r="M108" i="20"/>
  <c r="M118" i="20" s="1"/>
  <c r="M128" i="20" s="1"/>
  <c r="M111" i="20"/>
  <c r="O86" i="20"/>
  <c r="O90" i="20" s="1"/>
  <c r="M82" i="20"/>
  <c r="L66" i="20"/>
  <c r="L54" i="20"/>
  <c r="N98" i="20"/>
  <c r="K61" i="20"/>
  <c r="L50" i="20"/>
  <c r="L64" i="20"/>
  <c r="J14" i="20"/>
  <c r="L58" i="20"/>
  <c r="J28" i="20"/>
  <c r="M46" i="20"/>
  <c r="L65" i="20"/>
  <c r="J18" i="20"/>
  <c r="K10" i="20"/>
  <c r="K9" i="20" s="1"/>
  <c r="J29" i="20"/>
  <c r="L63" i="20"/>
  <c r="J27" i="20"/>
  <c r="N90" i="20"/>
  <c r="N113" i="20"/>
  <c r="N94" i="20"/>
  <c r="I35" i="20"/>
  <c r="I34" i="20"/>
  <c r="M23" i="20"/>
  <c r="P47" i="20"/>
  <c r="N11" i="20"/>
  <c r="O51" i="20"/>
  <c r="O55" i="20"/>
  <c r="O59" i="20"/>
  <c r="M15" i="20"/>
  <c r="M19" i="20"/>
  <c r="Q114" i="20"/>
  <c r="Q123" i="20" s="1"/>
  <c r="Q91" i="20"/>
  <c r="Q95" i="20"/>
  <c r="Q99" i="20"/>
  <c r="R87" i="20"/>
  <c r="J35" i="20"/>
  <c r="K26" i="20"/>
  <c r="P51" i="20" a="1"/>
  <c r="K28" i="20" a="1"/>
  <c r="I32" i="20" a="1"/>
  <c r="P55" i="20" a="1"/>
  <c r="L71" i="20" a="1"/>
  <c r="M54" i="20" a="1"/>
  <c r="N15" i="20" a="1"/>
  <c r="K18" i="20" a="1"/>
  <c r="K14" i="20" a="1"/>
  <c r="N19" i="20" a="1"/>
  <c r="K27" i="20" a="1"/>
  <c r="N23" i="20" a="1"/>
  <c r="N46" i="20" a="1"/>
  <c r="M58" i="20" a="1"/>
  <c r="L10" i="20" a="1"/>
  <c r="M50" i="20" a="1"/>
  <c r="N50" i="20" a="1"/>
  <c r="L70" i="20" a="1"/>
  <c r="J34" i="20" a="1"/>
  <c r="K30" i="20" a="1"/>
  <c r="K29" i="20" a="1"/>
  <c r="K22" i="20" a="1"/>
  <c r="O11" i="20" a="1"/>
  <c r="L68" i="20" a="1"/>
  <c r="P59" i="20" a="1"/>
  <c r="N122" i="20" l="1"/>
  <c r="M119" i="20"/>
  <c r="M131" i="20" s="1"/>
  <c r="O113" i="20"/>
  <c r="J34" i="20"/>
  <c r="I32" i="20"/>
  <c r="O98" i="20"/>
  <c r="P86" i="20"/>
  <c r="P90" i="20" s="1"/>
  <c r="O94" i="20"/>
  <c r="L70" i="20"/>
  <c r="L68" i="20"/>
  <c r="L71" i="20"/>
  <c r="N46" i="20"/>
  <c r="K30" i="20"/>
  <c r="M58" i="20"/>
  <c r="K18" i="20"/>
  <c r="L61" i="20"/>
  <c r="K14" i="20"/>
  <c r="K28" i="20"/>
  <c r="M50" i="20"/>
  <c r="K29" i="20"/>
  <c r="L10" i="20"/>
  <c r="M54" i="20"/>
  <c r="K22" i="20"/>
  <c r="K27" i="20"/>
  <c r="N23" i="20"/>
  <c r="N19" i="20"/>
  <c r="P59" i="20"/>
  <c r="N15" i="20"/>
  <c r="P55" i="20"/>
  <c r="R55" i="20" s="1"/>
  <c r="P51" i="20"/>
  <c r="O11" i="20"/>
  <c r="R11" i="20" s="1"/>
  <c r="R99" i="20"/>
  <c r="R95" i="20"/>
  <c r="R91" i="20"/>
  <c r="R47" i="20"/>
  <c r="N50" i="20"/>
  <c r="L22" i="20" a="1"/>
  <c r="O15" i="20" a="1"/>
  <c r="L14" i="20" a="1"/>
  <c r="L18" i="20" a="1"/>
  <c r="J32" i="20" a="1"/>
  <c r="N58" i="20" a="1"/>
  <c r="N54" i="20" a="1"/>
  <c r="K35" i="20" a="1"/>
  <c r="M14" i="20" a="1"/>
  <c r="O19" i="20" a="1"/>
  <c r="O23" i="20" a="1"/>
  <c r="M10" i="20" a="1"/>
  <c r="O46" i="20" a="1"/>
  <c r="O50" i="20" a="1"/>
  <c r="K34" i="20" a="1"/>
  <c r="O122" i="20" l="1"/>
  <c r="P113" i="20"/>
  <c r="Q86" i="20"/>
  <c r="Q90" i="20" s="1"/>
  <c r="P94" i="20"/>
  <c r="N54" i="20"/>
  <c r="O46" i="20"/>
  <c r="N58" i="20"/>
  <c r="P98" i="20"/>
  <c r="K34" i="20"/>
  <c r="J32" i="20"/>
  <c r="K35" i="20"/>
  <c r="M10" i="20"/>
  <c r="L22" i="20"/>
  <c r="L18" i="20"/>
  <c r="L14" i="20"/>
  <c r="O15" i="20"/>
  <c r="R15" i="20" s="1"/>
  <c r="O19" i="20"/>
  <c r="R19" i="20" s="1"/>
  <c r="O23" i="20"/>
  <c r="R23" i="20" s="1"/>
  <c r="R51" i="20"/>
  <c r="R59" i="20"/>
  <c r="O50" i="20"/>
  <c r="M14" i="20"/>
  <c r="N14" i="20" a="1"/>
  <c r="O54" i="20" a="1"/>
  <c r="O58" i="20" a="1"/>
  <c r="N10" i="20" a="1"/>
  <c r="P50" i="20" a="1"/>
  <c r="P46" i="20" a="1"/>
  <c r="M22" i="20" a="1"/>
  <c r="M18" i="20" a="1"/>
  <c r="P122" i="20" l="1"/>
  <c r="Q98" i="20"/>
  <c r="R98" i="20" s="1"/>
  <c r="Q94" i="20"/>
  <c r="R94" i="20" s="1"/>
  <c r="R86" i="20"/>
  <c r="Q113" i="20"/>
  <c r="P46" i="20"/>
  <c r="O54" i="20"/>
  <c r="O58" i="20"/>
  <c r="M22" i="20"/>
  <c r="N10" i="20"/>
  <c r="M18" i="20"/>
  <c r="N14" i="20"/>
  <c r="P50" i="20"/>
  <c r="R90" i="20"/>
  <c r="N18" i="20" a="1"/>
  <c r="O10" i="20" a="1"/>
  <c r="O14" i="20" a="1"/>
  <c r="P54" i="20" a="1"/>
  <c r="P58" i="20" a="1"/>
  <c r="N22" i="20" a="1"/>
  <c r="Q122" i="20" l="1"/>
  <c r="P58" i="20"/>
  <c r="R58" i="20" s="1"/>
  <c r="P54" i="20"/>
  <c r="R54" i="20" s="1"/>
  <c r="R46" i="20"/>
  <c r="O10" i="20"/>
  <c r="N18" i="20"/>
  <c r="N22" i="20"/>
  <c r="O14" i="20"/>
  <c r="R14" i="20" s="1"/>
  <c r="R50" i="20"/>
  <c r="O22" i="20" a="1"/>
  <c r="O18" i="20" a="1"/>
  <c r="R10" i="20" l="1"/>
  <c r="O22" i="20"/>
  <c r="R22" i="20" s="1"/>
  <c r="O18" i="20"/>
  <c r="R18" i="20" s="1"/>
  <c r="R113" i="28" l="1"/>
  <c r="N110" i="15"/>
  <c r="N113" i="30" s="1"/>
  <c r="R113" i="30" s="1"/>
  <c r="R110" i="15" l="1"/>
  <c r="N102" i="15" l="1"/>
  <c r="M62" i="28" a="1"/>
  <c r="M62" i="15" a="1"/>
  <c r="N120" i="15" l="1"/>
  <c r="N132" i="15" s="1"/>
  <c r="N102" i="30"/>
  <c r="M62" i="15"/>
  <c r="M62" i="28"/>
  <c r="R102" i="15"/>
  <c r="N116" i="15"/>
  <c r="N125" i="15" s="1"/>
  <c r="N130" i="30" s="1"/>
  <c r="N103" i="15"/>
  <c r="N103" i="30" s="1"/>
  <c r="R102" i="28"/>
  <c r="N121" i="28"/>
  <c r="N130" i="28" s="1"/>
  <c r="M63" i="15" a="1"/>
  <c r="M62" i="30" a="1"/>
  <c r="L26" i="15" a="1"/>
  <c r="M63" i="28" a="1"/>
  <c r="L26" i="28" a="1"/>
  <c r="M63" i="30" a="1"/>
  <c r="M63" i="30" l="1"/>
  <c r="M62" i="30"/>
  <c r="N101" i="30"/>
  <c r="R101" i="30" s="1"/>
  <c r="R103" i="30"/>
  <c r="N125" i="30"/>
  <c r="N137" i="30" s="1"/>
  <c r="N121" i="30"/>
  <c r="R102" i="30"/>
  <c r="M63" i="15"/>
  <c r="L26" i="28"/>
  <c r="R26" i="28" s="1"/>
  <c r="M63" i="28"/>
  <c r="L26" i="15"/>
  <c r="R26" i="15" s="1"/>
  <c r="R103" i="15"/>
  <c r="N101" i="15"/>
  <c r="R101" i="15" s="1"/>
  <c r="N105" i="22"/>
  <c r="N104" i="22"/>
  <c r="N103" i="22"/>
  <c r="N102" i="22"/>
  <c r="N120" i="22" s="1"/>
  <c r="N132" i="22" s="1"/>
  <c r="R62" i="28"/>
  <c r="N101" i="28"/>
  <c r="R101" i="28" s="1"/>
  <c r="R103" i="28"/>
  <c r="R62" i="15"/>
  <c r="L27" i="15" a="1"/>
  <c r="L26" i="30" a="1"/>
  <c r="L27" i="30" a="1"/>
  <c r="L27" i="28" a="1"/>
  <c r="M64" i="22" a="1"/>
  <c r="M63" i="22" a="1"/>
  <c r="M65" i="22" a="1"/>
  <c r="M62" i="22" a="1"/>
  <c r="L26" i="30" l="1"/>
  <c r="R26" i="30" s="1"/>
  <c r="L27" i="30"/>
  <c r="R27" i="30" s="1"/>
  <c r="R62" i="30"/>
  <c r="M65" i="22"/>
  <c r="M62" i="22"/>
  <c r="L27" i="28"/>
  <c r="R27" i="28" s="1"/>
  <c r="M63" i="22"/>
  <c r="M64" i="22"/>
  <c r="L27" i="15"/>
  <c r="R27" i="15" s="1"/>
  <c r="R105" i="22"/>
  <c r="S103" i="28"/>
  <c r="S105" i="28"/>
  <c r="S104" i="28"/>
  <c r="S105" i="15"/>
  <c r="S103" i="15"/>
  <c r="S104" i="15"/>
  <c r="R102" i="22"/>
  <c r="N116" i="22"/>
  <c r="R103" i="22"/>
  <c r="N101" i="22"/>
  <c r="R101" i="22" s="1"/>
  <c r="R104" i="22"/>
  <c r="L26" i="22" a="1"/>
  <c r="L29" i="22" a="1"/>
  <c r="L28" i="22" a="1"/>
  <c r="L27" i="22" a="1"/>
  <c r="N125" i="22" l="1"/>
  <c r="N127" i="22"/>
  <c r="L28" i="22"/>
  <c r="R28" i="22" s="1"/>
  <c r="L27" i="22"/>
  <c r="R27" i="22" s="1"/>
  <c r="L26" i="22"/>
  <c r="R26" i="22" s="1"/>
  <c r="L29" i="22"/>
  <c r="R29" i="22" s="1"/>
  <c r="R64" i="22"/>
  <c r="R62" i="22"/>
  <c r="R65" i="22"/>
  <c r="N88" i="15" l="1"/>
  <c r="N88" i="30" s="1"/>
  <c r="M48" i="30" a="1"/>
  <c r="M48" i="15" a="1"/>
  <c r="M48" i="30" l="1"/>
  <c r="N96" i="30"/>
  <c r="N100" i="30"/>
  <c r="N120" i="30"/>
  <c r="N122" i="30" s="1"/>
  <c r="N92" i="30"/>
  <c r="N85" i="30"/>
  <c r="R85" i="30" s="1"/>
  <c r="R88" i="30"/>
  <c r="N83" i="30"/>
  <c r="M48" i="15"/>
  <c r="N108" i="29"/>
  <c r="N139" i="15"/>
  <c r="R88" i="15"/>
  <c r="R139" i="15" s="1"/>
  <c r="N85" i="15"/>
  <c r="R85" i="15" s="1"/>
  <c r="N115" i="15"/>
  <c r="N96" i="15"/>
  <c r="N100" i="15"/>
  <c r="N92" i="15"/>
  <c r="N88" i="22"/>
  <c r="N88" i="18"/>
  <c r="N103" i="18" s="1"/>
  <c r="N88" i="19"/>
  <c r="N104" i="19" s="1"/>
  <c r="N88" i="20"/>
  <c r="N103" i="20" s="1"/>
  <c r="N83" i="15"/>
  <c r="M48" i="19" a="1"/>
  <c r="M48" i="20" a="1"/>
  <c r="M56" i="30" a="1"/>
  <c r="M48" i="22" a="1"/>
  <c r="M52" i="30" a="1"/>
  <c r="M63" i="20" a="1"/>
  <c r="M56" i="15" a="1"/>
  <c r="M60" i="30" a="1"/>
  <c r="M52" i="15" a="1"/>
  <c r="M63" i="18" a="1"/>
  <c r="L12" i="15" a="1"/>
  <c r="M60" i="15" a="1"/>
  <c r="M68" i="29" a="1"/>
  <c r="M48" i="18" a="1"/>
  <c r="M64" i="19" a="1"/>
  <c r="L12" i="30" a="1"/>
  <c r="M68" i="29" l="1"/>
  <c r="M52" i="30"/>
  <c r="M60" i="30"/>
  <c r="M56" i="30"/>
  <c r="L12" i="30"/>
  <c r="N118" i="29"/>
  <c r="N128" i="29" s="1"/>
  <c r="N111" i="30"/>
  <c r="R108" i="29"/>
  <c r="R92" i="30"/>
  <c r="R100" i="30"/>
  <c r="R96" i="30"/>
  <c r="R83" i="30"/>
  <c r="Q82" i="30"/>
  <c r="R82" i="30" s="1"/>
  <c r="P82" i="30"/>
  <c r="O82" i="30"/>
  <c r="N82" i="30"/>
  <c r="R48" i="30"/>
  <c r="R75" i="30" s="1"/>
  <c r="M75" i="30"/>
  <c r="N105" i="20"/>
  <c r="N105" i="18"/>
  <c r="O88" i="20"/>
  <c r="P88" i="20" s="1"/>
  <c r="O88" i="18"/>
  <c r="O105" i="18" s="1"/>
  <c r="N104" i="20"/>
  <c r="M64" i="19"/>
  <c r="M63" i="18"/>
  <c r="M52" i="15"/>
  <c r="M56" i="15"/>
  <c r="M63" i="20"/>
  <c r="M60" i="15"/>
  <c r="M48" i="19"/>
  <c r="M48" i="18"/>
  <c r="L12" i="15"/>
  <c r="M48" i="20"/>
  <c r="M48" i="22"/>
  <c r="O88" i="19"/>
  <c r="N108" i="15"/>
  <c r="N110" i="30" s="1"/>
  <c r="N102" i="20"/>
  <c r="N120" i="20" s="1"/>
  <c r="N132" i="20" s="1"/>
  <c r="R92" i="15"/>
  <c r="R96" i="15"/>
  <c r="O82" i="15"/>
  <c r="O130" i="15" s="1"/>
  <c r="O135" i="30" s="1"/>
  <c r="R83" i="15"/>
  <c r="P82" i="15"/>
  <c r="P130" i="15" s="1"/>
  <c r="P135" i="30" s="1"/>
  <c r="N82" i="15"/>
  <c r="N130" i="15" s="1"/>
  <c r="N135" i="30" s="1"/>
  <c r="Q82" i="15"/>
  <c r="R100" i="15"/>
  <c r="N117" i="15"/>
  <c r="N127" i="15" s="1"/>
  <c r="N132" i="30" s="1"/>
  <c r="N124" i="15"/>
  <c r="R114" i="28"/>
  <c r="N111" i="15"/>
  <c r="N114" i="30" s="1"/>
  <c r="R114" i="30" s="1"/>
  <c r="N115" i="19"/>
  <c r="N85" i="19"/>
  <c r="N83" i="19"/>
  <c r="N100" i="19"/>
  <c r="N96" i="19"/>
  <c r="N92" i="19"/>
  <c r="N105" i="19"/>
  <c r="N102" i="19"/>
  <c r="N120" i="19" s="1"/>
  <c r="N132" i="19" s="1"/>
  <c r="N115" i="18"/>
  <c r="N83" i="18"/>
  <c r="N85" i="18"/>
  <c r="N92" i="18"/>
  <c r="N96" i="18"/>
  <c r="N100" i="18"/>
  <c r="M75" i="15"/>
  <c r="R48" i="15"/>
  <c r="R75" i="15" s="1"/>
  <c r="N103" i="19"/>
  <c r="N106" i="15"/>
  <c r="N106" i="30" s="1"/>
  <c r="N85" i="20"/>
  <c r="N100" i="20"/>
  <c r="N92" i="20"/>
  <c r="N96" i="20"/>
  <c r="N115" i="20"/>
  <c r="N83" i="20"/>
  <c r="N110" i="20" s="1"/>
  <c r="N104" i="18"/>
  <c r="N102" i="18"/>
  <c r="N120" i="18" s="1"/>
  <c r="N132" i="18" s="1"/>
  <c r="R88" i="22"/>
  <c r="N85" i="22"/>
  <c r="R85" i="22" s="1"/>
  <c r="R131" i="22" s="1"/>
  <c r="N115" i="22"/>
  <c r="N100" i="22"/>
  <c r="N96" i="22"/>
  <c r="N92" i="22"/>
  <c r="N83" i="22"/>
  <c r="L24" i="15" a="1"/>
  <c r="M60" i="20" a="1"/>
  <c r="M64" i="18" a="1"/>
  <c r="M62" i="20" a="1"/>
  <c r="M70" i="15" a="1"/>
  <c r="L12" i="18" a="1"/>
  <c r="M62" i="19" a="1"/>
  <c r="L20" i="15" a="1"/>
  <c r="M65" i="20" a="1"/>
  <c r="M71" i="15" a="1"/>
  <c r="M60" i="18" a="1"/>
  <c r="M56" i="19" a="1"/>
  <c r="L12" i="22" a="1"/>
  <c r="N48" i="18" a="1"/>
  <c r="M66" i="30" a="1"/>
  <c r="O48" i="20" a="1"/>
  <c r="M65" i="18" a="1"/>
  <c r="M56" i="22" a="1"/>
  <c r="L16" i="30" a="1"/>
  <c r="M66" i="28" a="1"/>
  <c r="L27" i="20" a="1"/>
  <c r="M68" i="15" a="1"/>
  <c r="N48" i="19" a="1"/>
  <c r="N48" i="20" a="1"/>
  <c r="M52" i="19" a="1"/>
  <c r="L20" i="30" a="1"/>
  <c r="M66" i="15" a="1"/>
  <c r="K32" i="29" a="1"/>
  <c r="M70" i="20" a="1"/>
  <c r="L16" i="15" a="1"/>
  <c r="L12" i="19" a="1"/>
  <c r="M56" i="20" a="1"/>
  <c r="M60" i="22" a="1"/>
  <c r="M65" i="19" a="1"/>
  <c r="L24" i="30" a="1"/>
  <c r="M60" i="19" a="1"/>
  <c r="M52" i="20" a="1"/>
  <c r="M62" i="18" a="1"/>
  <c r="M64" i="20" a="1"/>
  <c r="L28" i="19" a="1"/>
  <c r="M71" i="30" a="1"/>
  <c r="M63" i="19" a="1"/>
  <c r="M56" i="18" a="1"/>
  <c r="L27" i="18" a="1"/>
  <c r="M71" i="28" a="1"/>
  <c r="M70" i="30" a="1"/>
  <c r="L12" i="20" a="1"/>
  <c r="M52" i="18" a="1"/>
  <c r="M70" i="28" a="1"/>
  <c r="M52" i="22" a="1"/>
  <c r="N65" i="18" a="1"/>
  <c r="M71" i="30" l="1"/>
  <c r="L20" i="30"/>
  <c r="R20" i="30" s="1"/>
  <c r="M66" i="30"/>
  <c r="L24" i="30"/>
  <c r="R24" i="30" s="1"/>
  <c r="L16" i="30"/>
  <c r="R16" i="30" s="1"/>
  <c r="M70" i="30"/>
  <c r="K32" i="29"/>
  <c r="R32" i="29" s="1"/>
  <c r="N126" i="15"/>
  <c r="N129" i="15" s="1"/>
  <c r="N134" i="30" s="1"/>
  <c r="N129" i="30"/>
  <c r="R111" i="30"/>
  <c r="R12" i="30"/>
  <c r="R39" i="30" s="1"/>
  <c r="L39" i="30"/>
  <c r="N124" i="30"/>
  <c r="R56" i="30"/>
  <c r="R106" i="30"/>
  <c r="R60" i="30"/>
  <c r="R52" i="30"/>
  <c r="N123" i="30"/>
  <c r="R110" i="30"/>
  <c r="R68" i="29"/>
  <c r="N124" i="22"/>
  <c r="N126" i="22" s="1"/>
  <c r="N129" i="22" s="1"/>
  <c r="N117" i="22"/>
  <c r="N124" i="18"/>
  <c r="N124" i="19"/>
  <c r="N124" i="20"/>
  <c r="O83" i="20"/>
  <c r="O84" i="20" s="1"/>
  <c r="O100" i="20"/>
  <c r="O105" i="20"/>
  <c r="O102" i="20"/>
  <c r="O120" i="20" s="1"/>
  <c r="O132" i="20" s="1"/>
  <c r="O96" i="20"/>
  <c r="O106" i="20"/>
  <c r="O115" i="20"/>
  <c r="O92" i="20"/>
  <c r="O103" i="20"/>
  <c r="O85" i="20"/>
  <c r="O104" i="20"/>
  <c r="M71" i="15"/>
  <c r="M68" i="15"/>
  <c r="N137" i="15"/>
  <c r="N142" i="30" s="1"/>
  <c r="P88" i="18"/>
  <c r="P103" i="18" s="1"/>
  <c r="O85" i="18"/>
  <c r="O96" i="18"/>
  <c r="O115" i="18"/>
  <c r="M71" i="28"/>
  <c r="O83" i="18"/>
  <c r="O108" i="18" s="1"/>
  <c r="O104" i="18"/>
  <c r="O92" i="18"/>
  <c r="O106" i="18"/>
  <c r="O103" i="18"/>
  <c r="O102" i="18"/>
  <c r="O120" i="18" s="1"/>
  <c r="O132" i="18" s="1"/>
  <c r="O100" i="18"/>
  <c r="P83" i="20"/>
  <c r="P108" i="20" s="1"/>
  <c r="Q88" i="20"/>
  <c r="Q92" i="20" s="1"/>
  <c r="P96" i="20"/>
  <c r="P92" i="20"/>
  <c r="P115" i="20"/>
  <c r="P106" i="20"/>
  <c r="P102" i="20"/>
  <c r="P120" i="20" s="1"/>
  <c r="P132" i="20" s="1"/>
  <c r="P103" i="20"/>
  <c r="M64" i="20"/>
  <c r="O48" i="20"/>
  <c r="O45" i="20" s="1"/>
  <c r="N48" i="18"/>
  <c r="N45" i="18" s="1"/>
  <c r="N48" i="20"/>
  <c r="N45" i="20" s="1"/>
  <c r="M65" i="18"/>
  <c r="M65" i="20"/>
  <c r="N111" i="18"/>
  <c r="P104" i="20"/>
  <c r="P100" i="20"/>
  <c r="P105" i="20"/>
  <c r="P85" i="20"/>
  <c r="N48" i="19"/>
  <c r="L24" i="15"/>
  <c r="R24" i="15" s="1"/>
  <c r="L27" i="18"/>
  <c r="L12" i="22"/>
  <c r="L12" i="18"/>
  <c r="M70" i="20"/>
  <c r="M56" i="22"/>
  <c r="M63" i="19"/>
  <c r="M62" i="19"/>
  <c r="M70" i="15"/>
  <c r="L12" i="20"/>
  <c r="M64" i="18"/>
  <c r="M65" i="19"/>
  <c r="M70" i="28"/>
  <c r="L27" i="20"/>
  <c r="M60" i="19"/>
  <c r="M60" i="22"/>
  <c r="M56" i="20"/>
  <c r="M52" i="20"/>
  <c r="M66" i="15"/>
  <c r="M60" i="20"/>
  <c r="M66" i="28"/>
  <c r="M60" i="18"/>
  <c r="M62" i="20"/>
  <c r="M56" i="18"/>
  <c r="M52" i="19"/>
  <c r="L20" i="15"/>
  <c r="R20" i="15" s="1"/>
  <c r="L12" i="19"/>
  <c r="M52" i="22"/>
  <c r="M62" i="18"/>
  <c r="M52" i="18"/>
  <c r="M56" i="19"/>
  <c r="N65" i="18"/>
  <c r="L16" i="15"/>
  <c r="R16" i="15" s="1"/>
  <c r="L28" i="19"/>
  <c r="O85" i="19"/>
  <c r="O92" i="19"/>
  <c r="O96" i="19"/>
  <c r="O115" i="19"/>
  <c r="O100" i="19"/>
  <c r="O105" i="19"/>
  <c r="O106" i="19"/>
  <c r="O103" i="19"/>
  <c r="O102" i="19"/>
  <c r="O120" i="19" s="1"/>
  <c r="O132" i="19" s="1"/>
  <c r="O104" i="19"/>
  <c r="O83" i="19"/>
  <c r="N82" i="20"/>
  <c r="O82" i="20" s="1"/>
  <c r="N84" i="20"/>
  <c r="N84" i="18"/>
  <c r="N82" i="18"/>
  <c r="N82" i="19"/>
  <c r="N84" i="19"/>
  <c r="N108" i="20"/>
  <c r="R60" i="15"/>
  <c r="N108" i="18"/>
  <c r="R82" i="15"/>
  <c r="Q130" i="15"/>
  <c r="R48" i="22"/>
  <c r="M45" i="22"/>
  <c r="R45" i="22" s="1"/>
  <c r="M45" i="18"/>
  <c r="L39" i="15"/>
  <c r="R12" i="15"/>
  <c r="R39" i="15" s="1"/>
  <c r="R96" i="22"/>
  <c r="N116" i="19"/>
  <c r="N125" i="19" s="1"/>
  <c r="N111" i="19"/>
  <c r="R108" i="15"/>
  <c r="N118" i="15"/>
  <c r="N128" i="15" s="1"/>
  <c r="N133" i="30" s="1"/>
  <c r="N108" i="22"/>
  <c r="M45" i="20"/>
  <c r="O111" i="20"/>
  <c r="O110" i="20"/>
  <c r="N108" i="19"/>
  <c r="N123" i="28"/>
  <c r="N133" i="28" s="1"/>
  <c r="R110" i="28"/>
  <c r="P88" i="19"/>
  <c r="Q88" i="19" s="1"/>
  <c r="R100" i="22"/>
  <c r="R106" i="15"/>
  <c r="N106" i="22"/>
  <c r="N106" i="20"/>
  <c r="N106" i="19"/>
  <c r="N106" i="18"/>
  <c r="R106" i="28"/>
  <c r="O116" i="20"/>
  <c r="O125" i="20" s="1"/>
  <c r="N116" i="20"/>
  <c r="N125" i="20" s="1"/>
  <c r="R111" i="15"/>
  <c r="N111" i="22"/>
  <c r="N110" i="19"/>
  <c r="N119" i="15"/>
  <c r="N131" i="15" s="1"/>
  <c r="N136" i="30" s="1"/>
  <c r="N101" i="18"/>
  <c r="R56" i="15"/>
  <c r="R83" i="22"/>
  <c r="N84" i="22"/>
  <c r="N82" i="22"/>
  <c r="O82" i="22" s="1"/>
  <c r="P82" i="22" s="1"/>
  <c r="Q82" i="22" s="1"/>
  <c r="R82" i="22" s="1"/>
  <c r="N110" i="22"/>
  <c r="M45" i="19"/>
  <c r="R92" i="22"/>
  <c r="N116" i="18"/>
  <c r="N125" i="18" s="1"/>
  <c r="N111" i="20"/>
  <c r="N110" i="18"/>
  <c r="R52" i="15"/>
  <c r="M66" i="18" a="1"/>
  <c r="L26" i="20" a="1"/>
  <c r="L35" i="15" a="1"/>
  <c r="M66" i="22" a="1"/>
  <c r="N63" i="20" a="1"/>
  <c r="M12" i="20" a="1"/>
  <c r="O63" i="20" a="1"/>
  <c r="L34" i="20" a="1"/>
  <c r="L28" i="18" a="1"/>
  <c r="N56" i="20" a="1"/>
  <c r="L27" i="19" a="1"/>
  <c r="L28" i="20" a="1"/>
  <c r="M71" i="19" a="1"/>
  <c r="L34" i="15" a="1"/>
  <c r="L16" i="19" a="1"/>
  <c r="L34" i="28" a="1"/>
  <c r="N62" i="18" a="1"/>
  <c r="M12" i="19" a="1"/>
  <c r="L20" i="22" a="1"/>
  <c r="L24" i="18" a="1"/>
  <c r="M68" i="19" a="1"/>
  <c r="N52" i="19" a="1"/>
  <c r="L20" i="19" a="1"/>
  <c r="L30" i="15" a="1"/>
  <c r="M29" i="18" a="1"/>
  <c r="N52" i="20" a="1"/>
  <c r="M12" i="18" a="1"/>
  <c r="O68" i="20" a="1"/>
  <c r="N63" i="18" a="1"/>
  <c r="N62" i="19" a="1"/>
  <c r="M71" i="18" a="1"/>
  <c r="N66" i="19" a="1"/>
  <c r="P52" i="20" a="1"/>
  <c r="N64" i="19" a="1"/>
  <c r="L29" i="19" a="1"/>
  <c r="M66" i="20" a="1"/>
  <c r="L29" i="20" a="1"/>
  <c r="O48" i="18" a="1"/>
  <c r="N63" i="19" a="1"/>
  <c r="O62" i="20" a="1"/>
  <c r="M70" i="18" a="1"/>
  <c r="N66" i="18" a="1"/>
  <c r="L16" i="20" a="1"/>
  <c r="M71" i="22" a="1"/>
  <c r="N60" i="18" a="1"/>
  <c r="N56" i="18" a="1"/>
  <c r="N12" i="20" a="1"/>
  <c r="L16" i="18" a="1"/>
  <c r="N52" i="18" a="1"/>
  <c r="M70" i="19" a="1"/>
  <c r="K32" i="15" a="1"/>
  <c r="M66" i="19" a="1"/>
  <c r="N62" i="20" a="1"/>
  <c r="O56" i="20" a="1"/>
  <c r="L20" i="18" a="1"/>
  <c r="O60" i="20" a="1"/>
  <c r="O66" i="20" a="1"/>
  <c r="N66" i="20" a="1"/>
  <c r="N65" i="20" a="1"/>
  <c r="O65" i="20" a="1"/>
  <c r="L30" i="30" a="1"/>
  <c r="L35" i="28" a="1"/>
  <c r="N68" i="18" a="1"/>
  <c r="N60" i="20" a="1"/>
  <c r="N70" i="20" a="1"/>
  <c r="N64" i="18" a="1"/>
  <c r="N71" i="20" a="1"/>
  <c r="M68" i="22" a="1"/>
  <c r="L34" i="30" a="1"/>
  <c r="L20" i="20" a="1"/>
  <c r="O64" i="20" a="1"/>
  <c r="P48" i="19" a="1"/>
  <c r="M70" i="22" a="1"/>
  <c r="L30" i="28" a="1"/>
  <c r="N60" i="19" a="1"/>
  <c r="M71" i="20" a="1"/>
  <c r="N64" i="20" a="1"/>
  <c r="N65" i="19" a="1"/>
  <c r="N56" i="19" a="1"/>
  <c r="L35" i="30" a="1"/>
  <c r="O52" i="20" a="1"/>
  <c r="O48" i="19" a="1"/>
  <c r="L26" i="19" a="1"/>
  <c r="L24" i="22" a="1"/>
  <c r="M68" i="20" a="1"/>
  <c r="L29" i="18" a="1"/>
  <c r="O63" i="18" a="1"/>
  <c r="P48" i="20" a="1"/>
  <c r="L24" i="19" a="1"/>
  <c r="L24" i="20" a="1"/>
  <c r="L26" i="18" a="1"/>
  <c r="L16" i="22" a="1"/>
  <c r="M68" i="18" a="1"/>
  <c r="N126" i="20" l="1"/>
  <c r="N129" i="20" s="1"/>
  <c r="N126" i="19"/>
  <c r="N129" i="19" s="1"/>
  <c r="L34" i="30"/>
  <c r="R34" i="30" s="1"/>
  <c r="L30" i="30"/>
  <c r="R30" i="30" s="1"/>
  <c r="L35" i="30"/>
  <c r="R35" i="30" s="1"/>
  <c r="N131" i="30"/>
  <c r="N141" i="30" s="1"/>
  <c r="N136" i="15"/>
  <c r="R70" i="30"/>
  <c r="R130" i="15"/>
  <c r="Q135" i="30"/>
  <c r="R135" i="30" s="1"/>
  <c r="N126" i="18"/>
  <c r="N129" i="18" s="1"/>
  <c r="R66" i="30"/>
  <c r="R71" i="30"/>
  <c r="O116" i="18"/>
  <c r="O125" i="18" s="1"/>
  <c r="O108" i="20"/>
  <c r="O118" i="20" s="1"/>
  <c r="O128" i="20" s="1"/>
  <c r="O124" i="18"/>
  <c r="N117" i="18"/>
  <c r="N127" i="18" s="1"/>
  <c r="O82" i="18"/>
  <c r="O124" i="19"/>
  <c r="N117" i="19"/>
  <c r="N127" i="19" s="1"/>
  <c r="N117" i="20"/>
  <c r="N127" i="20" s="1"/>
  <c r="P124" i="20"/>
  <c r="O124" i="20"/>
  <c r="O126" i="20" s="1"/>
  <c r="O129" i="20" s="1"/>
  <c r="O117" i="20"/>
  <c r="O127" i="20" s="1"/>
  <c r="N66" i="20"/>
  <c r="N56" i="20"/>
  <c r="N62" i="20"/>
  <c r="N64" i="20"/>
  <c r="N65" i="20"/>
  <c r="N52" i="20"/>
  <c r="N60" i="20"/>
  <c r="N63" i="20"/>
  <c r="K32" i="15"/>
  <c r="R32" i="15" s="1"/>
  <c r="L35" i="15"/>
  <c r="R35" i="15" s="1"/>
  <c r="R68" i="15"/>
  <c r="R71" i="15"/>
  <c r="P111" i="20"/>
  <c r="P84" i="20"/>
  <c r="P130" i="20" s="1"/>
  <c r="P110" i="20"/>
  <c r="P82" i="20"/>
  <c r="P83" i="18"/>
  <c r="O110" i="18"/>
  <c r="O111" i="18"/>
  <c r="O84" i="18"/>
  <c r="O130" i="18" s="1"/>
  <c r="R88" i="20"/>
  <c r="O101" i="18"/>
  <c r="O48" i="18"/>
  <c r="O45" i="18" s="1"/>
  <c r="N56" i="18"/>
  <c r="P102" i="18"/>
  <c r="P120" i="18" s="1"/>
  <c r="P132" i="18" s="1"/>
  <c r="P96" i="18"/>
  <c r="P85" i="18"/>
  <c r="P115" i="18"/>
  <c r="P105" i="18"/>
  <c r="P100" i="18"/>
  <c r="P104" i="18"/>
  <c r="P106" i="18"/>
  <c r="Q88" i="18"/>
  <c r="Q96" i="18" s="1"/>
  <c r="P92" i="18"/>
  <c r="Q96" i="20"/>
  <c r="L35" i="28"/>
  <c r="R35" i="28" s="1"/>
  <c r="R71" i="28"/>
  <c r="P116" i="20"/>
  <c r="P125" i="20" s="1"/>
  <c r="P126" i="20" s="1"/>
  <c r="P129" i="20" s="1"/>
  <c r="N64" i="18"/>
  <c r="Q83" i="20"/>
  <c r="Q84" i="20" s="1"/>
  <c r="Q102" i="20"/>
  <c r="Q120" i="20" s="1"/>
  <c r="Q132" i="20" s="1"/>
  <c r="Q105" i="20"/>
  <c r="R105" i="20" s="1"/>
  <c r="N66" i="18"/>
  <c r="N52" i="18"/>
  <c r="Q85" i="20"/>
  <c r="R85" i="20" s="1"/>
  <c r="R131" i="20" s="1"/>
  <c r="N63" i="18"/>
  <c r="N62" i="18"/>
  <c r="N60" i="18"/>
  <c r="R92" i="20"/>
  <c r="M61" i="20"/>
  <c r="O66" i="20"/>
  <c r="O52" i="20"/>
  <c r="O62" i="20"/>
  <c r="O56" i="20"/>
  <c r="P48" i="20"/>
  <c r="P45" i="20" s="1"/>
  <c r="R45" i="20" s="1"/>
  <c r="O63" i="20"/>
  <c r="O130" i="20"/>
  <c r="Q103" i="20"/>
  <c r="Q106" i="20"/>
  <c r="R106" i="20" s="1"/>
  <c r="Q115" i="20"/>
  <c r="O119" i="20"/>
  <c r="O131" i="20" s="1"/>
  <c r="N119" i="18"/>
  <c r="N131" i="18" s="1"/>
  <c r="Q104" i="20"/>
  <c r="Q100" i="20"/>
  <c r="O64" i="20"/>
  <c r="M71" i="18"/>
  <c r="L29" i="20"/>
  <c r="L29" i="18"/>
  <c r="M12" i="20"/>
  <c r="M9" i="20" s="1"/>
  <c r="M12" i="18"/>
  <c r="M9" i="18" s="1"/>
  <c r="O65" i="20"/>
  <c r="N12" i="20"/>
  <c r="N9" i="20" s="1"/>
  <c r="O60" i="20"/>
  <c r="L28" i="20"/>
  <c r="N119" i="22"/>
  <c r="N52" i="19"/>
  <c r="M29" i="18"/>
  <c r="L16" i="20"/>
  <c r="N68" i="18"/>
  <c r="M71" i="22"/>
  <c r="M66" i="22"/>
  <c r="N71" i="20"/>
  <c r="N62" i="19"/>
  <c r="P52" i="20"/>
  <c r="L16" i="22"/>
  <c r="R16" i="22" s="1"/>
  <c r="L26" i="20"/>
  <c r="L20" i="20"/>
  <c r="N64" i="19"/>
  <c r="M68" i="19"/>
  <c r="M68" i="20"/>
  <c r="N63" i="19"/>
  <c r="L20" i="19"/>
  <c r="L24" i="22"/>
  <c r="R24" i="22" s="1"/>
  <c r="L34" i="28"/>
  <c r="R34" i="28" s="1"/>
  <c r="L34" i="15"/>
  <c r="R34" i="15" s="1"/>
  <c r="L34" i="20"/>
  <c r="M70" i="18"/>
  <c r="P48" i="19"/>
  <c r="M71" i="20"/>
  <c r="O63" i="18"/>
  <c r="N66" i="19"/>
  <c r="L16" i="19"/>
  <c r="L28" i="18"/>
  <c r="L20" i="22"/>
  <c r="R20" i="22" s="1"/>
  <c r="M71" i="19"/>
  <c r="N65" i="19"/>
  <c r="L24" i="18"/>
  <c r="L24" i="19"/>
  <c r="L29" i="19"/>
  <c r="L26" i="19"/>
  <c r="M68" i="22"/>
  <c r="M70" i="22"/>
  <c r="N70" i="20"/>
  <c r="M68" i="18"/>
  <c r="N60" i="19"/>
  <c r="L20" i="18"/>
  <c r="L30" i="28"/>
  <c r="R30" i="28" s="1"/>
  <c r="M12" i="19"/>
  <c r="M9" i="19" s="1"/>
  <c r="M70" i="19"/>
  <c r="M66" i="18"/>
  <c r="O68" i="20"/>
  <c r="L16" i="18"/>
  <c r="L24" i="20"/>
  <c r="M66" i="20"/>
  <c r="M66" i="19"/>
  <c r="O48" i="19"/>
  <c r="N56" i="19"/>
  <c r="L26" i="18"/>
  <c r="L30" i="15"/>
  <c r="R30" i="15" s="1"/>
  <c r="L27" i="19"/>
  <c r="O118" i="18"/>
  <c r="O128" i="18" s="1"/>
  <c r="R111" i="22"/>
  <c r="R106" i="22"/>
  <c r="N130" i="18"/>
  <c r="O116" i="19"/>
  <c r="O125" i="19" s="1"/>
  <c r="O126" i="19" s="1"/>
  <c r="O129" i="19" s="1"/>
  <c r="R52" i="22"/>
  <c r="N118" i="19"/>
  <c r="N128" i="19" s="1"/>
  <c r="N118" i="20"/>
  <c r="N128" i="20" s="1"/>
  <c r="L9" i="19"/>
  <c r="R60" i="22"/>
  <c r="R70" i="28"/>
  <c r="R70" i="15"/>
  <c r="Q85" i="19"/>
  <c r="Q96" i="19"/>
  <c r="Q100" i="19"/>
  <c r="Q92" i="19"/>
  <c r="Q115" i="19"/>
  <c r="Q103" i="19"/>
  <c r="Q104" i="19"/>
  <c r="Q105" i="19"/>
  <c r="Q106" i="19"/>
  <c r="Q102" i="19"/>
  <c r="Q120" i="19" s="1"/>
  <c r="Q132" i="19" s="1"/>
  <c r="Q83" i="19"/>
  <c r="R88" i="19"/>
  <c r="N130" i="19"/>
  <c r="N130" i="20"/>
  <c r="R56" i="22"/>
  <c r="R108" i="22"/>
  <c r="N118" i="22"/>
  <c r="N128" i="22" s="1"/>
  <c r="R110" i="22"/>
  <c r="N118" i="18"/>
  <c r="N128" i="18" s="1"/>
  <c r="R66" i="28"/>
  <c r="N45" i="19"/>
  <c r="P118" i="20"/>
  <c r="P128" i="20" s="1"/>
  <c r="N119" i="19"/>
  <c r="N131" i="19" s="1"/>
  <c r="N119" i="20"/>
  <c r="N131" i="20" s="1"/>
  <c r="L9" i="18"/>
  <c r="N130" i="22"/>
  <c r="O130" i="22"/>
  <c r="Q130" i="22"/>
  <c r="R130" i="22" s="1"/>
  <c r="P130" i="22"/>
  <c r="R84" i="22"/>
  <c r="P85" i="19"/>
  <c r="P115" i="19"/>
  <c r="P96" i="19"/>
  <c r="P100" i="19"/>
  <c r="P92" i="19"/>
  <c r="P106" i="19"/>
  <c r="P105" i="19"/>
  <c r="P103" i="19"/>
  <c r="P104" i="19"/>
  <c r="P102" i="19"/>
  <c r="P120" i="19" s="1"/>
  <c r="P132" i="19" s="1"/>
  <c r="P83" i="19"/>
  <c r="O82" i="19"/>
  <c r="O84" i="19"/>
  <c r="O130" i="19" s="1"/>
  <c r="O111" i="19"/>
  <c r="O110" i="19"/>
  <c r="O108" i="19"/>
  <c r="R66" i="15"/>
  <c r="L9" i="20"/>
  <c r="M61" i="19"/>
  <c r="R12" i="22"/>
  <c r="L9" i="22"/>
  <c r="R9" i="22" s="1"/>
  <c r="N70" i="18" a="1"/>
  <c r="O70" i="20" a="1"/>
  <c r="M26" i="18" a="1"/>
  <c r="O64" i="19" a="1"/>
  <c r="N68" i="20" a="1"/>
  <c r="L30" i="22" a="1"/>
  <c r="N26" i="20" a="1"/>
  <c r="M26" i="19" a="1"/>
  <c r="O16" i="20" a="1"/>
  <c r="P66" i="20" a="1"/>
  <c r="M30" i="18" a="1"/>
  <c r="M27" i="19" a="1"/>
  <c r="M16" i="20" a="1"/>
  <c r="L30" i="18" a="1"/>
  <c r="P60" i="20" a="1"/>
  <c r="N30" i="20" a="1"/>
  <c r="O62" i="19" a="1"/>
  <c r="L30" i="19" a="1"/>
  <c r="N28" i="20" a="1"/>
  <c r="P65" i="19" a="1"/>
  <c r="M28" i="20" a="1"/>
  <c r="M16" i="18" a="1"/>
  <c r="N12" i="18" a="1"/>
  <c r="O60" i="19" a="1"/>
  <c r="N16" i="20" a="1"/>
  <c r="N20" i="20" a="1"/>
  <c r="M28" i="18" a="1"/>
  <c r="M29" i="20" a="1"/>
  <c r="L34" i="18" a="1"/>
  <c r="P52" i="19" a="1"/>
  <c r="M30" i="19" a="1"/>
  <c r="P62" i="20" a="1"/>
  <c r="M27" i="20" a="1"/>
  <c r="N12" i="19" a="1"/>
  <c r="P62" i="19" a="1"/>
  <c r="M20" i="19" a="1"/>
  <c r="N71" i="18" a="1"/>
  <c r="K32" i="22" a="1"/>
  <c r="P60" i="19" a="1"/>
  <c r="O62" i="18" a="1"/>
  <c r="N68" i="19" a="1"/>
  <c r="M24" i="19" a="1"/>
  <c r="P56" i="19" a="1"/>
  <c r="O52" i="18" a="1"/>
  <c r="N24" i="20" a="1"/>
  <c r="M20" i="18" a="1"/>
  <c r="P65" i="20" a="1"/>
  <c r="N70" i="19" a="1"/>
  <c r="O66" i="18" a="1"/>
  <c r="M32" i="20" a="1"/>
  <c r="M26" i="20" a="1"/>
  <c r="K32" i="19" a="1"/>
  <c r="P48" i="18" a="1"/>
  <c r="O60" i="18" a="1"/>
  <c r="N27" i="18" a="1"/>
  <c r="N27" i="20" a="1"/>
  <c r="N29" i="20" a="1"/>
  <c r="L34" i="19" a="1"/>
  <c r="L35" i="19" a="1"/>
  <c r="P56" i="20" a="1"/>
  <c r="K32" i="18" a="1"/>
  <c r="O52" i="19" a="1"/>
  <c r="M24" i="18" a="1"/>
  <c r="N71" i="19" a="1"/>
  <c r="L35" i="18" a="1"/>
  <c r="O65" i="19" a="1"/>
  <c r="O65" i="18" a="1"/>
  <c r="P56" i="18" a="1"/>
  <c r="O71" i="20" a="1"/>
  <c r="P64" i="19" a="1"/>
  <c r="M24" i="20" a="1"/>
  <c r="M16" i="19" a="1"/>
  <c r="O64" i="18" a="1"/>
  <c r="L32" i="18" a="1"/>
  <c r="L35" i="20" a="1"/>
  <c r="O63" i="19" a="1"/>
  <c r="M20" i="20" a="1"/>
  <c r="O12" i="20" a="1"/>
  <c r="P63" i="20" a="1"/>
  <c r="O56" i="19" a="1"/>
  <c r="M27" i="18" a="1"/>
  <c r="P64" i="20" a="1"/>
  <c r="M29" i="19" a="1"/>
  <c r="P63" i="19" a="1"/>
  <c r="M28" i="19" a="1"/>
  <c r="M34" i="20" a="1"/>
  <c r="L34" i="22" a="1"/>
  <c r="L30" i="20" a="1"/>
  <c r="P66" i="19" a="1"/>
  <c r="O66" i="19" a="1"/>
  <c r="O56" i="18" a="1"/>
  <c r="M30" i="20" a="1"/>
  <c r="M35" i="20" a="1"/>
  <c r="O12" i="19" a="1"/>
  <c r="K32" i="20" a="1"/>
  <c r="L35" i="22" a="1"/>
  <c r="O126" i="18" l="1"/>
  <c r="O129" i="18" s="1"/>
  <c r="P82" i="18"/>
  <c r="N68" i="20"/>
  <c r="O117" i="18"/>
  <c r="O127" i="18" s="1"/>
  <c r="N131" i="22"/>
  <c r="P124" i="18"/>
  <c r="Q124" i="19"/>
  <c r="O117" i="19"/>
  <c r="O127" i="19" s="1"/>
  <c r="P124" i="19"/>
  <c r="Q124" i="20"/>
  <c r="P117" i="20"/>
  <c r="P127" i="20" s="1"/>
  <c r="M27" i="20"/>
  <c r="M24" i="20"/>
  <c r="M16" i="20"/>
  <c r="M29" i="20"/>
  <c r="M28" i="20"/>
  <c r="M26" i="20"/>
  <c r="M20" i="20"/>
  <c r="M30" i="20"/>
  <c r="N61" i="20"/>
  <c r="P108" i="18"/>
  <c r="P118" i="18" s="1"/>
  <c r="P128" i="18" s="1"/>
  <c r="Q102" i="18"/>
  <c r="Q120" i="18" s="1"/>
  <c r="Q132" i="18" s="1"/>
  <c r="O71" i="20"/>
  <c r="P110" i="18"/>
  <c r="P111" i="18"/>
  <c r="P84" i="18"/>
  <c r="P130" i="18" s="1"/>
  <c r="P119" i="20"/>
  <c r="P131" i="20" s="1"/>
  <c r="O70" i="20"/>
  <c r="Q92" i="18"/>
  <c r="R92" i="18" s="1"/>
  <c r="Q130" i="20"/>
  <c r="R130" i="20" s="1"/>
  <c r="R88" i="18"/>
  <c r="O119" i="18"/>
  <c r="O131" i="18" s="1"/>
  <c r="Q82" i="20"/>
  <c r="R82" i="20" s="1"/>
  <c r="N71" i="18"/>
  <c r="N70" i="18"/>
  <c r="Q105" i="18"/>
  <c r="R105" i="18" s="1"/>
  <c r="Q104" i="18"/>
  <c r="P101" i="18"/>
  <c r="Q115" i="18"/>
  <c r="P116" i="18"/>
  <c r="P125" i="18" s="1"/>
  <c r="O65" i="18"/>
  <c r="P56" i="20"/>
  <c r="R56" i="20" s="1"/>
  <c r="O52" i="18"/>
  <c r="P48" i="18"/>
  <c r="P45" i="18" s="1"/>
  <c r="R45" i="18" s="1"/>
  <c r="O56" i="18"/>
  <c r="O66" i="18"/>
  <c r="O62" i="18"/>
  <c r="O64" i="18"/>
  <c r="M20" i="18"/>
  <c r="O60" i="18"/>
  <c r="N12" i="18"/>
  <c r="N9" i="18" s="1"/>
  <c r="Q100" i="18"/>
  <c r="R100" i="18" s="1"/>
  <c r="R96" i="20"/>
  <c r="Q83" i="18"/>
  <c r="Q111" i="18" s="1"/>
  <c r="Q106" i="18"/>
  <c r="Q85" i="18"/>
  <c r="R85" i="18" s="1"/>
  <c r="R131" i="18" s="1"/>
  <c r="Q103" i="18"/>
  <c r="Q110" i="20"/>
  <c r="R83" i="20"/>
  <c r="Q111" i="20"/>
  <c r="Q108" i="20"/>
  <c r="Q118" i="20" s="1"/>
  <c r="Q128" i="20" s="1"/>
  <c r="Q116" i="20"/>
  <c r="Q125" i="20" s="1"/>
  <c r="P65" i="20"/>
  <c r="R65" i="20" s="1"/>
  <c r="P62" i="20"/>
  <c r="R62" i="20" s="1"/>
  <c r="M28" i="18"/>
  <c r="R85" i="19"/>
  <c r="R131" i="19" s="1"/>
  <c r="R102" i="20"/>
  <c r="M16" i="18"/>
  <c r="M30" i="18"/>
  <c r="M27" i="18"/>
  <c r="M26" i="18"/>
  <c r="M24" i="18"/>
  <c r="P64" i="20"/>
  <c r="R64" i="20" s="1"/>
  <c r="N27" i="20"/>
  <c r="O12" i="20"/>
  <c r="O9" i="20" s="1"/>
  <c r="R9" i="20" s="1"/>
  <c r="N20" i="20"/>
  <c r="P66" i="20"/>
  <c r="R66" i="20" s="1"/>
  <c r="N26" i="20"/>
  <c r="N16" i="20"/>
  <c r="P60" i="20"/>
  <c r="R60" i="20" s="1"/>
  <c r="P63" i="20"/>
  <c r="N30" i="20"/>
  <c r="R104" i="20"/>
  <c r="R48" i="20"/>
  <c r="R84" i="20"/>
  <c r="O61" i="20"/>
  <c r="R100" i="20"/>
  <c r="R103" i="20"/>
  <c r="N29" i="20"/>
  <c r="L35" i="18"/>
  <c r="N24" i="20"/>
  <c r="N28" i="20"/>
  <c r="R104" i="19"/>
  <c r="O66" i="19"/>
  <c r="P63" i="19"/>
  <c r="M20" i="19"/>
  <c r="L30" i="20"/>
  <c r="K32" i="18"/>
  <c r="K32" i="19"/>
  <c r="M26" i="19"/>
  <c r="O52" i="19"/>
  <c r="M32" i="20"/>
  <c r="M29" i="19"/>
  <c r="M30" i="19"/>
  <c r="M24" i="19"/>
  <c r="O60" i="19"/>
  <c r="P52" i="19"/>
  <c r="L35" i="19"/>
  <c r="N71" i="19"/>
  <c r="L34" i="18"/>
  <c r="P60" i="19"/>
  <c r="M34" i="20"/>
  <c r="N27" i="18"/>
  <c r="M28" i="19"/>
  <c r="M35" i="20"/>
  <c r="O16" i="20"/>
  <c r="P62" i="19"/>
  <c r="P56" i="19"/>
  <c r="N12" i="19"/>
  <c r="N9" i="19" s="1"/>
  <c r="L34" i="22"/>
  <c r="R34" i="22" s="1"/>
  <c r="L30" i="22"/>
  <c r="R30" i="22" s="1"/>
  <c r="O56" i="19"/>
  <c r="O62" i="19"/>
  <c r="N68" i="19"/>
  <c r="O64" i="19"/>
  <c r="P66" i="19"/>
  <c r="L30" i="19"/>
  <c r="L30" i="18"/>
  <c r="L35" i="20"/>
  <c r="M27" i="19"/>
  <c r="L35" i="22"/>
  <c r="R35" i="22" s="1"/>
  <c r="O65" i="19"/>
  <c r="P64" i="19"/>
  <c r="N70" i="19"/>
  <c r="O63" i="19"/>
  <c r="P56" i="18"/>
  <c r="P65" i="19"/>
  <c r="L34" i="19"/>
  <c r="K32" i="22"/>
  <c r="R32" i="22" s="1"/>
  <c r="O12" i="19"/>
  <c r="O9" i="19" s="1"/>
  <c r="K32" i="20"/>
  <c r="L32" i="18"/>
  <c r="M16" i="19"/>
  <c r="O119" i="19"/>
  <c r="O131" i="19" s="1"/>
  <c r="R100" i="19"/>
  <c r="Q84" i="19"/>
  <c r="Q108" i="19"/>
  <c r="Q111" i="19"/>
  <c r="Q110" i="19"/>
  <c r="R92" i="19"/>
  <c r="Q116" i="19"/>
  <c r="Q125" i="19" s="1"/>
  <c r="Q126" i="19" s="1"/>
  <c r="Q129" i="19" s="1"/>
  <c r="R52" i="20"/>
  <c r="O45" i="19"/>
  <c r="R48" i="19"/>
  <c r="R70" i="22"/>
  <c r="R66" i="22"/>
  <c r="P82" i="19"/>
  <c r="Q82" i="19" s="1"/>
  <c r="R82" i="19" s="1"/>
  <c r="P84" i="19"/>
  <c r="P130" i="19" s="1"/>
  <c r="P111" i="19"/>
  <c r="P108" i="19"/>
  <c r="P110" i="19"/>
  <c r="R83" i="19"/>
  <c r="R96" i="19"/>
  <c r="P116" i="19"/>
  <c r="P125" i="19" s="1"/>
  <c r="R102" i="19"/>
  <c r="O118" i="19"/>
  <c r="O128" i="19" s="1"/>
  <c r="N61" i="19"/>
  <c r="R71" i="22"/>
  <c r="R105" i="19"/>
  <c r="R103" i="19"/>
  <c r="R106" i="19"/>
  <c r="R96" i="18"/>
  <c r="R68" i="22"/>
  <c r="P45" i="19"/>
  <c r="N24" i="19" a="1"/>
  <c r="O20" i="18" a="1"/>
  <c r="M34" i="19" a="1"/>
  <c r="M35" i="19" a="1"/>
  <c r="O68" i="19" a="1"/>
  <c r="N29" i="18" a="1"/>
  <c r="L32" i="20" a="1"/>
  <c r="O68" i="18" a="1"/>
  <c r="O70" i="18" a="1"/>
  <c r="N20" i="18" a="1"/>
  <c r="N24" i="18" a="1"/>
  <c r="P71" i="20" a="1"/>
  <c r="N20" i="19" a="1"/>
  <c r="L32" i="19" a="1"/>
  <c r="P70" i="20" a="1"/>
  <c r="N30" i="19" a="1"/>
  <c r="O20" i="19" a="1"/>
  <c r="N26" i="19" a="1"/>
  <c r="O24" i="19" a="1"/>
  <c r="M35" i="18" a="1"/>
  <c r="N34" i="20" a="1"/>
  <c r="O71" i="19" a="1"/>
  <c r="P52" i="18" a="1"/>
  <c r="O29" i="19" a="1"/>
  <c r="O70" i="19" a="1"/>
  <c r="P66" i="18" a="1"/>
  <c r="O26" i="20" a="1"/>
  <c r="N28" i="18" a="1"/>
  <c r="O26" i="19" a="1"/>
  <c r="N35" i="20" a="1"/>
  <c r="O28" i="20" a="1"/>
  <c r="P65" i="18" a="1"/>
  <c r="O12" i="18" a="1"/>
  <c r="N30" i="18" a="1"/>
  <c r="O71" i="18" a="1"/>
  <c r="P64" i="18" a="1"/>
  <c r="O30" i="19" a="1"/>
  <c r="P63" i="18" a="1"/>
  <c r="O30" i="20" a="1"/>
  <c r="P68" i="19" a="1"/>
  <c r="O16" i="19" a="1"/>
  <c r="N27" i="19" a="1"/>
  <c r="O20" i="20" a="1"/>
  <c r="N26" i="18" a="1"/>
  <c r="N16" i="19" a="1"/>
  <c r="P68" i="20" a="1"/>
  <c r="N28" i="19" a="1"/>
  <c r="N16" i="18" a="1"/>
  <c r="P71" i="19" a="1"/>
  <c r="O28" i="19" a="1"/>
  <c r="N29" i="19" a="1"/>
  <c r="O24" i="20" a="1"/>
  <c r="P62" i="18" a="1"/>
  <c r="O27" i="19" a="1"/>
  <c r="P71" i="18" a="1"/>
  <c r="P60" i="18" a="1"/>
  <c r="O27" i="20" a="1"/>
  <c r="M34" i="18" a="1"/>
  <c r="O29" i="20" a="1"/>
  <c r="P70" i="19" a="1"/>
  <c r="P126" i="18" l="1"/>
  <c r="P129" i="18" s="1"/>
  <c r="P126" i="19"/>
  <c r="P129" i="19" s="1"/>
  <c r="L32" i="20"/>
  <c r="Q126" i="20"/>
  <c r="Q129" i="20" s="1"/>
  <c r="Q124" i="18"/>
  <c r="P117" i="18"/>
  <c r="P127" i="18" s="1"/>
  <c r="P117" i="19"/>
  <c r="P127" i="19" s="1"/>
  <c r="Q117" i="19"/>
  <c r="Q127" i="19" s="1"/>
  <c r="Q117" i="20"/>
  <c r="Q127" i="20" s="1"/>
  <c r="Q116" i="18"/>
  <c r="Q125" i="18" s="1"/>
  <c r="O68" i="18"/>
  <c r="R102" i="18"/>
  <c r="P62" i="18"/>
  <c r="R62" i="18" s="1"/>
  <c r="P119" i="18"/>
  <c r="P131" i="18" s="1"/>
  <c r="N35" i="20"/>
  <c r="O71" i="18"/>
  <c r="O70" i="18"/>
  <c r="R48" i="18"/>
  <c r="P52" i="18"/>
  <c r="R52" i="18" s="1"/>
  <c r="N34" i="20"/>
  <c r="Q101" i="18"/>
  <c r="R101" i="18" s="1"/>
  <c r="M34" i="18"/>
  <c r="M35" i="18"/>
  <c r="P64" i="18"/>
  <c r="R64" i="18" s="1"/>
  <c r="P65" i="18"/>
  <c r="R65" i="18" s="1"/>
  <c r="R104" i="18"/>
  <c r="Q84" i="18"/>
  <c r="Q130" i="18" s="1"/>
  <c r="R130" i="18" s="1"/>
  <c r="Q82" i="18"/>
  <c r="R82" i="18" s="1"/>
  <c r="Q110" i="18"/>
  <c r="R83" i="18"/>
  <c r="Q108" i="18"/>
  <c r="Q118" i="18" s="1"/>
  <c r="Q128" i="18" s="1"/>
  <c r="N28" i="18"/>
  <c r="P66" i="18"/>
  <c r="N26" i="18"/>
  <c r="N30" i="18"/>
  <c r="N20" i="18"/>
  <c r="P60" i="18"/>
  <c r="R60" i="18" s="1"/>
  <c r="O12" i="18"/>
  <c r="O9" i="18" s="1"/>
  <c r="R9" i="18" s="1"/>
  <c r="N16" i="18"/>
  <c r="N24" i="18"/>
  <c r="O20" i="20"/>
  <c r="R20" i="20" s="1"/>
  <c r="P63" i="18"/>
  <c r="N29" i="18"/>
  <c r="R106" i="18"/>
  <c r="R103" i="18"/>
  <c r="Q119" i="20"/>
  <c r="Q131" i="20" s="1"/>
  <c r="P68" i="20"/>
  <c r="P70" i="20"/>
  <c r="R70" i="20" s="1"/>
  <c r="P71" i="20"/>
  <c r="R108" i="20"/>
  <c r="R110" i="20"/>
  <c r="R111" i="20"/>
  <c r="P61" i="20"/>
  <c r="R61" i="20" s="1"/>
  <c r="O26" i="20"/>
  <c r="R26" i="20" s="1"/>
  <c r="O29" i="20"/>
  <c r="R29" i="20" s="1"/>
  <c r="P119" i="19"/>
  <c r="P131" i="19" s="1"/>
  <c r="R12" i="20"/>
  <c r="R108" i="19"/>
  <c r="O24" i="20"/>
  <c r="R24" i="20" s="1"/>
  <c r="O30" i="20"/>
  <c r="R30" i="20" s="1"/>
  <c r="O27" i="20"/>
  <c r="R27" i="20" s="1"/>
  <c r="O28" i="20"/>
  <c r="R28" i="20" s="1"/>
  <c r="R16" i="20"/>
  <c r="Q130" i="19"/>
  <c r="R130" i="19" s="1"/>
  <c r="R66" i="19"/>
  <c r="R12" i="19"/>
  <c r="R64" i="19"/>
  <c r="R45" i="19"/>
  <c r="R9" i="19"/>
  <c r="O30" i="19"/>
  <c r="M35" i="19"/>
  <c r="N29" i="19"/>
  <c r="O16" i="19"/>
  <c r="N28" i="19"/>
  <c r="O27" i="19"/>
  <c r="O28" i="19"/>
  <c r="O29" i="19"/>
  <c r="L32" i="19"/>
  <c r="N24" i="19"/>
  <c r="O20" i="18"/>
  <c r="N26" i="19"/>
  <c r="O24" i="19"/>
  <c r="O71" i="19"/>
  <c r="P71" i="18"/>
  <c r="P70" i="19"/>
  <c r="N20" i="19"/>
  <c r="N16" i="19"/>
  <c r="O70" i="19"/>
  <c r="P71" i="19"/>
  <c r="N27" i="19"/>
  <c r="O20" i="19"/>
  <c r="N30" i="19"/>
  <c r="O68" i="19"/>
  <c r="P68" i="19"/>
  <c r="M34" i="19"/>
  <c r="O26" i="19"/>
  <c r="R65" i="19"/>
  <c r="Q119" i="19"/>
  <c r="Q131" i="19" s="1"/>
  <c r="P61" i="19"/>
  <c r="R60" i="19"/>
  <c r="R56" i="18"/>
  <c r="R62" i="19"/>
  <c r="R56" i="19"/>
  <c r="R111" i="19"/>
  <c r="R52" i="19"/>
  <c r="R111" i="18"/>
  <c r="R84" i="19"/>
  <c r="O61" i="19"/>
  <c r="P118" i="19"/>
  <c r="P128" i="19" s="1"/>
  <c r="Q118" i="19"/>
  <c r="Q128" i="19" s="1"/>
  <c r="R110" i="19"/>
  <c r="P70" i="18" a="1"/>
  <c r="O34" i="20" a="1"/>
  <c r="N32" i="19" a="1"/>
  <c r="O30" i="18" a="1"/>
  <c r="N35" i="18" a="1"/>
  <c r="M32" i="19" a="1"/>
  <c r="O24" i="18" a="1"/>
  <c r="O34" i="19" a="1"/>
  <c r="P68" i="18" a="1"/>
  <c r="O26" i="18" a="1"/>
  <c r="N34" i="18" a="1"/>
  <c r="O35" i="18" a="1"/>
  <c r="N34" i="19" a="1"/>
  <c r="O16" i="18" a="1"/>
  <c r="O35" i="20" a="1"/>
  <c r="O35" i="19" a="1"/>
  <c r="N32" i="20" a="1"/>
  <c r="O29" i="18" a="1"/>
  <c r="O27" i="18" a="1"/>
  <c r="O28" i="18" a="1"/>
  <c r="N35" i="19" a="1"/>
  <c r="M32" i="18" a="1"/>
  <c r="Q126" i="18" l="1"/>
  <c r="Q129" i="18" s="1"/>
  <c r="Q117" i="18"/>
  <c r="Q127" i="18" s="1"/>
  <c r="M32" i="18"/>
  <c r="O26" i="18"/>
  <c r="R26" i="18" s="1"/>
  <c r="N34" i="18"/>
  <c r="N35" i="18"/>
  <c r="R108" i="18"/>
  <c r="O16" i="18"/>
  <c r="R16" i="18" s="1"/>
  <c r="R20" i="18"/>
  <c r="O29" i="18"/>
  <c r="R29" i="18" s="1"/>
  <c r="O28" i="18"/>
  <c r="R28" i="18" s="1"/>
  <c r="R12" i="18"/>
  <c r="P68" i="18"/>
  <c r="R68" i="18" s="1"/>
  <c r="P70" i="18"/>
  <c r="R70" i="18" s="1"/>
  <c r="R84" i="18"/>
  <c r="R110" i="18"/>
  <c r="Q119" i="18"/>
  <c r="Q131" i="18" s="1"/>
  <c r="O24" i="18"/>
  <c r="R24" i="18" s="1"/>
  <c r="O27" i="18"/>
  <c r="R27" i="18" s="1"/>
  <c r="O30" i="18"/>
  <c r="R30" i="18" s="1"/>
  <c r="R66" i="18"/>
  <c r="O35" i="20"/>
  <c r="R35" i="20" s="1"/>
  <c r="O34" i="20"/>
  <c r="R34" i="20" s="1"/>
  <c r="N32" i="20"/>
  <c r="R32" i="20" s="1"/>
  <c r="R71" i="20"/>
  <c r="R68" i="20"/>
  <c r="R30" i="19"/>
  <c r="R16" i="19"/>
  <c r="R24" i="19"/>
  <c r="R28" i="19"/>
  <c r="R61" i="19"/>
  <c r="R29" i="19"/>
  <c r="O35" i="19"/>
  <c r="M32" i="19"/>
  <c r="N34" i="19"/>
  <c r="O35" i="18"/>
  <c r="N35" i="19"/>
  <c r="N32" i="19"/>
  <c r="O34" i="19"/>
  <c r="R68" i="19"/>
  <c r="R70" i="19"/>
  <c r="R71" i="18"/>
  <c r="R26" i="19"/>
  <c r="R20" i="19"/>
  <c r="R71" i="19"/>
  <c r="R27" i="19"/>
  <c r="N32" i="18" a="1"/>
  <c r="O34" i="18" a="1"/>
  <c r="R35" i="18" l="1"/>
  <c r="O34" i="18"/>
  <c r="R34" i="18" s="1"/>
  <c r="N32" i="18"/>
  <c r="R32" i="18" s="1"/>
  <c r="R34" i="19"/>
  <c r="R35" i="19"/>
  <c r="R32" i="19"/>
  <c r="M48" i="28" a="1"/>
  <c r="M48" i="28" l="1"/>
  <c r="N120" i="28"/>
  <c r="N92" i="28"/>
  <c r="N96" i="28"/>
  <c r="N100" i="28"/>
  <c r="N85" i="28"/>
  <c r="N145" i="28"/>
  <c r="M56" i="28" a="1"/>
  <c r="M60" i="28" a="1"/>
  <c r="L12" i="28" a="1"/>
  <c r="M52" i="28" a="1"/>
  <c r="M56" i="28" l="1"/>
  <c r="M52" i="28"/>
  <c r="M60" i="28"/>
  <c r="L12" i="28"/>
  <c r="L39" i="28" s="1"/>
  <c r="N129" i="28"/>
  <c r="N131" i="28" s="1"/>
  <c r="N141" i="28" s="1"/>
  <c r="N122" i="28"/>
  <c r="N132" i="28" s="1"/>
  <c r="N142" i="28" s="1"/>
  <c r="M75" i="28"/>
  <c r="L16" i="28" a="1"/>
  <c r="L24" i="28" a="1"/>
  <c r="L20" i="28" a="1"/>
  <c r="L16" i="28" l="1"/>
  <c r="L24" i="28"/>
  <c r="L20" i="28"/>
  <c r="N134" i="28"/>
  <c r="O48" i="28" a="1"/>
  <c r="O48" i="28" l="1"/>
  <c r="O75" i="28" s="1"/>
  <c r="P120" i="28"/>
  <c r="P96" i="28"/>
  <c r="P92" i="28"/>
  <c r="P100" i="28"/>
  <c r="P85" i="28"/>
  <c r="P145" i="28"/>
  <c r="O56" i="28" a="1"/>
  <c r="O60" i="28" a="1"/>
  <c r="N12" i="28" a="1"/>
  <c r="O52" i="28" a="1"/>
  <c r="O52" i="28" l="1"/>
  <c r="O60" i="28"/>
  <c r="O56" i="28"/>
  <c r="N12" i="28"/>
  <c r="N39" i="28" s="1"/>
  <c r="P129" i="28"/>
  <c r="P131" i="28" s="1"/>
  <c r="P141" i="28" s="1"/>
  <c r="P122" i="28"/>
  <c r="P132" i="28" s="1"/>
  <c r="P142" i="28" s="1"/>
  <c r="N16" i="28" a="1"/>
  <c r="N20" i="28" a="1"/>
  <c r="N24" i="28" a="1"/>
  <c r="N20" i="28" l="1"/>
  <c r="N24" i="28"/>
  <c r="N16" i="28"/>
  <c r="P134" i="28"/>
  <c r="N48" i="28" a="1"/>
  <c r="N48" i="28" l="1"/>
  <c r="N75" i="28" s="1"/>
  <c r="O120" i="28"/>
  <c r="O92" i="28"/>
  <c r="O100" i="28"/>
  <c r="O96" i="28"/>
  <c r="O85" i="28"/>
  <c r="O145" i="28"/>
  <c r="M12" i="28" a="1"/>
  <c r="N60" i="28" a="1"/>
  <c r="N52" i="28" a="1"/>
  <c r="N56" i="28" a="1"/>
  <c r="N56" i="28" l="1"/>
  <c r="N60" i="28"/>
  <c r="N52" i="28"/>
  <c r="M12" i="28"/>
  <c r="M39" i="28" s="1"/>
  <c r="O122" i="28"/>
  <c r="O132" i="28" s="1"/>
  <c r="O142" i="28" s="1"/>
  <c r="O129" i="28"/>
  <c r="O131" i="28" s="1"/>
  <c r="O141" i="28" s="1"/>
  <c r="M24" i="28" a="1"/>
  <c r="M20" i="28" a="1"/>
  <c r="M16" i="28" a="1"/>
  <c r="M16" i="28" l="1"/>
  <c r="M24" i="28"/>
  <c r="M20" i="28"/>
  <c r="O134" i="28"/>
  <c r="Q145" i="28"/>
  <c r="P48" i="28" a="1"/>
  <c r="P48" i="28" l="1"/>
  <c r="Q120" i="28"/>
  <c r="Q100" i="28"/>
  <c r="Q96" i="28"/>
  <c r="Q92" i="28"/>
  <c r="Q85" i="28"/>
  <c r="O12" i="28" a="1"/>
  <c r="P52" i="28" a="1"/>
  <c r="P60" i="28" a="1"/>
  <c r="P56" i="28" a="1"/>
  <c r="P60" i="28" l="1"/>
  <c r="P52" i="28"/>
  <c r="P56" i="28"/>
  <c r="O12" i="28"/>
  <c r="O39" i="28" s="1"/>
  <c r="Q122" i="28"/>
  <c r="Q132" i="28" s="1"/>
  <c r="Q142" i="28" s="1"/>
  <c r="Q129" i="28"/>
  <c r="Q131" i="28" s="1"/>
  <c r="Q141" i="28" s="1"/>
  <c r="P75" i="28"/>
  <c r="O24" i="28" a="1"/>
  <c r="O20" i="28" a="1"/>
  <c r="O16" i="28" a="1"/>
  <c r="O20" i="28" l="1"/>
  <c r="O16" i="28"/>
  <c r="O24" i="28"/>
  <c r="Q134" i="28"/>
  <c r="L48" i="28" a="1"/>
  <c r="K85" i="28" l="1"/>
  <c r="L48" i="28"/>
  <c r="M120" i="28"/>
  <c r="M92" i="28"/>
  <c r="M100" i="28"/>
  <c r="M96" i="28"/>
  <c r="R88" i="28"/>
  <c r="M85" i="28"/>
  <c r="M145" i="28"/>
  <c r="K12" i="28" a="1"/>
  <c r="L52" i="28" a="1"/>
  <c r="L56" i="28" a="1"/>
  <c r="L60" i="28" a="1"/>
  <c r="J47" i="28" a="1"/>
  <c r="K99" i="28" l="1"/>
  <c r="K95" i="28"/>
  <c r="K145" i="28"/>
  <c r="K91" i="28"/>
  <c r="K119" i="28"/>
  <c r="K128" i="28" s="1"/>
  <c r="K131" i="28" s="1"/>
  <c r="K141" i="28" s="1"/>
  <c r="J47" i="28"/>
  <c r="J75" i="28" s="1"/>
  <c r="L56" i="28"/>
  <c r="K12" i="28"/>
  <c r="L60" i="28"/>
  <c r="L52" i="28"/>
  <c r="R96" i="28"/>
  <c r="R48" i="28"/>
  <c r="L75" i="28"/>
  <c r="R100" i="28"/>
  <c r="R92" i="28"/>
  <c r="M129" i="28"/>
  <c r="M131" i="28" s="1"/>
  <c r="M141" i="28" s="1"/>
  <c r="M122" i="28"/>
  <c r="M132" i="28" s="1"/>
  <c r="M142" i="28" s="1"/>
  <c r="K82" i="28"/>
  <c r="K135" i="28" s="1"/>
  <c r="K124" i="28"/>
  <c r="K136" i="28" s="1"/>
  <c r="K16" i="28" a="1"/>
  <c r="J51" i="28" a="1"/>
  <c r="K24" i="28" a="1"/>
  <c r="K20" i="28" a="1"/>
  <c r="J59" i="28" a="1"/>
  <c r="J55" i="28" a="1"/>
  <c r="I11" i="28" a="1"/>
  <c r="K122" i="28" l="1"/>
  <c r="K132" i="28" s="1"/>
  <c r="K142" i="28" s="1"/>
  <c r="J51" i="28"/>
  <c r="J55" i="28"/>
  <c r="J59" i="28"/>
  <c r="I11" i="28"/>
  <c r="K16" i="28"/>
  <c r="R16" i="28" s="1"/>
  <c r="K24" i="28"/>
  <c r="R24" i="28" s="1"/>
  <c r="K20" i="28"/>
  <c r="R20" i="28" s="1"/>
  <c r="R52" i="28"/>
  <c r="K134" i="28"/>
  <c r="R60" i="28"/>
  <c r="R12" i="28"/>
  <c r="K39" i="28"/>
  <c r="R56" i="28"/>
  <c r="M134" i="28"/>
  <c r="I15" i="28" a="1"/>
  <c r="I19" i="28" a="1"/>
  <c r="I23" i="28" a="1"/>
  <c r="I39" i="28" l="1"/>
  <c r="I23" i="28"/>
  <c r="I19" i="28"/>
  <c r="I15" i="28"/>
  <c r="M124" i="28"/>
  <c r="M136" i="28" s="1"/>
  <c r="L124" i="28"/>
  <c r="L136" i="28" s="1"/>
  <c r="L87" i="28"/>
  <c r="L145" i="28" s="1"/>
  <c r="L82" i="28"/>
  <c r="L135" i="28" s="1"/>
  <c r="K47" i="28" a="1"/>
  <c r="K47" i="28" l="1"/>
  <c r="M82" i="28"/>
  <c r="M135" i="28" s="1"/>
  <c r="L95" i="28"/>
  <c r="L91" i="28"/>
  <c r="L119" i="28"/>
  <c r="L99" i="28"/>
  <c r="L85" i="28"/>
  <c r="R85" i="28" s="1"/>
  <c r="R87" i="28"/>
  <c r="R145" i="28" s="1"/>
  <c r="K55" i="28" a="1"/>
  <c r="K51" i="28" a="1"/>
  <c r="J11" i="28" a="1"/>
  <c r="K59" i="28" a="1"/>
  <c r="K59" i="28" l="1"/>
  <c r="K51" i="28"/>
  <c r="K55" i="28"/>
  <c r="J11" i="28"/>
  <c r="L128" i="28"/>
  <c r="L131" i="28" s="1"/>
  <c r="L141" i="28" s="1"/>
  <c r="L122" i="28"/>
  <c r="L132" i="28" s="1"/>
  <c r="L142" i="28" s="1"/>
  <c r="N124" i="28"/>
  <c r="N136" i="28" s="1"/>
  <c r="R99" i="28"/>
  <c r="R91" i="28"/>
  <c r="R95" i="28"/>
  <c r="N82" i="28"/>
  <c r="N135" i="28" s="1"/>
  <c r="R47" i="28"/>
  <c r="R75" i="28" s="1"/>
  <c r="K75" i="28"/>
  <c r="J15" i="28" a="1"/>
  <c r="J19" i="28" a="1"/>
  <c r="J23" i="28" a="1"/>
  <c r="J19" i="28" l="1"/>
  <c r="R19" i="28" s="1"/>
  <c r="J15" i="28"/>
  <c r="R15" i="28" s="1"/>
  <c r="J23" i="28"/>
  <c r="R23" i="28" s="1"/>
  <c r="J39" i="28"/>
  <c r="R11" i="28"/>
  <c r="R39" i="28" s="1"/>
  <c r="L134" i="28"/>
  <c r="R55" i="28"/>
  <c r="O124" i="28"/>
  <c r="O136" i="28" s="1"/>
  <c r="O82" i="28"/>
  <c r="O135" i="28" s="1"/>
  <c r="R51" i="28"/>
  <c r="P82" i="28"/>
  <c r="P135" i="28" s="1"/>
  <c r="R59" i="28"/>
  <c r="P124" i="28" l="1"/>
  <c r="P136" i="28" s="1"/>
  <c r="Q124" i="28" l="1"/>
  <c r="Q136" i="28" s="1"/>
  <c r="R83" i="28"/>
  <c r="Q82" i="28"/>
  <c r="Q135" i="28" l="1"/>
  <c r="R135" i="28" s="1"/>
  <c r="R82"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tc={59428211-DDEB-48AD-BA9D-B4FC35115091}</author>
  </authors>
  <commentList>
    <comment ref="B19" authorId="0" shapeId="0" xr:uid="{59428211-DDEB-48AD-BA9D-B4FC35115091}">
      <text>
        <t>[Threaded comment]
Your version of Excel allows you to read this threaded comment; however, any edits to it will get removed if the file is opened in a newer version of Excel. Learn more: https://go.microsoft.com/fwlink/?linkid=870924
Comment:
    After meeting w/Emily Lindow, Chief of Staff @BOEM, reducing this to 60%, and further reducing the "remaining lease areas" acreage to 30%. She explained that recent conversations with fisheries indicated they would likely oppose projects further building out their lease areas, at least initially. So we can't count on more than an additional 5 GW from those leftover lease areas.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tc={75767BFA-A065-4EC6-9C12-18F1C02FC1DA}</author>
  </authors>
  <commentList>
    <comment ref="B84" authorId="0" shapeId="0" xr:uid="{75767BFA-A065-4EC6-9C12-18F1C02FC1DA}">
      <text>
        <t>[Threaded comment]
Your version of Excel allows you to read this threaded comment; however, any edits to it will get removed if the file is opened in a newer version of Excel. Learn more: https://go.microsoft.com/fwlink/?linkid=870924
Comment:
    @Rouxel, Noe  here is the # of projects per year.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tc={CC274E9D-3307-4CAD-A4DD-836F29E2A908}</author>
  </authors>
  <commentList>
    <comment ref="B84" authorId="0" shapeId="0" xr:uid="{CC274E9D-3307-4CAD-A4DD-836F29E2A908}">
      <text>
        <t>[Threaded comment]
Your version of Excel allows you to read this threaded comment; however, any edits to it will get removed if the file is opened in a newer version of Excel. Learn more: https://go.microsoft.com/fwlink/?linkid=870924
Comment:
    @Rouxel, Noe  here is the # of projects per year.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tc={6C874BD0-4AE4-41F7-86D6-3FB7B83D1774}</author>
  </authors>
  <commentList>
    <comment ref="B84" authorId="0" shapeId="0" xr:uid="{6C874BD0-4AE4-41F7-86D6-3FB7B83D1774}">
      <text>
        <t>[Threaded comment]
Your version of Excel allows you to read this threaded comment; however, any edits to it will get removed if the file is opened in a newer version of Excel. Learn more: https://go.microsoft.com/fwlink/?linkid=870924
Comment:
    @Rouxel, Noe  here is the # of projects per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tc={82EB43AC-686A-4B4F-B4EA-19B06AAD0012}</author>
  </authors>
  <commentList>
    <comment ref="B84" authorId="0" shapeId="0" xr:uid="{82EB43AC-686A-4B4F-B4EA-19B06AAD0012}">
      <text>
        <t>[Threaded comment]
Your version of Excel allows you to read this threaded comment; however, any edits to it will get removed if the file is opened in a newer version of Excel. Learn more: https://go.microsoft.com/fwlink/?linkid=870924
Comment:
    @Rouxel, Noe  here is the # of projects per year.</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tc={99FED3B6-10CF-4ABF-85E8-55073EAF6E28}</author>
    <author>tc={202A598F-0EAD-4499-9687-EA19B2F426CE}</author>
    <author>tc={B9290FDC-B84A-4183-9FA3-D6AF805EC0AD}</author>
  </authors>
  <commentList>
    <comment ref="B116" authorId="0" shapeId="0" xr:uid="{99FED3B6-10CF-4ABF-85E8-55073EAF6E28}">
      <text>
        <t>[Threaded comment]
Your version of Excel allows you to read this threaded comment; however, any edits to it will get removed if the file is opened in a newer version of Excel. Learn more: https://go.microsoft.com/fwlink/?linkid=870924
Comment:
    @Rouxel, Noe Can you please adjust this for the floating WC projects? Same for the HLV for floating substation (row 118). That is, to reflect any difference in how WTIVs will be used (or not) to install floating projects. Thanks!</t>
      </text>
    </comment>
    <comment ref="J136" authorId="1" shapeId="0" xr:uid="{202A598F-0EAD-4499-9687-EA19B2F426CE}">
      <text>
        <t>[Threaded comment]
Your version of Excel allows you to read this threaded comment; however, any edits to it will get removed if the file is opened in a newer version of Excel. Learn more: https://go.microsoft.com/fwlink/?linkid=870924
Comment:
    @Rouxel, Noe the port requirements for Berth are keyed to the # of WTIVs, but should it be keyed to # of barges? Or is is assumed that barges will be circulating so we don't need quite as many berths as we have barges? What's your assumption here? Also, I rounded up to whole numbers bc it seems to me a 1/2 of a berth isn't that useful, but again, maybe you have a different thought about what this number means (as in, if it's time-based)?</t>
      </text>
    </comment>
    <comment ref="B137" authorId="2" shapeId="0" xr:uid="{B9290FDC-B84A-4183-9FA3-D6AF805EC0AD}">
      <text>
        <t>[Threaded comment]
Your version of Excel allows you to read this threaded comment; however, any edits to it will get removed if the file is opened in a newer version of Excel. Learn more: https://go.microsoft.com/fwlink/?linkid=870924
Comment:
    @Rouxel, Noe Do you have an idea of what the laydown area should be for FOW projects? I assume larger area may be needed -- since the foundations are generally taking up more room (maybe)?? Please update my WAG.</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<sst xmlns="http://schemas.openxmlformats.org/spreadsheetml/2006/main" count="768" uniqueCount="334">
  <si>
    <t>Notes</t>
  </si>
  <si>
    <t>Vessels</t>
  </si>
  <si>
    <t>Assumptions</t>
  </si>
  <si>
    <t>Conversions:</t>
  </si>
  <si>
    <t>Turbine Size</t>
  </si>
  <si>
    <t>sm</t>
  </si>
  <si>
    <t>med</t>
  </si>
  <si>
    <t>lg</t>
  </si>
  <si>
    <t>AVG</t>
  </si>
  <si>
    <t>Acres per NM^2</t>
  </si>
  <si>
    <t>COD &lt;= 2026</t>
  </si>
  <si>
    <t>km per mile</t>
  </si>
  <si>
    <t>nautical miles per mile</t>
  </si>
  <si>
    <t>km per NM</t>
  </si>
  <si>
    <t>Substations</t>
  </si>
  <si>
    <t>MW/Substation</t>
  </si>
  <si>
    <t>MW</t>
  </si>
  <si>
    <t>Array and Export Cables</t>
  </si>
  <si>
    <t>States</t>
  </si>
  <si>
    <t>Abbrev.</t>
  </si>
  <si>
    <t>No.</t>
  </si>
  <si>
    <t>Array cable margin</t>
  </si>
  <si>
    <t>Maine</t>
  </si>
  <si>
    <t>ME</t>
  </si>
  <si>
    <t>New Hampshire</t>
  </si>
  <si>
    <t>NH</t>
  </si>
  <si>
    <t>Massachusetts</t>
  </si>
  <si>
    <t>MA</t>
  </si>
  <si>
    <t>Weather Window</t>
  </si>
  <si>
    <t>Rhode Island</t>
  </si>
  <si>
    <t>RI</t>
  </si>
  <si>
    <t>Quarter</t>
  </si>
  <si>
    <t>% active time</t>
  </si>
  <si>
    <t>Connecticut</t>
  </si>
  <si>
    <t>CT</t>
  </si>
  <si>
    <t>Q1</t>
  </si>
  <si>
    <t>New York</t>
  </si>
  <si>
    <t>NY</t>
  </si>
  <si>
    <t>Q2</t>
  </si>
  <si>
    <t>New Jersey</t>
  </si>
  <si>
    <t>NJ</t>
  </si>
  <si>
    <t>Q3</t>
  </si>
  <si>
    <t>Delaware</t>
  </si>
  <si>
    <t>DE</t>
  </si>
  <si>
    <t>Q4</t>
  </si>
  <si>
    <t>Maryland</t>
  </si>
  <si>
    <t>MD</t>
  </si>
  <si>
    <t>Annual factor:</t>
  </si>
  <si>
    <t>% of year when construction is possible.</t>
  </si>
  <si>
    <t>Virginia</t>
  </si>
  <si>
    <t>VA</t>
  </si>
  <si>
    <t>Assume Project is installed within one year (during Q2/Q3 weather window)</t>
  </si>
  <si>
    <t>North Carolina</t>
  </si>
  <si>
    <t>NC</t>
  </si>
  <si>
    <t>South Carolina</t>
  </si>
  <si>
    <t>SC</t>
  </si>
  <si>
    <t>California</t>
  </si>
  <si>
    <t>CA</t>
  </si>
  <si>
    <r>
      <t>One turbine per nm</t>
    </r>
    <r>
      <rPr>
        <vertAlign val="superscript"/>
        <sz val="11"/>
        <color theme="1"/>
        <rFont val="Calibri"/>
        <family val="2"/>
        <scheme val="minor"/>
      </rPr>
      <t>2</t>
    </r>
  </si>
  <si>
    <r>
      <t>nm</t>
    </r>
    <r>
      <rPr>
        <vertAlign val="superscript"/>
        <sz val="11"/>
        <color theme="1"/>
        <rFont val="Calibri"/>
        <family val="2"/>
        <scheme val="minor"/>
      </rPr>
      <t>2</t>
    </r>
  </si>
  <si>
    <t>Procurement, Transport, Construction, Installation Timelines</t>
  </si>
  <si>
    <t>Start of construction to COD</t>
  </si>
  <si>
    <t>yr</t>
  </si>
  <si>
    <t>Procurement &amp; manufacturing</t>
  </si>
  <si>
    <t>Blades</t>
  </si>
  <si>
    <t>Feeder barge min size</t>
  </si>
  <si>
    <t>m</t>
  </si>
  <si>
    <t>Tower</t>
  </si>
  <si>
    <t>OSS</t>
  </si>
  <si>
    <t>Array cables</t>
  </si>
  <si>
    <t>Export cables</t>
  </si>
  <si>
    <t>Monopile</t>
  </si>
  <si>
    <t>Jacket foundation</t>
  </si>
  <si>
    <t>OSS Jacket</t>
  </si>
  <si>
    <t>Include Projects</t>
  </si>
  <si>
    <t>Include Undeveloped areas</t>
  </si>
  <si>
    <t># of OSP</t>
  </si>
  <si>
    <t>array cable length per turbine, km</t>
  </si>
  <si>
    <t>Total cable array length, km</t>
  </si>
  <si>
    <t>export cable length, km</t>
  </si>
  <si>
    <t># of export cables</t>
  </si>
  <si>
    <t>Total export cable length, km</t>
  </si>
  <si>
    <t>HVAC</t>
  </si>
  <si>
    <t>HVDC</t>
  </si>
  <si>
    <t>Number of Projects</t>
  </si>
  <si>
    <t>Project COD</t>
  </si>
  <si>
    <t>Total Project Capacity, MW</t>
  </si>
  <si>
    <t>Average Rated Power, MW</t>
  </si>
  <si>
    <t>substructure: total  monopiles, #</t>
  </si>
  <si>
    <t xml:space="preserve"> </t>
  </si>
  <si>
    <t>Total Lease Area, Acres</t>
  </si>
  <si>
    <t>Total # of 12 MW turbines</t>
  </si>
  <si>
    <t>Total # of 15 MW turbines</t>
  </si>
  <si>
    <t>Total # of 18 MW turbines</t>
  </si>
  <si>
    <t>TOTAL</t>
  </si>
  <si>
    <t>Transposed Table</t>
  </si>
  <si>
    <t>AverageMin Water Depth, m</t>
  </si>
  <si>
    <t>Average Max Water Depth, m</t>
  </si>
  <si>
    <t xml:space="preserve">substructure: total GBF, #
</t>
  </si>
  <si>
    <t xml:space="preserve">substructure: total jacket, #
</t>
  </si>
  <si>
    <t>substructure: Total OSP jacket, #</t>
  </si>
  <si>
    <t>PROJECTS</t>
  </si>
  <si>
    <t>Toggle</t>
  </si>
  <si>
    <t>Year</t>
  </si>
  <si>
    <t>TOTALS</t>
  </si>
  <si>
    <t>DEMAND</t>
  </si>
  <si>
    <t>PROCUREMENT &amp; MANUFACTURING</t>
  </si>
  <si>
    <t>NOTE: This table is the FOUNDATION, based on COD. All other activities are keyed off of COD.</t>
  </si>
  <si>
    <t>Cumulative MW</t>
  </si>
  <si>
    <t>Installed MW</t>
  </si>
  <si>
    <t>TURBINES, MW</t>
  </si>
  <si>
    <t>ROTOR BLADES, UNITS</t>
  </si>
  <si>
    <t>NACELLES, MW</t>
  </si>
  <si>
    <t>TOWERS, UNITS</t>
  </si>
  <si>
    <t>FOUNDATIONS</t>
  </si>
  <si>
    <t>GBF (turbine)</t>
  </si>
  <si>
    <t>Jacket (turbine)</t>
  </si>
  <si>
    <t>SUBSTATIONS</t>
  </si>
  <si>
    <t>CABLES, KM</t>
  </si>
  <si>
    <t>WTIV (12 MW)</t>
  </si>
  <si>
    <t>WTIV (15 MW)</t>
  </si>
  <si>
    <t>WTIV (18 MW)</t>
  </si>
  <si>
    <t>Scroll down to see the names of the Projects and Call Areas.</t>
  </si>
  <si>
    <t>Foundations</t>
  </si>
  <si>
    <t>min depth, m</t>
  </si>
  <si>
    <t>max depth, m</t>
  </si>
  <si>
    <t>Gravity Base Foundation (GBF)</t>
  </si>
  <si>
    <t>Jacket</t>
  </si>
  <si>
    <t>Can be manufactured in US</t>
  </si>
  <si>
    <t>Nacelle</t>
  </si>
  <si>
    <t>Procurement timelines</t>
  </si>
  <si>
    <t>1. link procurement timelines in column A (one for each item)</t>
  </si>
  <si>
    <t>2. copy/paste from cell C10 into new row</t>
  </si>
  <si>
    <t>3. update the $A$10 reference to the current row</t>
  </si>
  <si>
    <t>4. select row and Ctrl-R to fill in to the right</t>
  </si>
  <si>
    <t>VESSELS, (Vessel.Day)</t>
  </si>
  <si>
    <t>HLV (Substation)</t>
  </si>
  <si>
    <t>Mob/demob time to be added</t>
  </si>
  <si>
    <t>HLV/WTIV (foundation)</t>
  </si>
  <si>
    <t>VESSELS, (Vessels needed)</t>
  </si>
  <si>
    <t>feeder Barges</t>
  </si>
  <si>
    <t>GBS foundation</t>
  </si>
  <si>
    <t>"Red Period" Jan-April no pile-driving due to Right Whale activity</t>
  </si>
  <si>
    <t>"Red Period" ends April 30, "Yellow period" May 1-15</t>
  </si>
  <si>
    <t>"Yellow Period" Nov</t>
  </si>
  <si>
    <t>Tufts study -- restrictions + weather windows justify 8 month (2/3) ocnstruction window</t>
  </si>
  <si>
    <t>NOTE: the Tufts study also has examples of staging + install time from 2 EU projects</t>
  </si>
  <si>
    <t>Total WTIV</t>
  </si>
  <si>
    <t>FYI -- from Tufts study. Table 5.</t>
  </si>
  <si>
    <t>Feeder barge transit time</t>
  </si>
  <si>
    <t>Feeder barge time on site</t>
  </si>
  <si>
    <t>Barge mob time</t>
  </si>
  <si>
    <r>
      <t>Tier 1: finished components</t>
    </r>
    <r>
      <rPr>
        <sz val="11"/>
        <color rgb="FF000000"/>
        <rFont val="Calibri"/>
        <family val="2"/>
      </rPr>
      <t> </t>
    </r>
  </si>
  <si>
    <t>WTG 12 MW </t>
  </si>
  <si>
    <t>WTG 15 MW </t>
  </si>
  <si>
    <t>WTG 18 MW </t>
  </si>
  <si>
    <t>Monopile  </t>
  </si>
  <si>
    <t>Transition piece </t>
  </si>
  <si>
    <t>Gravity base </t>
  </si>
  <si>
    <t>Jacket </t>
  </si>
  <si>
    <t>OSS Jacket </t>
  </si>
  <si>
    <t>Offshore substation </t>
  </si>
  <si>
    <t>Array cables </t>
  </si>
  <si>
    <t>Export cables </t>
  </si>
  <si>
    <r>
      <t>Tier 2: subassemblies</t>
    </r>
    <r>
      <rPr>
        <sz val="11"/>
        <color rgb="FF000000"/>
        <rFont val="Calibri"/>
        <family val="2"/>
      </rPr>
      <t> </t>
    </r>
  </si>
  <si>
    <t>Rotor blades: 107m, 115m, 125m </t>
  </si>
  <si>
    <t>Nacelle: 12MW, 15 MW, 18MW </t>
  </si>
  <si>
    <t>Tower:  110m, 120m, 130m </t>
  </si>
  <si>
    <t>COMMERCIAL OPERATION DATE (COD)</t>
  </si>
  <si>
    <t>HLV, per substation</t>
  </si>
  <si>
    <t>WTIV per turbine</t>
  </si>
  <si>
    <t>WTIV per foundation</t>
  </si>
  <si>
    <t>#</t>
  </si>
  <si>
    <t>WTG's per barge</t>
  </si>
  <si>
    <t>LOW</t>
  </si>
  <si>
    <t>MED</t>
  </si>
  <si>
    <t>HIGH</t>
  </si>
  <si>
    <t>CTV</t>
  </si>
  <si>
    <t>Construction year 0</t>
  </si>
  <si>
    <t xml:space="preserve">Year   1 </t>
  </si>
  <si>
    <t>Year   2 - 20</t>
  </si>
  <si>
    <t>initial CTV need</t>
  </si>
  <si>
    <t xml:space="preserve">Manuf ramp-up, </t>
  </si>
  <si>
    <t>Interim Calcs</t>
  </si>
  <si>
    <t># of turbines available to the US market</t>
  </si>
  <si>
    <t>HIGH - Highly Constrained scenario</t>
  </si>
  <si>
    <t>LOW - Low Constrained scenario</t>
  </si>
  <si>
    <t>MED - Medium Constrained scenario</t>
  </si>
  <si>
    <t>years</t>
  </si>
  <si>
    <t>Cable Laying speed</t>
  </si>
  <si>
    <t>km/day</t>
  </si>
  <si>
    <t>TRANSPORT &amp; STORE</t>
  </si>
  <si>
    <t>days</t>
  </si>
  <si>
    <t>CLV</t>
  </si>
  <si>
    <t>Transport &amp; storage</t>
  </si>
  <si>
    <t>Constrained scenarios:</t>
  </si>
  <si>
    <t>Standard development % of Lease Area</t>
  </si>
  <si>
    <t>Build-out lag time for remaining Lease Area</t>
  </si>
  <si>
    <t>2026 &lt; COD &lt;= 2030</t>
  </si>
  <si>
    <t>2030 &lt; COD &lt;= 2035</t>
  </si>
  <si>
    <t>Scenarios</t>
  </si>
  <si>
    <t>Total # of WTIVs available</t>
  </si>
  <si>
    <t>Assumes projects are developed according to Developers' timelines with no constraints on WTG supply and WTIVs.</t>
  </si>
  <si>
    <t>Distance between turbines, nm</t>
  </si>
  <si>
    <t xml:space="preserve">Turbine spacing </t>
  </si>
  <si>
    <t>Turbine size (Applied to Undeveloped areas):</t>
  </si>
  <si>
    <t>Toggle to INCLUDE/EXCLUDE  (change these on Annual Gantt Chart sheet)</t>
  </si>
  <si>
    <t>KEY:</t>
  </si>
  <si>
    <t>input</t>
  </si>
  <si>
    <t>calculated</t>
  </si>
  <si>
    <t>Existing projects (Block island, CVOW demo)</t>
  </si>
  <si>
    <t>Mob/demob time</t>
  </si>
  <si>
    <t>Can be manufactured in US, but more expensive than monopile and jacket (see GBS Foundation sheet). Half of Equinor projects, and half of shallower parts of NY Bight</t>
  </si>
  <si>
    <t>% Available for US</t>
  </si>
  <si>
    <t>Type</t>
  </si>
  <si>
    <t>CTVs</t>
  </si>
  <si>
    <t># required</t>
  </si>
  <si>
    <t>Units</t>
  </si>
  <si>
    <t>Vessel Parameters</t>
  </si>
  <si>
    <t>Value</t>
  </si>
  <si>
    <t>Cable-laying vessels</t>
  </si>
  <si>
    <t>Duration</t>
  </si>
  <si>
    <t>This sheet contains ALL project assumptions used in the following worksheets to develop the (GREEN) output sheets, one sheet per scenario</t>
  </si>
  <si>
    <t xml:space="preserve">DESCRIPTION: </t>
  </si>
  <si>
    <t>48 h too high, might be as low as 24 h</t>
  </si>
  <si>
    <t>48 h too high</t>
  </si>
  <si>
    <t>Gravity base foundation (GBF)</t>
  </si>
  <si>
    <t>% of Total</t>
  </si>
  <si>
    <t>Foundation sensitivity study</t>
  </si>
  <si>
    <t>Unconstrained scenario:</t>
  </si>
  <si>
    <t>Other Assumptions:</t>
  </si>
  <si>
    <t>NY Bight lease areas included in analysis</t>
  </si>
  <si>
    <t>Additional Call Areas and WEAs along the East Coast (e.g., Wilmington East, NC and Grand Strand, SC) not included, due to uncertainty regarding project development</t>
  </si>
  <si>
    <t>GoM is not included in the analysis</t>
  </si>
  <si>
    <t>CA WEAs (Morro Bay and Humboldt) is currently not included, but will be</t>
  </si>
  <si>
    <t xml:space="preserve">% developable remaining lease areas for existing projects was reduced after discussion with Emily Lindow of BOEM: she anticipates opposition to developing remaining lease areas </t>
  </si>
  <si>
    <t>acres per km^2</t>
  </si>
  <si>
    <t>km^2/nm^2</t>
  </si>
  <si>
    <t>Total Turbines</t>
  </si>
  <si>
    <t>Projects Constructed</t>
  </si>
  <si>
    <t>hr</t>
  </si>
  <si>
    <t xml:space="preserve">Assumed turbine spacing of 1 WTG per nm2 yields turbine density ranging from 3.5MW/km^2 for 12 MW turbines, which is slightly higher than the NREL 2020 Offhsore Wind Technologies Market Report, up to 5.3MW/km^2 for 18 MW turbines.  </t>
  </si>
  <si>
    <t>Spacing of 1 nm between turbines is approximately 8.3 rotor diameters for the largest known rotors (222 m diameter).</t>
  </si>
  <si>
    <t>ROTOR BLADES</t>
  </si>
  <si>
    <t>NACELLES</t>
  </si>
  <si>
    <t>TOWERS</t>
  </si>
  <si>
    <t>Feeder Barges</t>
  </si>
  <si>
    <t>VESSELS</t>
  </si>
  <si>
    <t>VESSEL DAYS</t>
  </si>
  <si>
    <t>TURBINES</t>
  </si>
  <si>
    <t>IF(AND('OUTPUT-UNC'!E$86&gt;0,'OUTPUT-UNC'!E$87=0,'OUTPUT-UNC'!E$88=0),(Assumptions!$C$9/$B134),IF(AND('OUTPUT-UNC'!E$86&gt;0,'OUTPUT-UNC'!E$87&gt;0,'OUTPUT-UNC'!E$88=0),(Assumptions!$C$9/$B134/2),IF(AND('OUTPUT-UNC'!E$86&gt;0,'OUTPUT-UNC'!E$87=0,'OUTPUT-UNC'!E$88&gt;0),Assumptions!$C$9/$B134/2,IF(AND('OUTPUT-UNC'!E$86&gt;0,'OUTPUT-UNC'!E$87&gt;0,'OUTPUT-UNC'!E$88&gt;0),Assumptions!$C$9/$B134/3,0))))</t>
  </si>
  <si>
    <t>Total MW available for export from Europe, annually</t>
  </si>
  <si>
    <t>Preferred option (least cost, most used in Europe, simplest, quickest to install). Monopile factory in NJ being constructed by EEW (Orsted).</t>
  </si>
  <si>
    <t xml:space="preserve">States </t>
  </si>
  <si>
    <t>EC -UNDEVELOPED</t>
  </si>
  <si>
    <t>WC-UNDEVELOPED</t>
  </si>
  <si>
    <t>WTIV total days</t>
  </si>
  <si>
    <t>Port Requirements</t>
  </si>
  <si>
    <t>Berth (Feeder barges)</t>
  </si>
  <si>
    <t>EC-Undeveloped</t>
  </si>
  <si>
    <t>WC-Undeveloped</t>
  </si>
  <si>
    <t>Monopiles (turbine)</t>
  </si>
  <si>
    <t>Transition Piece</t>
  </si>
  <si>
    <t>Jacket (OSS)</t>
  </si>
  <si>
    <t>substructure: total  spar buoys, #</t>
  </si>
  <si>
    <t xml:space="preserve">substructure: total semi-subs, #
</t>
  </si>
  <si>
    <t xml:space="preserve">substructure: total TLP, #
</t>
  </si>
  <si>
    <t>substructure: Total OSPsemi-sub, #</t>
  </si>
  <si>
    <t># of OSP, floating</t>
  </si>
  <si>
    <t>EC-UNDEVELOPED</t>
  </si>
  <si>
    <t>EC-Projects</t>
  </si>
  <si>
    <t>Floating (turbine)</t>
  </si>
  <si>
    <t>Floating (floating OSS)</t>
  </si>
  <si>
    <t xml:space="preserve">EC Lay-down Area (acres) </t>
  </si>
  <si>
    <t>WC Lay-down Area (acres)</t>
  </si>
  <si>
    <t>OSS Topside</t>
  </si>
  <si>
    <t>Static Array Cable, km</t>
  </si>
  <si>
    <t>Static Export Cable, km</t>
  </si>
  <si>
    <t>Dynamic Array Cable, km</t>
  </si>
  <si>
    <t>TURBINES (total)</t>
  </si>
  <si>
    <t>NOTE: This table is the BASELINE, based on COD. All other activities are keyed off of COD.</t>
  </si>
  <si>
    <t>Total dynamic  array cable length, km</t>
  </si>
  <si>
    <t>Dynamic export cable length, km</t>
  </si>
  <si>
    <t>Dynamic array cable length per turbine, km</t>
  </si>
  <si>
    <t># of dynamic export cables</t>
  </si>
  <si>
    <t>Total dynamic export cable length, km</t>
  </si>
  <si>
    <t>Total static array cable length, km</t>
  </si>
  <si>
    <t>Static export cable length, km</t>
  </si>
  <si>
    <t># of static export cables</t>
  </si>
  <si>
    <t>Total static export cable length, km</t>
  </si>
  <si>
    <t>Static array cable length per turbine, km</t>
  </si>
  <si>
    <t>Dynamic Export Cable, km</t>
  </si>
  <si>
    <t>Rock damping</t>
  </si>
  <si>
    <t>Rock damping, per MP</t>
  </si>
  <si>
    <t>incl. re-loading</t>
  </si>
  <si>
    <t>Rock damping vessel</t>
  </si>
  <si>
    <t>OUTPUT -WEST COAST UNCONSTRAINED DEMAND PIPELINE scenario</t>
  </si>
  <si>
    <t>WTIV Total Days</t>
  </si>
  <si>
    <t>EC-UNCONSTRAINED</t>
  </si>
  <si>
    <t>WC-UNCONSTRAINED</t>
  </si>
  <si>
    <t>Rock dumping vessel</t>
  </si>
  <si>
    <t>Rock dumping</t>
  </si>
  <si>
    <t>OUTPUT - UNCONSTRAINED TOTAL DEMAND PIPELINE (EC and WC) scenario</t>
  </si>
  <si>
    <t>OUTPUT - EAST COAST UNCONSTRAINED DEMAND PIPELINE scenario</t>
  </si>
  <si>
    <t>OUTPUT - ACCELERATED TOTAL DEMAND PIPELINE (EC AND WC) scenario</t>
  </si>
  <si>
    <t>EC-ACCEL</t>
  </si>
  <si>
    <t>WC-ACCEL</t>
  </si>
  <si>
    <t>Fixed OSS Topside</t>
  </si>
  <si>
    <t>Floating OSS Topside</t>
  </si>
  <si>
    <t>scour protection  vessel</t>
  </si>
  <si>
    <r>
      <t xml:space="preserve">Parameters in the </t>
    </r>
    <r>
      <rPr>
        <b/>
        <sz val="11"/>
        <color rgb="FFFF0000"/>
        <rFont val="Calibri"/>
        <family val="2"/>
        <scheme val="minor"/>
      </rPr>
      <t>RED</t>
    </r>
    <r>
      <rPr>
        <sz val="11"/>
        <color theme="1"/>
        <rFont val="Calibri"/>
        <family val="2"/>
        <scheme val="minor"/>
      </rPr>
      <t xml:space="preserve"> boxes can be changed and updates will show up in the </t>
    </r>
    <r>
      <rPr>
        <b/>
        <sz val="11"/>
        <color theme="9" tint="-0.249977111117893"/>
        <rFont val="Calibri"/>
        <family val="2"/>
        <scheme val="minor"/>
      </rPr>
      <t>GREEN</t>
    </r>
    <r>
      <rPr>
        <sz val="11"/>
        <color theme="1"/>
        <rFont val="Calibri"/>
        <family val="2"/>
        <scheme val="minor"/>
      </rPr>
      <t xml:space="preserve"> output sheets.</t>
    </r>
  </si>
  <si>
    <t>DEFINED PROJECTS</t>
  </si>
  <si>
    <t>This workbook presents Gantt charts showing the projected U.S. Offshore wind project pipeline through 2035 for a number of development scenarios. The worksheets are described below.</t>
  </si>
  <si>
    <t>Worksheet name</t>
  </si>
  <si>
    <t>worksheet description</t>
  </si>
  <si>
    <t>All assumptions used in this analysis are presented here.</t>
  </si>
  <si>
    <t>Aggregated</t>
  </si>
  <si>
    <t>This sheet represents the aggregated information from all projects, undeveloped lease areas, and Wind Energy Areas that are included in this study.</t>
  </si>
  <si>
    <t>EC-UNC</t>
  </si>
  <si>
    <t>Gantt chart for the unconstrained project pipeline scenario for the EAST COAST. This scenario assumes there are no constraints on supply of any components nor of vessels to complete projects installations. CODs are either those published by the developer or estimated based on available project information.</t>
  </si>
  <si>
    <t>EC-LOW</t>
  </si>
  <si>
    <t xml:space="preserve">Gantt chart for the "low" constrained project pipeline scenario for the EAST COAST. This scenario assumes there are relatively low constraints on turbine supply and vessels needed to complete project installations. </t>
  </si>
  <si>
    <t>EC-MED</t>
  </si>
  <si>
    <t xml:space="preserve">Gantt chart for the "medium" constrained project pipeline scenario for the EAST COAST. This scenario assumes there are relatively low constraints on turbine supply and vessels needed to complete project installations. </t>
  </si>
  <si>
    <t>EC-HIGH</t>
  </si>
  <si>
    <t xml:space="preserve">Gantt chart for the "high" constrained project pipeline scenario for the EAST COAST. This scenario assumes there are relatively low constraints on turbine supply and vessels needed to complete project installations. </t>
  </si>
  <si>
    <t>GBF-UNC</t>
  </si>
  <si>
    <t xml:space="preserve">Gantt chart for the EAST COAST scenario where it is assumed there is equal demand for all three fixed-bottom turbine foundation types (monopile, jacket, and GBF). This scenario assumes there are no constraints on obtaining each foundation type. </t>
  </si>
  <si>
    <t>WC-UNC</t>
  </si>
  <si>
    <t>Gantt chart for the unconstrained project pipeline scenario for the WEST COAST. This scenario assumes there are no constraints on supply of any components nor of vessels to complete projects installations. CODs are either those published by the developer or estimated based on available project information.</t>
  </si>
  <si>
    <t>TOTAL-UNC</t>
  </si>
  <si>
    <t>Gantt chart for the unconstrained project TOTAL pipeline scenario, EAST and WEST COAST. This scenario assumes there are no constraints on supply of any components nor of vessels to complete projects installations. CODs are either those published by the developer or estimated based on available project information.</t>
  </si>
  <si>
    <t>ACCEL</t>
  </si>
  <si>
    <t>Gantt chart for the ACCELERATED project TOTAL pipeline scenario, EAST and WEST COAST. This scenario assumes that once the pipeline reaches it's maximum capacity, the buildout continues at that pace through 2035.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</si>
</sst>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00"/>
  </numFmts>
  <fonts count="25"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8"/>
      <name val="Calibri"/>
      <family val="2"/>
      <scheme val="minor"/>
    </font>
    <font>
      <i/>
      <sz val="11"/>
      <color theme="1"/>
      <name val="Calibri"/>
      <family val="2"/>
      <scheme val="minor"/>
    </font>
    <font>
      <vertAlign val="superscript"/>
      <sz val="11"/>
      <color theme="1"/>
      <name val="Calibri"/>
      <family val="2"/>
      <scheme val="minor"/>
    </font>
    <font>
      <sz val="11"/>
      <color rgb="FF006100"/>
      <name val="Calibri"/>
      <family val="2"/>
      <scheme val="minor"/>
    </font>
    <font>
      <sz val="11"/>
      <color rgb="FF9C5700"/>
      <name val="Calibri"/>
      <family val="2"/>
      <scheme val="minor"/>
    </font>
    <font>
      <b/>
      <sz val="11"/>
      <color rgb="FF000000"/>
      <name val="Calibri"/>
      <family val="2"/>
    </font>
    <font>
      <sz val="11"/>
      <color rgb="FF000000"/>
      <name val="Calibri"/>
      <family val="2"/>
    </font>
    <font>
      <sz val="12"/>
      <name val="Calibri"/>
      <family val="2"/>
    </font>
    <font>
      <b/>
      <i/>
      <sz val="11"/>
      <color theme="1"/>
      <name val="Calibri"/>
      <family val="2"/>
      <scheme val="minor"/>
    </font>
    <font>
      <sz val="16"/>
      <color theme="1"/>
      <name val="Calibri"/>
      <family val="2"/>
      <scheme val="minor"/>
    </font>
    <font>
      <b/>
      <sz val="16"/>
      <color theme="1"/>
      <name val="Calibri"/>
      <family val="2"/>
      <scheme val="minor"/>
    </font>
    <font>
      <b/>
      <sz val="11"/>
      <color theme="0"/>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b/>
      <sz val="14"/>
      <color theme="1"/>
      <name val="Calibri"/>
      <family val="2"/>
      <scheme val="minor"/>
    </font>
    <font>
      <sz val="12"/>
      <color theme="0"/>
      <name val="Calibri"/>
      <family val="2"/>
      <scheme val="minor"/>
    </font>
    <font>
      <b/>
      <sz val="12"/>
      <color theme="0"/>
      <name val="Calibri"/>
      <family val="2"/>
      <scheme val="minor"/>
    </font>
    <font>
      <sz val="12"/>
      <color theme="0" tint="-0.14999847407452621"/>
      <name val="Calibri"/>
      <family val="2"/>
      <scheme val="minor"/>
    </font>
    <font>
      <b/>
      <sz val="11"/>
      <color rgb="FFFF0000"/>
      <name val="Calibri"/>
      <family val="2"/>
      <scheme val="minor"/>
    </font>
    <font>
      <b/>
      <sz val="11"/>
      <color theme="9" tint="-0.249977111117893"/>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rgb="FFC6EFCE"/>
      </patternFill>
    </fill>
    <fill>
      <patternFill patternType="solid">
        <fgColor rgb="FFFFEB9C"/>
      </patternFill>
    </fill>
    <fill>
      <patternFill patternType="solid">
        <fgColor rgb="FF0079C2"/>
        <bgColor indexed="64"/>
      </patternFill>
    </fill>
    <fill>
      <patternFill patternType="solid">
        <fgColor rgb="FFC1EE86"/>
        <bgColor indexed="64"/>
      </patternFill>
    </fill>
    <fill>
      <patternFill patternType="solid">
        <fgColor rgb="FFDEE2E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double">
        <color indexed="64"/>
      </bottom>
      <diagonal/>
    </border>
    <border>
      <left style="thin">
        <color indexed="64"/>
      </left>
      <right/>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top/>
      <bottom/>
      <diagonal/>
    </border>
    <border>
      <left/>
      <right style="medium">
        <color rgb="FFFF0000"/>
      </right>
      <top/>
      <bottom/>
      <diagonal/>
    </border>
  </borders>
  <cellStyleXfs count="5">
    <xf numFmtId="0" fontId="0" fillId="0" borderId="0"/>
    <xf numFmtId="9" fontId="2" fillId="0" borderId="0" applyFont="0" applyFill="0" applyBorder="0" applyAlignment="0" applyProtection="0"/>
    <xf numFmtId="43" fontId="2" fillId="0" borderId="0" applyFont="0" applyFill="0" applyBorder="0" applyAlignment="0" applyProtection="0"/>
    <xf numFmtId="0" fontId="7" fillId="8" borderId="0" applyNumberFormat="0" applyBorder="0" applyAlignment="0" applyProtection="0"/>
    <xf numFmtId="0" fontId="8" fillId="9" borderId="0" applyNumberFormat="0" applyBorder="0" applyAlignment="0" applyProtection="0"/>
  </cellStyleXfs>
  <cellXfs count="212">
    <xf numFmtId="0" fontId="0" fillId="0" borderId="0" xfId="0"/>
    <xf numFmtId="0" fontId="0" fillId="0" borderId="0" xfId="0" applyAlignment="1">
      <alignment wrapText="1"/>
    </xf>
    <xf numFmtId="0" fontId="1" fillId="0" borderId="0" xfId="0" applyFont="1" applyAlignment="1">
      <alignment wrapText="1"/>
    </xf>
    <xf numFmtId="0" fontId="0" fillId="0" borderId="1" xfId="0" applyBorder="1" applyAlignment="1">
      <alignment wrapText="1"/>
    </xf>
    <xf numFmtId="0" fontId="0" fillId="0" borderId="1" xfId="0" applyBorder="1"/>
    <xf numFmtId="0" fontId="1" fillId="0" borderId="3" xfId="0" applyFont="1" applyBorder="1" applyAlignment="1">
      <alignment wrapText="1"/>
    </xf>
    <xf numFmtId="0" fontId="0" fillId="0" borderId="0" xfId="0" applyAlignment="1">
      <alignment horizontal="center" wrapText="1"/>
    </xf>
    <xf numFmtId="0" fontId="1" fillId="0" borderId="0" xfId="0" applyFont="1"/>
    <xf numFmtId="0" fontId="1" fillId="0" borderId="1" xfId="0" applyFont="1" applyBorder="1" applyAlignment="1">
      <alignment wrapText="1"/>
    </xf>
    <xf numFmtId="0" fontId="1" fillId="0" borderId="1" xfId="0" applyFont="1" applyBorder="1"/>
    <xf numFmtId="0" fontId="1" fillId="3" borderId="3" xfId="0" applyFont="1" applyFill="1" applyBorder="1" applyAlignment="1">
      <alignment wrapText="1"/>
    </xf>
    <xf numFmtId="0" fontId="1" fillId="0" borderId="0" xfId="0" applyFont="1" applyAlignment="1"/>
    <xf numFmtId="0" fontId="1" fillId="0" borderId="3" xfId="0" applyFont="1" applyBorder="1" applyAlignment="1"/>
    <xf numFmtId="0" fontId="0" fillId="0" borderId="1" xfId="0" applyBorder="1" applyAlignment="1"/>
    <xf numFmtId="0" fontId="0" fillId="0" borderId="0" xfId="0" applyAlignment="1"/>
    <xf numFmtId="0" fontId="1" fillId="0" borderId="1" xfId="0" applyFont="1" applyBorder="1" applyAlignment="1"/>
    <xf numFmtId="0" fontId="0" fillId="5" borderId="0" xfId="0" applyFill="1"/>
    <xf numFmtId="0" fontId="0" fillId="0" borderId="0" xfId="0" applyAlignment="1">
      <alignment horizontal="center"/>
    </xf>
    <xf numFmtId="0" fontId="1" fillId="0" borderId="0" xfId="0" applyFont="1" applyBorder="1" applyAlignment="1">
      <alignment wrapText="1"/>
    </xf>
    <xf numFmtId="0" fontId="0" fillId="0" borderId="0" xfId="0" applyBorder="1"/>
    <xf numFmtId="0" fontId="0" fillId="0" borderId="1" xfId="0" applyFill="1" applyBorder="1"/>
    <xf numFmtId="0" fontId="0" fillId="0" borderId="0" xfId="0" applyBorder="1" applyAlignment="1">
      <alignment horizontal="center"/>
    </xf>
    <xf numFmtId="1" fontId="0" fillId="0" borderId="0" xfId="0" applyNumberFormat="1"/>
    <xf numFmtId="0" fontId="0" fillId="4" borderId="1" xfId="0" applyFill="1" applyBorder="1"/>
    <xf numFmtId="0" fontId="1" fillId="0" borderId="8" xfId="0" applyFont="1" applyBorder="1" applyAlignment="1">
      <alignment wrapText="1"/>
    </xf>
    <xf numFmtId="0" fontId="0" fillId="0" borderId="0" xfId="0" applyBorder="1" applyAlignment="1">
      <alignment wrapText="1"/>
    </xf>
    <xf numFmtId="0" fontId="1" fillId="0" borderId="0" xfId="0" applyFont="1" applyBorder="1" applyAlignment="1"/>
    <xf numFmtId="1" fontId="1" fillId="0" borderId="0" xfId="0" applyNumberFormat="1" applyFont="1"/>
    <xf numFmtId="0" fontId="0" fillId="2" borderId="0" xfId="0" applyFill="1"/>
    <xf numFmtId="1" fontId="0" fillId="5" borderId="0" xfId="0" applyNumberFormat="1" applyFill="1"/>
    <xf numFmtId="16" fontId="0" fillId="0" borderId="0" xfId="0" applyNumberFormat="1"/>
    <xf numFmtId="0" fontId="0" fillId="0" borderId="0" xfId="0" applyFill="1"/>
    <xf numFmtId="0" fontId="0" fillId="0" borderId="0" xfId="0" applyFill="1" applyAlignment="1">
      <alignment horizontal="center"/>
    </xf>
    <xf numFmtId="0" fontId="0" fillId="0" borderId="0" xfId="0" applyFill="1" applyBorder="1" applyAlignment="1">
      <alignment horizontal="center"/>
    </xf>
    <xf numFmtId="0" fontId="5" fillId="0" borderId="0" xfId="0" applyFont="1"/>
    <xf numFmtId="1" fontId="0" fillId="0" borderId="0" xfId="0" applyNumberFormat="1" applyAlignment="1"/>
    <xf numFmtId="0" fontId="0" fillId="0" borderId="0" xfId="0" applyAlignment="1">
      <alignment horizontal="left"/>
    </xf>
    <xf numFmtId="1" fontId="0" fillId="0" borderId="0" xfId="0" applyNumberFormat="1" applyAlignment="1">
      <alignment horizontal="center"/>
    </xf>
    <xf numFmtId="1" fontId="1" fillId="0" borderId="0" xfId="0" applyNumberFormat="1" applyFont="1" applyBorder="1" applyAlignment="1"/>
    <xf numFmtId="1" fontId="1" fillId="0" borderId="0" xfId="0" applyNumberFormat="1" applyFont="1" applyAlignment="1"/>
    <xf numFmtId="1" fontId="0" fillId="0" borderId="0" xfId="2" applyNumberFormat="1" applyFont="1"/>
    <xf numFmtId="1" fontId="1" fillId="0" borderId="0" xfId="2" applyNumberFormat="1" applyFont="1" applyFill="1" applyBorder="1" applyAlignment="1"/>
    <xf numFmtId="1" fontId="1" fillId="0" borderId="0" xfId="2" applyNumberFormat="1" applyFont="1" applyBorder="1" applyAlignment="1"/>
    <xf numFmtId="1" fontId="1" fillId="0" borderId="0" xfId="2" applyNumberFormat="1" applyFont="1" applyAlignment="1"/>
    <xf numFmtId="9" fontId="0" fillId="0" borderId="0" xfId="0" applyNumberFormat="1"/>
    <xf numFmtId="1" fontId="0" fillId="0" borderId="0" xfId="0" applyNumberFormat="1" applyFill="1"/>
    <xf numFmtId="0" fontId="7" fillId="0" borderId="0" xfId="3" applyFill="1" applyBorder="1" applyAlignment="1">
      <alignment wrapText="1"/>
    </xf>
    <xf numFmtId="1" fontId="7" fillId="0" borderId="0" xfId="3" applyNumberFormat="1" applyFill="1"/>
    <xf numFmtId="0" fontId="7" fillId="0" borderId="0" xfId="3" applyFill="1"/>
    <xf numFmtId="0" fontId="8" fillId="0" borderId="0" xfId="4" applyFill="1" applyBorder="1" applyAlignment="1">
      <alignment wrapText="1"/>
    </xf>
    <xf numFmtId="1" fontId="8" fillId="0" borderId="0" xfId="4" applyNumberFormat="1" applyFill="1"/>
    <xf numFmtId="0" fontId="8" fillId="0" borderId="0" xfId="4" applyFill="1"/>
    <xf numFmtId="0" fontId="8" fillId="6" borderId="0" xfId="4" applyFill="1" applyBorder="1" applyAlignment="1">
      <alignment wrapText="1"/>
    </xf>
    <xf numFmtId="1" fontId="8" fillId="6" borderId="0" xfId="4" applyNumberFormat="1" applyFill="1"/>
    <xf numFmtId="0" fontId="8" fillId="6" borderId="0" xfId="4" applyFill="1"/>
    <xf numFmtId="0" fontId="0" fillId="0" borderId="1" xfId="0" applyBorder="1" applyAlignment="1">
      <alignment horizontal="center"/>
    </xf>
    <xf numFmtId="0" fontId="0" fillId="7" borderId="0" xfId="0" applyFill="1"/>
    <xf numFmtId="164" fontId="0" fillId="0" borderId="0" xfId="0" applyNumberFormat="1"/>
    <xf numFmtId="0" fontId="0" fillId="0" borderId="5" xfId="0" applyBorder="1"/>
    <xf numFmtId="0" fontId="1" fillId="0" borderId="4" xfId="0" applyFont="1" applyBorder="1"/>
    <xf numFmtId="1" fontId="0" fillId="0" borderId="9" xfId="0" applyNumberFormat="1" applyBorder="1"/>
    <xf numFmtId="0" fontId="0" fillId="0" borderId="0" xfId="0" applyFont="1"/>
    <xf numFmtId="0" fontId="0" fillId="5" borderId="0" xfId="0" applyFill="1" applyAlignment="1">
      <alignment horizontal="center"/>
    </xf>
    <xf numFmtId="1" fontId="0" fillId="5" borderId="0" xfId="0" applyNumberFormat="1" applyFill="1" applyAlignment="1">
      <alignment horizontal="center"/>
    </xf>
    <xf numFmtId="1" fontId="1" fillId="0" borderId="0" xfId="0" applyNumberFormat="1" applyFont="1" applyAlignment="1">
      <alignment horizontal="center"/>
    </xf>
    <xf numFmtId="1" fontId="1" fillId="5" borderId="0" xfId="0" applyNumberFormat="1" applyFont="1" applyFill="1" applyAlignment="1">
      <alignment horizontal="center"/>
    </xf>
    <xf numFmtId="1" fontId="0" fillId="0" borderId="5" xfId="0" applyNumberFormat="1" applyBorder="1" applyAlignment="1">
      <alignment horizontal="center"/>
    </xf>
    <xf numFmtId="1" fontId="1" fillId="0" borderId="5" xfId="0" applyNumberFormat="1" applyFont="1" applyBorder="1" applyAlignment="1">
      <alignment horizontal="center"/>
    </xf>
    <xf numFmtId="0" fontId="5" fillId="0" borderId="0" xfId="0" applyFont="1" applyAlignment="1">
      <alignment wrapText="1"/>
    </xf>
    <xf numFmtId="0" fontId="0" fillId="0" borderId="0" xfId="0" applyFont="1" applyAlignment="1">
      <alignment wrapText="1"/>
    </xf>
    <xf numFmtId="0" fontId="0" fillId="0" borderId="0" xfId="0" applyFill="1" applyAlignment="1">
      <alignment wrapText="1"/>
    </xf>
    <xf numFmtId="0" fontId="0" fillId="4" borderId="1" xfId="0" applyFill="1" applyBorder="1" applyAlignment="1">
      <alignment horizontal="center"/>
    </xf>
    <xf numFmtId="0" fontId="1" fillId="0" borderId="1" xfId="0" applyFont="1" applyBorder="1" applyAlignment="1">
      <alignment horizontal="center"/>
    </xf>
    <xf numFmtId="0" fontId="1" fillId="0" borderId="0" xfId="0" applyFont="1" applyBorder="1" applyAlignment="1">
      <alignment horizontal="center"/>
    </xf>
    <xf numFmtId="0" fontId="0" fillId="0" borderId="0" xfId="0" applyBorder="1" applyAlignment="1">
      <alignment horizontal="left"/>
    </xf>
    <xf numFmtId="0" fontId="9" fillId="0" borderId="6" xfId="0" applyFont="1" applyBorder="1" applyAlignment="1">
      <alignment horizontal="left" vertical="center" wrapText="1"/>
    </xf>
    <xf numFmtId="0" fontId="10" fillId="0" borderId="7" xfId="0" applyFont="1" applyBorder="1" applyAlignment="1">
      <alignment horizontal="left" vertical="center" wrapText="1"/>
    </xf>
    <xf numFmtId="0" fontId="11" fillId="0" borderId="7" xfId="0" applyFont="1" applyBorder="1" applyAlignment="1">
      <alignment horizontal="left" vertical="center" wrapText="1"/>
    </xf>
    <xf numFmtId="0" fontId="9" fillId="0" borderId="7" xfId="0" applyFont="1" applyBorder="1" applyAlignment="1">
      <alignment horizontal="left" vertical="center" wrapText="1"/>
    </xf>
    <xf numFmtId="0" fontId="10" fillId="0" borderId="2" xfId="0" applyFont="1" applyBorder="1" applyAlignment="1">
      <alignment horizontal="left" vertical="center" wrapText="1"/>
    </xf>
    <xf numFmtId="0" fontId="5" fillId="0" borderId="1" xfId="0" applyFont="1" applyBorder="1"/>
    <xf numFmtId="0" fontId="12" fillId="0" borderId="0" xfId="0" applyFont="1" applyAlignment="1">
      <alignment horizontal="left"/>
    </xf>
    <xf numFmtId="0" fontId="13" fillId="0" borderId="0" xfId="0" applyFont="1"/>
    <xf numFmtId="0" fontId="14" fillId="0" borderId="0" xfId="0" applyFont="1"/>
    <xf numFmtId="0" fontId="0" fillId="0" borderId="0" xfId="0" applyFill="1" applyBorder="1"/>
    <xf numFmtId="0" fontId="0" fillId="0" borderId="0" xfId="0" applyAlignment="1">
      <alignment vertical="top"/>
    </xf>
    <xf numFmtId="0" fontId="0" fillId="0" borderId="0" xfId="0" applyAlignment="1">
      <alignment horizontal="left" wrapText="1"/>
    </xf>
    <xf numFmtId="0" fontId="15" fillId="10" borderId="0" xfId="0" applyFont="1" applyFill="1"/>
    <xf numFmtId="0" fontId="16" fillId="10" borderId="0" xfId="0" applyFont="1" applyFill="1"/>
    <xf numFmtId="1" fontId="16" fillId="10" borderId="0" xfId="0" applyNumberFormat="1" applyFont="1" applyFill="1"/>
    <xf numFmtId="1" fontId="0" fillId="0" borderId="0" xfId="0" applyNumberFormat="1" applyFont="1"/>
    <xf numFmtId="1" fontId="0" fillId="0" borderId="0" xfId="3" applyNumberFormat="1" applyFont="1" applyFill="1"/>
    <xf numFmtId="1" fontId="0" fillId="0" borderId="0" xfId="4" applyNumberFormat="1" applyFont="1" applyFill="1"/>
    <xf numFmtId="1" fontId="0" fillId="6" borderId="0" xfId="4" applyNumberFormat="1" applyFont="1" applyFill="1"/>
    <xf numFmtId="0" fontId="0" fillId="0" borderId="0" xfId="0" applyBorder="1" applyAlignment="1">
      <alignment vertical="top"/>
    </xf>
    <xf numFmtId="0" fontId="0" fillId="11" borderId="1" xfId="0" applyFill="1" applyBorder="1" applyAlignment="1">
      <alignment horizontal="center"/>
    </xf>
    <xf numFmtId="9" fontId="0" fillId="11" borderId="1" xfId="1" applyFont="1" applyFill="1" applyBorder="1" applyAlignment="1">
      <alignment horizontal="center"/>
    </xf>
    <xf numFmtId="1" fontId="0" fillId="11" borderId="1" xfId="1" applyNumberFormat="1" applyFont="1" applyFill="1" applyBorder="1" applyAlignment="1">
      <alignment horizontal="center"/>
    </xf>
    <xf numFmtId="0" fontId="0" fillId="11" borderId="0" xfId="0" applyFill="1"/>
    <xf numFmtId="0" fontId="0" fillId="12" borderId="0" xfId="0" applyFill="1"/>
    <xf numFmtId="1" fontId="0" fillId="12" borderId="1" xfId="0" applyNumberFormat="1" applyFill="1" applyBorder="1" applyAlignment="1">
      <alignment horizontal="center"/>
    </xf>
    <xf numFmtId="0" fontId="0" fillId="12" borderId="1" xfId="0" applyFill="1" applyBorder="1" applyAlignment="1">
      <alignment horizontal="center"/>
    </xf>
    <xf numFmtId="165" fontId="0" fillId="11" borderId="1" xfId="1" applyNumberFormat="1" applyFont="1" applyFill="1" applyBorder="1" applyAlignment="1">
      <alignment horizontal="center"/>
    </xf>
    <xf numFmtId="165" fontId="0" fillId="11" borderId="1" xfId="0" applyNumberFormat="1" applyFill="1" applyBorder="1" applyAlignment="1">
      <alignment horizontal="center"/>
    </xf>
    <xf numFmtId="0" fontId="14" fillId="6" borderId="0" xfId="0" applyFont="1" applyFill="1"/>
    <xf numFmtId="0" fontId="18" fillId="6" borderId="0" xfId="0" applyFont="1" applyFill="1"/>
    <xf numFmtId="0" fontId="19" fillId="6" borderId="0" xfId="0" applyFont="1" applyFill="1"/>
    <xf numFmtId="0" fontId="3" fillId="6" borderId="5" xfId="0" applyFont="1" applyFill="1" applyBorder="1"/>
    <xf numFmtId="0" fontId="17" fillId="6" borderId="5" xfId="0" applyFont="1" applyFill="1" applyBorder="1"/>
    <xf numFmtId="1" fontId="20" fillId="6" borderId="5" xfId="0" applyNumberFormat="1" applyFont="1" applyFill="1" applyBorder="1" applyAlignment="1">
      <alignment horizontal="center"/>
    </xf>
    <xf numFmtId="1" fontId="17" fillId="6" borderId="5" xfId="0" applyNumberFormat="1" applyFont="1" applyFill="1" applyBorder="1" applyAlignment="1">
      <alignment horizontal="center"/>
    </xf>
    <xf numFmtId="1" fontId="3" fillId="6" borderId="5" xfId="0" applyNumberFormat="1" applyFont="1" applyFill="1" applyBorder="1" applyAlignment="1">
      <alignment horizontal="center"/>
    </xf>
    <xf numFmtId="1" fontId="17" fillId="6" borderId="5" xfId="0" applyNumberFormat="1" applyFont="1" applyFill="1" applyBorder="1"/>
    <xf numFmtId="0" fontId="17" fillId="6" borderId="5" xfId="0" applyFont="1" applyFill="1" applyBorder="1" applyAlignment="1">
      <alignment horizontal="center"/>
    </xf>
    <xf numFmtId="0" fontId="18" fillId="6" borderId="9" xfId="0" applyFont="1" applyFill="1" applyBorder="1"/>
    <xf numFmtId="1" fontId="17" fillId="6" borderId="4" xfId="0" applyNumberFormat="1" applyFont="1" applyFill="1" applyBorder="1"/>
    <xf numFmtId="0" fontId="17" fillId="6" borderId="4" xfId="0" applyFont="1" applyFill="1" applyBorder="1"/>
    <xf numFmtId="1" fontId="17" fillId="0" borderId="0" xfId="0" applyNumberFormat="1" applyFont="1"/>
    <xf numFmtId="0" fontId="17" fillId="0" borderId="0" xfId="0" applyFont="1"/>
    <xf numFmtId="0" fontId="21" fillId="10" borderId="0" xfId="0" applyFont="1" applyFill="1"/>
    <xf numFmtId="0" fontId="20" fillId="10" borderId="0" xfId="0" applyFont="1" applyFill="1"/>
    <xf numFmtId="1" fontId="20" fillId="10" borderId="0" xfId="0" applyNumberFormat="1" applyFont="1" applyFill="1"/>
    <xf numFmtId="0" fontId="3" fillId="0" borderId="0" xfId="0" applyFont="1"/>
    <xf numFmtId="0" fontId="17" fillId="7" borderId="0" xfId="0" applyFont="1" applyFill="1"/>
    <xf numFmtId="0" fontId="17" fillId="7" borderId="0" xfId="0" applyNumberFormat="1" applyFont="1" applyFill="1"/>
    <xf numFmtId="0" fontId="17" fillId="0" borderId="5" xfId="0" applyFont="1" applyBorder="1" applyAlignment="1">
      <alignment horizontal="center"/>
    </xf>
    <xf numFmtId="1" fontId="17" fillId="0" borderId="5" xfId="0" applyNumberFormat="1" applyFont="1" applyBorder="1" applyAlignment="1">
      <alignment horizontal="center"/>
    </xf>
    <xf numFmtId="0" fontId="17" fillId="0" borderId="5" xfId="0" applyFont="1" applyBorder="1"/>
    <xf numFmtId="1" fontId="17" fillId="0" borderId="5" xfId="0" applyNumberFormat="1" applyFont="1" applyBorder="1"/>
    <xf numFmtId="1" fontId="20" fillId="0" borderId="5" xfId="0" applyNumberFormat="1" applyFont="1" applyBorder="1" applyAlignment="1">
      <alignment horizontal="center"/>
    </xf>
    <xf numFmtId="1" fontId="17" fillId="0" borderId="4" xfId="0" applyNumberFormat="1" applyFont="1" applyBorder="1"/>
    <xf numFmtId="0" fontId="17" fillId="12" borderId="5" xfId="0" applyFont="1" applyFill="1" applyBorder="1"/>
    <xf numFmtId="1" fontId="17" fillId="12" borderId="4" xfId="0" applyNumberFormat="1" applyFont="1" applyFill="1" applyBorder="1"/>
    <xf numFmtId="0" fontId="17" fillId="12" borderId="5" xfId="0" applyFont="1" applyFill="1" applyBorder="1" applyAlignment="1">
      <alignment horizontal="center"/>
    </xf>
    <xf numFmtId="1" fontId="17" fillId="12" borderId="5" xfId="0" applyNumberFormat="1" applyFont="1" applyFill="1" applyBorder="1" applyAlignment="1">
      <alignment horizontal="center"/>
    </xf>
    <xf numFmtId="0" fontId="20" fillId="12" borderId="5" xfId="0" applyFont="1" applyFill="1" applyBorder="1"/>
    <xf numFmtId="0" fontId="20" fillId="12" borderId="5" xfId="0" applyFont="1" applyFill="1" applyBorder="1" applyAlignment="1">
      <alignment horizontal="center"/>
    </xf>
    <xf numFmtId="0" fontId="3" fillId="12" borderId="5" xfId="0" applyFont="1" applyFill="1" applyBorder="1"/>
    <xf numFmtId="1" fontId="20" fillId="12" borderId="5" xfId="0" applyNumberFormat="1" applyFont="1" applyFill="1" applyBorder="1" applyAlignment="1">
      <alignment horizontal="center"/>
    </xf>
    <xf numFmtId="1" fontId="3" fillId="12" borderId="5" xfId="0" applyNumberFormat="1" applyFont="1" applyFill="1" applyBorder="1" applyAlignment="1">
      <alignment horizontal="center"/>
    </xf>
    <xf numFmtId="0" fontId="16" fillId="0" borderId="0" xfId="0" applyFont="1"/>
    <xf numFmtId="0" fontId="17" fillId="12" borderId="0" xfId="0" applyFont="1" applyFill="1"/>
    <xf numFmtId="2" fontId="17" fillId="6" borderId="0" xfId="0" applyNumberFormat="1" applyFont="1" applyFill="1" applyBorder="1" applyAlignment="1">
      <alignment horizontal="center"/>
    </xf>
    <xf numFmtId="0" fontId="0" fillId="0" borderId="0" xfId="0" applyFont="1" applyFill="1" applyBorder="1"/>
    <xf numFmtId="0" fontId="1" fillId="0" borderId="0" xfId="0" applyFont="1" applyFill="1" applyBorder="1" applyAlignment="1">
      <alignment horizontal="center" wrapText="1"/>
    </xf>
    <xf numFmtId="0" fontId="1" fillId="12" borderId="5" xfId="0" applyFont="1" applyFill="1" applyBorder="1"/>
    <xf numFmtId="0" fontId="0" fillId="6" borderId="5" xfId="0" applyFill="1" applyBorder="1"/>
    <xf numFmtId="1" fontId="0" fillId="6" borderId="5" xfId="0" applyNumberFormat="1" applyFill="1" applyBorder="1"/>
    <xf numFmtId="0" fontId="1" fillId="3" borderId="3" xfId="0" applyFont="1" applyFill="1" applyBorder="1" applyAlignment="1"/>
    <xf numFmtId="0" fontId="0" fillId="0" borderId="7" xfId="0" applyBorder="1" applyAlignment="1"/>
    <xf numFmtId="0" fontId="2" fillId="0" borderId="3" xfId="3" applyFont="1" applyFill="1" applyBorder="1" applyAlignment="1"/>
    <xf numFmtId="0" fontId="2" fillId="0" borderId="3" xfId="4" applyFont="1" applyFill="1" applyBorder="1" applyAlignment="1"/>
    <xf numFmtId="0" fontId="2" fillId="6" borderId="3" xfId="4" applyFont="1" applyFill="1" applyBorder="1" applyAlignment="1"/>
    <xf numFmtId="1" fontId="22" fillId="12" borderId="0" xfId="0" applyNumberFormat="1" applyFont="1" applyFill="1" applyAlignment="1">
      <alignment horizontal="center"/>
    </xf>
    <xf numFmtId="0" fontId="22" fillId="12" borderId="5" xfId="0" applyFont="1" applyFill="1" applyBorder="1"/>
    <xf numFmtId="0" fontId="22" fillId="12" borderId="5" xfId="0" applyFont="1" applyFill="1" applyBorder="1" applyAlignment="1">
      <alignment horizontal="center"/>
    </xf>
    <xf numFmtId="1" fontId="22" fillId="12" borderId="5" xfId="0" applyNumberFormat="1" applyFont="1" applyFill="1" applyBorder="1" applyAlignment="1">
      <alignment horizontal="center"/>
    </xf>
    <xf numFmtId="0" fontId="0" fillId="0" borderId="0" xfId="0" applyAlignment="1">
      <alignment wrapText="1"/>
    </xf>
    <xf numFmtId="0" fontId="17" fillId="5" borderId="5" xfId="0" applyFont="1" applyFill="1" applyBorder="1"/>
    <xf numFmtId="0" fontId="17" fillId="5" borderId="5" xfId="0" applyFont="1" applyFill="1" applyBorder="1" applyAlignment="1">
      <alignment horizontal="center"/>
    </xf>
    <xf numFmtId="1" fontId="17" fillId="5" borderId="5" xfId="0" applyNumberFormat="1" applyFont="1" applyFill="1" applyBorder="1" applyAlignment="1">
      <alignment horizontal="center"/>
    </xf>
    <xf numFmtId="0" fontId="0" fillId="0" borderId="0" xfId="0" applyAlignment="1">
      <alignment horizontal="center"/>
    </xf>
    <xf numFmtId="0" fontId="0" fillId="11" borderId="0" xfId="0" applyFill="1" applyBorder="1" applyAlignment="1">
      <alignment horizontal="center"/>
    </xf>
    <xf numFmtId="1" fontId="17" fillId="0" borderId="5" xfId="0" applyNumberFormat="1" applyFont="1" applyFill="1" applyBorder="1" applyAlignment="1">
      <alignment horizontal="center"/>
    </xf>
    <xf numFmtId="0" fontId="0" fillId="6" borderId="5" xfId="0" applyFill="1" applyBorder="1" applyAlignment="1">
      <alignment horizontal="center"/>
    </xf>
    <xf numFmtId="1" fontId="0" fillId="6" borderId="5" xfId="0" applyNumberFormat="1" applyFill="1" applyBorder="1" applyAlignment="1">
      <alignment horizontal="center"/>
    </xf>
    <xf numFmtId="0" fontId="0" fillId="0" borderId="0" xfId="0" applyAlignment="1">
      <alignment wrapText="1"/>
    </xf>
    <xf numFmtId="0" fontId="1" fillId="0" borderId="10" xfId="0" applyFont="1" applyBorder="1" applyAlignment="1">
      <alignment wrapText="1"/>
    </xf>
    <xf numFmtId="0" fontId="1" fillId="0" borderId="11" xfId="0" applyFont="1" applyBorder="1" applyAlignment="1">
      <alignment horizontal="center" wrapText="1"/>
    </xf>
    <xf numFmtId="0" fontId="1" fillId="0" borderId="11" xfId="0" applyFont="1" applyBorder="1" applyAlignment="1">
      <alignment horizontal="left" wrapText="1"/>
    </xf>
    <xf numFmtId="0" fontId="1" fillId="0" borderId="12" xfId="0" applyFont="1" applyBorder="1" applyAlignment="1">
      <alignment horizontal="left" wrapText="1"/>
    </xf>
    <xf numFmtId="0" fontId="0" fillId="0" borderId="13" xfId="0" applyBorder="1" applyAlignment="1">
      <alignment wrapText="1"/>
    </xf>
    <xf numFmtId="9" fontId="0" fillId="0" borderId="14" xfId="1" applyFont="1" applyFill="1" applyBorder="1" applyAlignment="1">
      <alignment horizontal="center"/>
    </xf>
    <xf numFmtId="0" fontId="0" fillId="0" borderId="15" xfId="0" applyFont="1" applyBorder="1" applyAlignment="1">
      <alignment horizontal="left" wrapText="1"/>
    </xf>
    <xf numFmtId="0" fontId="0" fillId="11" borderId="16" xfId="0" applyFill="1" applyBorder="1" applyAlignment="1">
      <alignment horizontal="center"/>
    </xf>
    <xf numFmtId="9" fontId="0" fillId="11" borderId="16" xfId="1" applyFont="1" applyFill="1" applyBorder="1" applyAlignment="1">
      <alignment horizontal="center"/>
    </xf>
    <xf numFmtId="9" fontId="0" fillId="11" borderId="17" xfId="1" applyFont="1" applyFill="1" applyBorder="1" applyAlignment="1">
      <alignment horizontal="center"/>
    </xf>
    <xf numFmtId="0" fontId="1" fillId="0" borderId="10" xfId="0" applyFont="1" applyBorder="1"/>
    <xf numFmtId="0" fontId="1" fillId="0" borderId="11" xfId="0" applyFont="1" applyBorder="1" applyAlignment="1">
      <alignment horizontal="center"/>
    </xf>
    <xf numFmtId="0" fontId="1" fillId="0" borderId="12" xfId="0" applyFont="1" applyBorder="1" applyAlignment="1">
      <alignment horizontal="center" wrapText="1"/>
    </xf>
    <xf numFmtId="0" fontId="0" fillId="0" borderId="13" xfId="0" applyBorder="1"/>
    <xf numFmtId="0" fontId="0" fillId="0" borderId="14" xfId="0" applyBorder="1" applyAlignment="1">
      <alignment wrapText="1"/>
    </xf>
    <xf numFmtId="0" fontId="0" fillId="0" borderId="18" xfId="0" applyBorder="1"/>
    <xf numFmtId="0" fontId="0" fillId="0" borderId="19" xfId="0" applyBorder="1" applyAlignment="1">
      <alignment wrapText="1"/>
    </xf>
    <xf numFmtId="0" fontId="1" fillId="0" borderId="13" xfId="0" applyFont="1" applyBorder="1"/>
    <xf numFmtId="0" fontId="1" fillId="0" borderId="14" xfId="0" applyFont="1" applyBorder="1" applyAlignment="1">
      <alignment horizontal="center"/>
    </xf>
    <xf numFmtId="0" fontId="0" fillId="0" borderId="14" xfId="0" applyBorder="1" applyAlignment="1">
      <alignment horizontal="center"/>
    </xf>
    <xf numFmtId="0" fontId="0" fillId="0" borderId="14" xfId="0" applyBorder="1" applyAlignment="1">
      <alignment horizontal="left"/>
    </xf>
    <xf numFmtId="0" fontId="0" fillId="0" borderId="19" xfId="0" applyBorder="1" applyAlignment="1">
      <alignment horizontal="center"/>
    </xf>
    <xf numFmtId="0" fontId="0" fillId="0" borderId="15" xfId="0" applyBorder="1"/>
    <xf numFmtId="0" fontId="0" fillId="0" borderId="16" xfId="0" applyBorder="1" applyAlignment="1">
      <alignment horizontal="center"/>
    </xf>
    <xf numFmtId="0" fontId="0" fillId="0" borderId="17" xfId="0" applyBorder="1" applyAlignment="1">
      <alignment horizontal="center"/>
    </xf>
    <xf numFmtId="0" fontId="0" fillId="0" borderId="13" xfId="0" applyFill="1" applyBorder="1" applyAlignment="1">
      <alignment horizontal="center" wrapText="1"/>
    </xf>
    <xf numFmtId="0" fontId="0" fillId="0" borderId="15" xfId="0" applyBorder="1" applyAlignment="1">
      <alignment wrapText="1"/>
    </xf>
    <xf numFmtId="9" fontId="0" fillId="12" borderId="16" xfId="0" applyNumberFormat="1" applyFill="1" applyBorder="1" applyAlignment="1">
      <alignment horizontal="center"/>
    </xf>
    <xf numFmtId="0" fontId="1" fillId="0" borderId="11" xfId="0" applyFont="1" applyFill="1" applyBorder="1" applyAlignment="1">
      <alignment horizontal="center"/>
    </xf>
    <xf numFmtId="0" fontId="1" fillId="0" borderId="12" xfId="0" applyFont="1" applyBorder="1" applyAlignment="1">
      <alignment horizontal="center"/>
    </xf>
    <xf numFmtId="0" fontId="0" fillId="0" borderId="13" xfId="0" applyBorder="1" applyAlignment="1">
      <alignment horizontal="right" wrapText="1"/>
    </xf>
    <xf numFmtId="0" fontId="1" fillId="0" borderId="13" xfId="0" applyFont="1" applyBorder="1" applyAlignment="1">
      <alignment wrapText="1"/>
    </xf>
    <xf numFmtId="0" fontId="1" fillId="0" borderId="15" xfId="0" applyFont="1" applyBorder="1" applyAlignment="1">
      <alignment wrapText="1"/>
    </xf>
    <xf numFmtId="0" fontId="0" fillId="11" borderId="16" xfId="0" applyFill="1" applyBorder="1" applyAlignment="1">
      <alignment horizontal="center" wrapText="1"/>
    </xf>
    <xf numFmtId="0" fontId="0" fillId="0" borderId="17" xfId="0" applyBorder="1" applyAlignment="1">
      <alignment horizontal="center" wrapText="1"/>
    </xf>
    <xf numFmtId="0" fontId="1" fillId="0" borderId="0" xfId="0" applyFont="1" applyAlignment="1">
      <alignment vertical="center" wrapText="1"/>
    </xf>
    <xf numFmtId="0" fontId="1" fillId="0" borderId="0" xfId="0" applyFont="1" applyAlignment="1">
      <alignment horizontal="center" wrapText="1"/>
    </xf>
    <xf numFmtId="0" fontId="0" fillId="0" borderId="0" xfId="0" applyAlignment="1">
      <alignment wrapText="1"/>
    </xf>
    <xf numFmtId="0" fontId="0" fillId="0" borderId="1" xfId="0" applyBorder="1" applyAlignment="1">
      <alignment wrapText="1"/>
    </xf>
    <xf numFmtId="0" fontId="0" fillId="0" borderId="1" xfId="0" applyBorder="1" applyAlignment="1">
      <alignment horizontal="left" wrapText="1"/>
    </xf>
    <xf numFmtId="0" fontId="0" fillId="0" borderId="16" xfId="0" applyBorder="1" applyAlignment="1">
      <alignment horizontal="left" wrapText="1"/>
    </xf>
    <xf numFmtId="0" fontId="0" fillId="0" borderId="17" xfId="0" applyBorder="1" applyAlignment="1">
      <alignment horizontal="left"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0" fillId="0" borderId="14" xfId="0" applyBorder="1" applyAlignment="1">
      <alignment wrapText="1"/>
    </xf>
  </cellXfs>
  <cellStyles count="5">
    <cellStyle name="Comma" xfId="2" builtinId="3"/>
    <cellStyle name="Good" xfId="3" builtinId="26"/>
    <cellStyle name="Neutral" xfId="4" builtinId="28"/>
    <cellStyle name="Normal" xfId="0" builtinId="0"/>
    <cellStyle name="Percent" xfId="1" builtinId="5"/>
  </cellStyles>
  <dxfs count="0"/>
  <tableStyles count="0" defaultTableStyle="TableStyleMedium2" defaultPivotStyle="PivotStyleLight16"/>
  <colors>
    <mruColors>
      <color rgb="FF5D9732"/>
      <color rgb="FF5E6A71"/>
      <color rgb="FF0079C2"/>
      <color rgb="FFD1D5D8"/>
      <color rgb="FF3D6321"/>
      <color rgb="FF933C06"/>
      <color rgb="FF3A4246"/>
      <color rgb="FFF7A11A"/>
      <color rgb="FF0B5E90"/>
      <color rgb="FF8CC6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17250198291675E-2"/>
          <c:y val="7.5282334926584052E-2"/>
          <c:w val="0.84969577824140363"/>
          <c:h val="0.74894053799165561"/>
        </c:manualLayout>
      </c:layout>
      <c:barChart>
        <c:barDir val="col"/>
        <c:grouping val="clustered"/>
        <c:varyColors val="0"/>
        <c:ser>
          <c:idx val="0"/>
          <c:order val="0"/>
          <c:tx>
            <c:strRef>
              <c:f>'EC-UNCONSTR'!$B$85</c:f>
              <c:strCache>
                <c:ptCount val="1"/>
                <c:pt idx="0">
                  <c:v>TURBINES (total)</c:v>
                </c:pt>
              </c:strCache>
            </c:strRef>
          </c:tx>
          <c:spPr>
            <a:solidFill>
              <a:srgbClr val="0079C2"/>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'EC-UNCONSTR'!$C$85:$Q$85</c:f>
              <c:numCache>
                <c:formatCode>General</c:formatCode>
                <c:ptCount val="15"/>
                <c:pt idx="0">
                  <c:v>0</c:v>
                </c:pt>
                <c:pt idx="1">
                  <c:v>0</c:v>
                </c:pt>
                <c:pt idx="2" formatCode="0">
                  <c:v>42.769230769230774</c:v>
                </c:pt>
                <c:pt idx="3" formatCode="0">
                  <c:v>338.31588019823317</c:v>
                </c:pt>
                <c:pt idx="4" formatCode="0">
                  <c:v>289.84615384615381</c:v>
                </c:pt>
                <c:pt idx="5" formatCode="0">
                  <c:v>243.73333333333332</c:v>
                </c:pt>
                <c:pt idx="6" formatCode="0">
                  <c:v>193.64</c:v>
                </c:pt>
                <c:pt idx="7" formatCode="0">
                  <c:v>375.06625590388217</c:v>
                </c:pt>
                <c:pt idx="8" formatCode="0">
                  <c:v>152.93333333333334</c:v>
                </c:pt>
                <c:pt idx="9" formatCode="0">
                  <c:v>315.26251267836159</c:v>
                </c:pt>
                <c:pt idx="10" formatCode="0">
                  <c:v>38.886145644612462</c:v>
                </c:pt>
                <c:pt idx="11" formatCode="0">
                  <c:v>189.51487939326151</c:v>
                </c:pt>
                <c:pt idx="12" formatCode="0">
                  <c:v>59.277777777777779</c:v>
                </c:pt>
                <c:pt idx="13" formatCode="0">
                  <c:v>80.082867813976321</c:v>
                </c:pt>
                <c:pt idx="14" formatCode="0">
                  <c:v>51.333333333333336</c:v>
                </c:pt>
              </c:numCache>
            </c:numRef>
          </c:val>
          <c:extLst>
            <c:ext xmlns:c16="http://schemas.microsoft.com/office/drawing/2014/chart" uri="{C3380CC4-5D6E-409C-BE32-E72D297353CC}">
              <c16:uniqueId val="{00000000-D839-4D2C-9107-306E9CDFB580}"/>
            </c:ext>
          </c:extLst>
        </c:ser>
        <c:dLbls>
          <c:showLegendKey val="0"/>
          <c:showVal val="0"/>
          <c:showCatName val="0"/>
          <c:showSerName val="0"/>
          <c:showPercent val="0"/>
          <c:showBubbleSize val="0"/>
        </c:dLbls>
        <c:gapWidth val="219"/>
        <c:overlap val="-27"/>
        <c:axId val="45334935"/>
        <c:axId val="45341167"/>
      </c:barChart>
      <c:lineChart>
        <c:grouping val="standard"/>
        <c:varyColors val="0"/>
        <c:ser>
          <c:idx val="1"/>
          <c:order val="1"/>
          <c:tx>
            <c:strRef>
              <c:f>'EC-UNCONSTR'!$B$130</c:f>
              <c:strCache>
                <c:ptCount val="1"/>
                <c:pt idx="0">
                  <c:v>CTV</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'EC-UNCONSTR'!$C$130:$Q$130</c:f>
              <c:numCache>
                <c:formatCode>0</c:formatCode>
                <c:ptCount val="15"/>
                <c:pt idx="1">
                  <c:v>0</c:v>
                </c:pt>
                <c:pt idx="2">
                  <c:v>6</c:v>
                </c:pt>
                <c:pt idx="3">
                  <c:v>18</c:v>
                </c:pt>
                <c:pt idx="4">
                  <c:v>26</c:v>
                </c:pt>
                <c:pt idx="5">
                  <c:v>32</c:v>
                </c:pt>
                <c:pt idx="6">
                  <c:v>33</c:v>
                </c:pt>
                <c:pt idx="7">
                  <c:v>41</c:v>
                </c:pt>
                <c:pt idx="8">
                  <c:v>44</c:v>
                </c:pt>
                <c:pt idx="9">
                  <c:v>49</c:v>
                </c:pt>
                <c:pt idx="10">
                  <c:v>48</c:v>
                </c:pt>
                <c:pt idx="11">
                  <c:v>48</c:v>
                </c:pt>
                <c:pt idx="12">
                  <c:v>49</c:v>
                </c:pt>
                <c:pt idx="13">
                  <c:v>50</c:v>
                </c:pt>
                <c:pt idx="14">
                  <c:v>51</c:v>
                </c:pt>
              </c:numCache>
            </c:numRef>
          </c:val>
          <c:smooth val="0"/>
          <c:extLst>
            <c:ext xmlns:c16="http://schemas.microsoft.com/office/drawing/2014/chart" uri="{C3380CC4-5D6E-409C-BE32-E72D297353CC}">
              <c16:uniqueId val="{00000001-D839-4D2C-9107-306E9CDFB580}"/>
            </c:ext>
          </c:extLst>
        </c:ser>
        <c:ser>
          <c:idx val="2"/>
          <c:order val="2"/>
          <c:tx>
            <c:strRef>
              <c:f>'EC-UNCONSTR'!$B$129</c:f>
              <c:strCache>
                <c:ptCount val="1"/>
                <c:pt idx="0">
                  <c:v>Feeder Barges</c:v>
                </c:pt>
              </c:strCache>
            </c:strRef>
          </c:tx>
          <c:spPr>
            <a:ln w="28575" cap="rnd">
              <a:solidFill>
                <a:schemeClr val="accent3"/>
              </a:solidFill>
              <a:round/>
            </a:ln>
            <a:effectLst/>
          </c:spPr>
          <c:marker>
            <c:symbol val="none"/>
          </c:marker>
          <c:val>
            <c:numRef>
              <c:f>'EC-UNCONSTR'!$C$129:$Q$129</c:f>
              <c:numCache>
                <c:formatCode>0</c:formatCode>
                <c:ptCount val="15"/>
                <c:pt idx="1">
                  <c:v>0</c:v>
                </c:pt>
                <c:pt idx="2">
                  <c:v>4</c:v>
                </c:pt>
                <c:pt idx="3">
                  <c:v>10</c:v>
                </c:pt>
                <c:pt idx="4">
                  <c:v>10</c:v>
                </c:pt>
                <c:pt idx="5">
                  <c:v>10</c:v>
                </c:pt>
                <c:pt idx="6">
                  <c:v>8</c:v>
                </c:pt>
                <c:pt idx="7">
                  <c:v>10</c:v>
                </c:pt>
                <c:pt idx="8">
                  <c:v>4</c:v>
                </c:pt>
                <c:pt idx="9">
                  <c:v>8</c:v>
                </c:pt>
                <c:pt idx="10">
                  <c:v>4</c:v>
                </c:pt>
                <c:pt idx="11">
                  <c:v>6</c:v>
                </c:pt>
                <c:pt idx="12">
                  <c:v>4</c:v>
                </c:pt>
                <c:pt idx="13">
                  <c:v>4</c:v>
                </c:pt>
                <c:pt idx="14">
                  <c:v>4</c:v>
                </c:pt>
              </c:numCache>
            </c:numRef>
          </c:val>
          <c:smooth val="0"/>
          <c:extLst>
            <c:ext xmlns:c16="http://schemas.microsoft.com/office/drawing/2014/chart" uri="{C3380CC4-5D6E-409C-BE32-E72D297353CC}">
              <c16:uniqueId val="{00000004-2DC3-4366-A88B-5C3A9B501FEB}"/>
            </c:ext>
          </c:extLst>
        </c:ser>
        <c:ser>
          <c:idx val="3"/>
          <c:order val="3"/>
          <c:tx>
            <c:v>WTIV</c:v>
          </c:tx>
          <c:spPr>
            <a:ln w="28575" cap="rnd">
              <a:solidFill>
                <a:schemeClr val="accent4"/>
              </a:solidFill>
              <a:round/>
            </a:ln>
            <a:effectLst/>
          </c:spPr>
          <c:marker>
            <c:symbol val="none"/>
          </c:marker>
          <c:val>
            <c:numRef>
              <c:f>'EC-UNCONSTR'!$C$126:$Q$126</c:f>
              <c:numCache>
                <c:formatCode>0</c:formatCode>
                <c:ptCount val="15"/>
                <c:pt idx="1">
                  <c:v>0</c:v>
                </c:pt>
                <c:pt idx="2">
                  <c:v>2</c:v>
                </c:pt>
                <c:pt idx="3">
                  <c:v>5</c:v>
                </c:pt>
                <c:pt idx="4">
                  <c:v>5</c:v>
                </c:pt>
                <c:pt idx="5">
                  <c:v>5</c:v>
                </c:pt>
                <c:pt idx="6">
                  <c:v>4</c:v>
                </c:pt>
                <c:pt idx="7">
                  <c:v>5</c:v>
                </c:pt>
                <c:pt idx="8">
                  <c:v>2</c:v>
                </c:pt>
                <c:pt idx="9">
                  <c:v>4</c:v>
                </c:pt>
                <c:pt idx="10">
                  <c:v>2</c:v>
                </c:pt>
                <c:pt idx="11">
                  <c:v>3</c:v>
                </c:pt>
                <c:pt idx="12">
                  <c:v>2</c:v>
                </c:pt>
                <c:pt idx="13">
                  <c:v>2</c:v>
                </c:pt>
                <c:pt idx="14">
                  <c:v>2</c:v>
                </c:pt>
              </c:numCache>
            </c:numRef>
          </c:val>
          <c:smooth val="0"/>
          <c:extLst>
            <c:ext xmlns:c16="http://schemas.microsoft.com/office/drawing/2014/chart" uri="{C3380CC4-5D6E-409C-BE32-E72D297353CC}">
              <c16:uniqueId val="{00000005-2DC3-4366-A88B-5C3A9B501FEB}"/>
            </c:ext>
          </c:extLst>
        </c:ser>
        <c:ser>
          <c:idx val="4"/>
          <c:order val="4"/>
          <c:tx>
            <c:strRef>
              <c:f>'EC-UNCONSTR'!$B$131</c:f>
              <c:strCache>
                <c:ptCount val="1"/>
                <c:pt idx="0">
                  <c:v>CLV</c:v>
                </c:pt>
              </c:strCache>
            </c:strRef>
          </c:tx>
          <c:spPr>
            <a:ln w="28575" cap="rnd">
              <a:solidFill>
                <a:schemeClr val="accent5"/>
              </a:solidFill>
              <a:round/>
            </a:ln>
            <a:effectLst/>
          </c:spPr>
          <c:marker>
            <c:symbol val="none"/>
          </c:marker>
          <c:val>
            <c:numRef>
              <c:f>'EC-UNCONSTR'!$C$131:$Q$131</c:f>
              <c:numCache>
                <c:formatCode>0</c:formatCode>
                <c:ptCount val="15"/>
                <c:pt idx="1">
                  <c:v>0</c:v>
                </c:pt>
                <c:pt idx="2">
                  <c:v>1</c:v>
                </c:pt>
                <c:pt idx="3">
                  <c:v>4</c:v>
                </c:pt>
                <c:pt idx="4">
                  <c:v>3</c:v>
                </c:pt>
                <c:pt idx="5">
                  <c:v>3</c:v>
                </c:pt>
                <c:pt idx="6">
                  <c:v>2</c:v>
                </c:pt>
                <c:pt idx="7">
                  <c:v>4</c:v>
                </c:pt>
                <c:pt idx="8">
                  <c:v>2</c:v>
                </c:pt>
                <c:pt idx="9">
                  <c:v>4</c:v>
                </c:pt>
                <c:pt idx="10">
                  <c:v>1</c:v>
                </c:pt>
                <c:pt idx="11">
                  <c:v>3</c:v>
                </c:pt>
                <c:pt idx="12">
                  <c:v>1</c:v>
                </c:pt>
                <c:pt idx="13">
                  <c:v>2</c:v>
                </c:pt>
                <c:pt idx="14">
                  <c:v>1</c:v>
                </c:pt>
              </c:numCache>
            </c:numRef>
          </c:val>
          <c:smooth val="0"/>
          <c:extLst>
            <c:ext xmlns:c16="http://schemas.microsoft.com/office/drawing/2014/chart" uri="{C3380CC4-5D6E-409C-BE32-E72D297353CC}">
              <c16:uniqueId val="{00000001-0D94-4F01-AE35-6F10687BF52A}"/>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Vessels Required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45341167"/>
        <c:scaling>
          <c:orientation val="minMax"/>
          <c:max val="500"/>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 Turbines Installed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34935"/>
        <c:crosses val="max"/>
        <c:crossBetween val="between"/>
      </c:valAx>
      <c:catAx>
        <c:axId val="45334935"/>
        <c:scaling>
          <c:orientation val="minMax"/>
        </c:scaling>
        <c:delete val="1"/>
        <c:axPos val="b"/>
        <c:numFmt formatCode="General" sourceLinked="1"/>
        <c:majorTickMark val="out"/>
        <c:minorTickMark val="none"/>
        <c:tickLblPos val="nextTo"/>
        <c:crossAx val="45341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Turbines Installed Per Year and Installed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86224719974728E-2"/>
          <c:y val="7.5282334926584052E-2"/>
          <c:w val="0.80601716898127651"/>
          <c:h val="0.76811631697945759"/>
        </c:manualLayout>
      </c:layout>
      <c:barChart>
        <c:barDir val="col"/>
        <c:grouping val="clustered"/>
        <c:varyColors val="0"/>
        <c:ser>
          <c:idx val="0"/>
          <c:order val="0"/>
          <c:tx>
            <c:strRef>
              <c:f>'EC-UNCONSTR'!$B$83</c:f>
              <c:strCache>
                <c:ptCount val="1"/>
                <c:pt idx="0">
                  <c:v>Installed MW</c:v>
                </c:pt>
              </c:strCache>
            </c:strRef>
          </c:tx>
          <c:spPr>
            <a:solidFill>
              <a:srgbClr val="0079C2"/>
            </a:solidFill>
            <a:ln>
              <a:noFill/>
            </a:ln>
            <a:effectLst/>
          </c:spPr>
          <c:invertIfNegative val="0"/>
          <c:dPt>
            <c:idx val="9"/>
            <c:invertIfNegative val="0"/>
            <c:bubble3D val="0"/>
            <c:spPr>
              <a:solidFill>
                <a:srgbClr val="0079C2"/>
              </a:solidFill>
              <a:ln>
                <a:solidFill>
                  <a:srgbClr val="0079C2"/>
                </a:solidFill>
              </a:ln>
              <a:effectLst/>
            </c:spPr>
            <c:extLst>
              <c:ext xmlns:c16="http://schemas.microsoft.com/office/drawing/2014/chart" uri="{C3380CC4-5D6E-409C-BE32-E72D297353CC}">
                <c16:uniqueId val="{00000001-D40D-4A4D-AE5E-2A9F53B683FA}"/>
              </c:ext>
            </c:extLst>
          </c:dPt>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'EC-UNCONSTR'!$C$83:$Q$83</c:f>
              <c:numCache>
                <c:formatCode>0</c:formatCode>
                <c:ptCount val="15"/>
                <c:pt idx="1">
                  <c:v>0</c:v>
                </c:pt>
                <c:pt idx="2">
                  <c:v>513.23076923076928</c:v>
                </c:pt>
                <c:pt idx="3">
                  <c:v>4289.353587588882</c:v>
                </c:pt>
                <c:pt idx="4">
                  <c:v>3785.1538461538457</c:v>
                </c:pt>
                <c:pt idx="5">
                  <c:v>3474</c:v>
                </c:pt>
                <c:pt idx="6">
                  <c:v>2904.6</c:v>
                </c:pt>
                <c:pt idx="7">
                  <c:v>5625.9938385582327</c:v>
                </c:pt>
                <c:pt idx="8">
                  <c:v>2294</c:v>
                </c:pt>
                <c:pt idx="9">
                  <c:v>4728.937690175424</c:v>
                </c:pt>
                <c:pt idx="10">
                  <c:v>699.95062160302427</c:v>
                </c:pt>
                <c:pt idx="11">
                  <c:v>3411.2678290787071</c:v>
                </c:pt>
                <c:pt idx="12">
                  <c:v>1067</c:v>
                </c:pt>
                <c:pt idx="13">
                  <c:v>1441.4916206515738</c:v>
                </c:pt>
                <c:pt idx="14">
                  <c:v>924</c:v>
                </c:pt>
              </c:numCache>
            </c:numRef>
          </c:val>
          <c:extLst>
            <c:ext xmlns:c16="http://schemas.microsoft.com/office/drawing/2014/chart" uri="{C3380CC4-5D6E-409C-BE32-E72D297353CC}">
              <c16:uniqueId val="{00000000-3052-4B24-A07A-1B3B52510644}"/>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'EC-UNCONSTR'!$B$86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'EC-UNCONSTR'!$C$86:$Q$86</c:f>
              <c:numCache>
                <c:formatCode>0</c:formatCode>
                <c:ptCount val="15"/>
                <c:pt idx="1">
                  <c:v>0</c:v>
                </c:pt>
                <c:pt idx="2">
                  <c:v>42.769230769230774</c:v>
                </c:pt>
                <c:pt idx="3">
                  <c:v>261.79487179487182</c:v>
                </c:pt>
                <c:pt idx="4">
                  <c:v>187.5128205128205</c:v>
                </c:pt>
                <c:pt idx="5">
                  <c:v>60.666666666666664</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3052-4B24-A07A-1B3B52510644}"/>
            </c:ext>
          </c:extLst>
        </c:ser>
        <c:ser>
          <c:idx val="2"/>
          <c:order val="2"/>
          <c:tx>
            <c:strRef>
              <c:f>'EC-UNCONSTR'!$B$87</c:f>
              <c:strCache>
                <c:ptCount val="1"/>
                <c:pt idx="0">
                  <c:v>15</c:v>
                </c:pt>
              </c:strCache>
            </c:strRef>
          </c:tx>
          <c:spPr>
            <a:ln w="28575" cap="rnd">
              <a:solidFill>
                <a:schemeClr val="accent3"/>
              </a:solidFill>
              <a:round/>
            </a:ln>
            <a:effectLst/>
          </c:spPr>
          <c:marker>
            <c:symbol val="none"/>
          </c:marker>
          <c:val>
            <c:numRef>
              <c:f>'EC-UNCONSTR'!$C$87:$Q$87</c:f>
              <c:numCache>
                <c:formatCode>0</c:formatCode>
                <c:ptCount val="15"/>
                <c:pt idx="1">
                  <c:v>0</c:v>
                </c:pt>
                <c:pt idx="2">
                  <c:v>0</c:v>
                </c:pt>
                <c:pt idx="3">
                  <c:v>76.52100840336135</c:v>
                </c:pt>
                <c:pt idx="4">
                  <c:v>102.33333333333334</c:v>
                </c:pt>
                <c:pt idx="5">
                  <c:v>183.06666666666666</c:v>
                </c:pt>
                <c:pt idx="6">
                  <c:v>193.64</c:v>
                </c:pt>
                <c:pt idx="7">
                  <c:v>375.06625590388217</c:v>
                </c:pt>
                <c:pt idx="8">
                  <c:v>152.93333333333334</c:v>
                </c:pt>
                <c:pt idx="9">
                  <c:v>315.26251267836159</c:v>
                </c:pt>
                <c:pt idx="10">
                  <c:v>0</c:v>
                </c:pt>
                <c:pt idx="11">
                  <c:v>0</c:v>
                </c:pt>
                <c:pt idx="12">
                  <c:v>0</c:v>
                </c:pt>
                <c:pt idx="13">
                  <c:v>0</c:v>
                </c:pt>
                <c:pt idx="14">
                  <c:v>0</c:v>
                </c:pt>
              </c:numCache>
            </c:numRef>
          </c:val>
          <c:smooth val="0"/>
          <c:extLst>
            <c:ext xmlns:c16="http://schemas.microsoft.com/office/drawing/2014/chart" uri="{C3380CC4-5D6E-409C-BE32-E72D297353CC}">
              <c16:uniqueId val="{00000002-3052-4B24-A07A-1B3B52510644}"/>
            </c:ext>
          </c:extLst>
        </c:ser>
        <c:ser>
          <c:idx val="3"/>
          <c:order val="3"/>
          <c:tx>
            <c:strRef>
              <c:f>'EC-UNCONSTR'!$B$88</c:f>
              <c:strCache>
                <c:ptCount val="1"/>
                <c:pt idx="0">
                  <c:v>18</c:v>
                </c:pt>
              </c:strCache>
            </c:strRef>
          </c:tx>
          <c:spPr>
            <a:ln w="28575" cap="rnd">
              <a:solidFill>
                <a:schemeClr val="accent4"/>
              </a:solidFill>
              <a:round/>
            </a:ln>
            <a:effectLst/>
          </c:spPr>
          <c:marker>
            <c:symbol val="none"/>
          </c:marker>
          <c:val>
            <c:numRef>
              <c:f>'EC-UNCONSTR'!$C$88:$Q$88</c:f>
              <c:numCache>
                <c:formatCode>0</c:formatCode>
                <c:ptCount val="15"/>
                <c:pt idx="1">
                  <c:v>0</c:v>
                </c:pt>
                <c:pt idx="2">
                  <c:v>0</c:v>
                </c:pt>
                <c:pt idx="3">
                  <c:v>0</c:v>
                </c:pt>
                <c:pt idx="4">
                  <c:v>0</c:v>
                </c:pt>
                <c:pt idx="5">
                  <c:v>0</c:v>
                </c:pt>
                <c:pt idx="6">
                  <c:v>0</c:v>
                </c:pt>
                <c:pt idx="7">
                  <c:v>0</c:v>
                </c:pt>
                <c:pt idx="8">
                  <c:v>0</c:v>
                </c:pt>
                <c:pt idx="9">
                  <c:v>0</c:v>
                </c:pt>
                <c:pt idx="10">
                  <c:v>38.886145644612462</c:v>
                </c:pt>
                <c:pt idx="11">
                  <c:v>189.51487939326151</c:v>
                </c:pt>
                <c:pt idx="12">
                  <c:v>59.277777777777779</c:v>
                </c:pt>
                <c:pt idx="13">
                  <c:v>80.082867813976321</c:v>
                </c:pt>
                <c:pt idx="14">
                  <c:v>51.333333333333336</c:v>
                </c:pt>
              </c:numCache>
            </c:numRef>
          </c:val>
          <c:smooth val="0"/>
          <c:extLst>
            <c:ext xmlns:c16="http://schemas.microsoft.com/office/drawing/2014/chart" uri="{C3380CC4-5D6E-409C-BE32-E72D297353CC}">
              <c16:uniqueId val="{00000003-3052-4B24-A07A-1B3B52510644}"/>
            </c:ext>
          </c:extLst>
        </c:ser>
        <c:ser>
          <c:idx val="4"/>
          <c:order val="4"/>
          <c:tx>
            <c:strRef>
              <c:f>'EC-UNCONSTR'!$B$85</c:f>
              <c:strCache>
                <c:ptCount val="1"/>
                <c:pt idx="0">
                  <c:v>TURBINES (total)</c:v>
                </c:pt>
              </c:strCache>
            </c:strRef>
          </c:tx>
          <c:spPr>
            <a:ln w="38100" cap="rnd">
              <a:solidFill>
                <a:srgbClr val="3D6321"/>
              </a:solidFill>
              <a:round/>
            </a:ln>
            <a:effectLst/>
          </c:spPr>
          <c:marker>
            <c:symbol val="none"/>
          </c:marker>
          <c:val>
            <c:numRef>
              <c:f>'EC-UNCONSTR'!$C$85:$Q$85</c:f>
              <c:numCache>
                <c:formatCode>General</c:formatCode>
                <c:ptCount val="15"/>
                <c:pt idx="0">
                  <c:v>0</c:v>
                </c:pt>
                <c:pt idx="1">
                  <c:v>0</c:v>
                </c:pt>
                <c:pt idx="2" formatCode="0">
                  <c:v>42.769230769230774</c:v>
                </c:pt>
                <c:pt idx="3" formatCode="0">
                  <c:v>338.31588019823317</c:v>
                </c:pt>
                <c:pt idx="4" formatCode="0">
                  <c:v>289.84615384615381</c:v>
                </c:pt>
                <c:pt idx="5" formatCode="0">
                  <c:v>243.73333333333332</c:v>
                </c:pt>
                <c:pt idx="6" formatCode="0">
                  <c:v>193.64</c:v>
                </c:pt>
                <c:pt idx="7" formatCode="0">
                  <c:v>375.06625590388217</c:v>
                </c:pt>
                <c:pt idx="8" formatCode="0">
                  <c:v>152.93333333333334</c:v>
                </c:pt>
                <c:pt idx="9" formatCode="0">
                  <c:v>315.26251267836159</c:v>
                </c:pt>
                <c:pt idx="10" formatCode="0">
                  <c:v>38.886145644612462</c:v>
                </c:pt>
                <c:pt idx="11" formatCode="0">
                  <c:v>189.51487939326151</c:v>
                </c:pt>
                <c:pt idx="12" formatCode="0">
                  <c:v>59.277777777777779</c:v>
                </c:pt>
                <c:pt idx="13" formatCode="0">
                  <c:v>80.082867813976321</c:v>
                </c:pt>
                <c:pt idx="14" formatCode="0">
                  <c:v>51.333333333333336</c:v>
                </c:pt>
              </c:numCache>
            </c:numRef>
          </c:val>
          <c:smooth val="0"/>
          <c:extLst>
            <c:ext xmlns:c16="http://schemas.microsoft.com/office/drawing/2014/chart" uri="{C3380CC4-5D6E-409C-BE32-E72D297353CC}">
              <c16:uniqueId val="{0000000D-125F-4239-8066-82C5989E566F}"/>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MW per year</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623337265654374E-2"/>
          <c:y val="7.5282334926584052E-2"/>
          <c:w val="0.80910229985705562"/>
          <c:h val="0.75701402721993338"/>
        </c:manualLayout>
      </c:layout>
      <c:lineChart>
        <c:grouping val="standard"/>
        <c:varyColors val="0"/>
        <c:ser>
          <c:idx val="1"/>
          <c:order val="0"/>
          <c:tx>
            <c:strRef>
              <c:f>'EC-UNCONSTR'!$B$46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'EC-UNCONSTR'!$C$46:$Q$46</c:f>
              <c:numCache>
                <c:formatCode>0</c:formatCode>
                <c:ptCount val="15"/>
                <c:pt idx="0">
                  <c:v>0</c:v>
                </c:pt>
                <c:pt idx="1">
                  <c:v>42.769230769230774</c:v>
                </c:pt>
                <c:pt idx="2">
                  <c:v>261.79487179487182</c:v>
                </c:pt>
                <c:pt idx="3">
                  <c:v>187.5128205128205</c:v>
                </c:pt>
                <c:pt idx="4">
                  <c:v>60.666666666666664</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1-0B2F-4999-875F-C93B76D74F85}"/>
            </c:ext>
          </c:extLst>
        </c:ser>
        <c:ser>
          <c:idx val="2"/>
          <c:order val="1"/>
          <c:tx>
            <c:strRef>
              <c:f>'EC-UNCONSTR'!$B$47</c:f>
              <c:strCache>
                <c:ptCount val="1"/>
                <c:pt idx="0">
                  <c:v>15</c:v>
                </c:pt>
              </c:strCache>
            </c:strRef>
          </c:tx>
          <c:spPr>
            <a:ln w="28575" cap="rnd">
              <a:solidFill>
                <a:schemeClr val="accent3"/>
              </a:solidFill>
              <a:round/>
            </a:ln>
            <a:effectLst/>
          </c:spPr>
          <c:marker>
            <c:symbol val="none"/>
          </c:marker>
          <c:val>
            <c:numRef>
              <c:f>'EC-UNCONSTR'!$C$47:$Q$47</c:f>
              <c:numCache>
                <c:formatCode>0</c:formatCode>
                <c:ptCount val="15"/>
                <c:pt idx="0">
                  <c:v>0</c:v>
                </c:pt>
                <c:pt idx="1">
                  <c:v>0</c:v>
                </c:pt>
                <c:pt idx="2">
                  <c:v>76.52100840336135</c:v>
                </c:pt>
                <c:pt idx="3">
                  <c:v>102.33333333333334</c:v>
                </c:pt>
                <c:pt idx="4">
                  <c:v>183.06666666666666</c:v>
                </c:pt>
                <c:pt idx="5">
                  <c:v>193.64</c:v>
                </c:pt>
                <c:pt idx="6">
                  <c:v>375.06625590388217</c:v>
                </c:pt>
                <c:pt idx="7">
                  <c:v>152.93333333333334</c:v>
                </c:pt>
                <c:pt idx="8">
                  <c:v>315.26251267836159</c:v>
                </c:pt>
                <c:pt idx="9">
                  <c:v>0</c:v>
                </c:pt>
                <c:pt idx="10">
                  <c:v>0</c:v>
                </c:pt>
                <c:pt idx="11">
                  <c:v>0</c:v>
                </c:pt>
                <c:pt idx="12">
                  <c:v>0</c:v>
                </c:pt>
                <c:pt idx="13">
                  <c:v>0</c:v>
                </c:pt>
              </c:numCache>
            </c:numRef>
          </c:val>
          <c:smooth val="0"/>
          <c:extLst>
            <c:ext xmlns:c16="http://schemas.microsoft.com/office/drawing/2014/chart" uri="{C3380CC4-5D6E-409C-BE32-E72D297353CC}">
              <c16:uniqueId val="{00000002-0B2F-4999-875F-C93B76D74F85}"/>
            </c:ext>
          </c:extLst>
        </c:ser>
        <c:ser>
          <c:idx val="3"/>
          <c:order val="2"/>
          <c:tx>
            <c:strRef>
              <c:f>'EC-UNCONSTR'!$B$48</c:f>
              <c:strCache>
                <c:ptCount val="1"/>
                <c:pt idx="0">
                  <c:v>18</c:v>
                </c:pt>
              </c:strCache>
            </c:strRef>
          </c:tx>
          <c:spPr>
            <a:ln w="28575" cap="rnd">
              <a:solidFill>
                <a:schemeClr val="accent4"/>
              </a:solidFill>
              <a:round/>
            </a:ln>
            <a:effectLst/>
          </c:spPr>
          <c:marker>
            <c:symbol val="none"/>
          </c:marker>
          <c:val>
            <c:numRef>
              <c:f>'EC-UNCONSTR'!$C$48:$Q$48</c:f>
              <c:numCache>
                <c:formatCode>0</c:formatCode>
                <c:ptCount val="15"/>
                <c:pt idx="0">
                  <c:v>0</c:v>
                </c:pt>
                <c:pt idx="1">
                  <c:v>0</c:v>
                </c:pt>
                <c:pt idx="2">
                  <c:v>0</c:v>
                </c:pt>
                <c:pt idx="3">
                  <c:v>0</c:v>
                </c:pt>
                <c:pt idx="4">
                  <c:v>0</c:v>
                </c:pt>
                <c:pt idx="5">
                  <c:v>0</c:v>
                </c:pt>
                <c:pt idx="6">
                  <c:v>0</c:v>
                </c:pt>
                <c:pt idx="7">
                  <c:v>0</c:v>
                </c:pt>
                <c:pt idx="8">
                  <c:v>0</c:v>
                </c:pt>
                <c:pt idx="9">
                  <c:v>38.886145644612462</c:v>
                </c:pt>
                <c:pt idx="10">
                  <c:v>189.51487939326151</c:v>
                </c:pt>
                <c:pt idx="11">
                  <c:v>59.277777777777779</c:v>
                </c:pt>
                <c:pt idx="12">
                  <c:v>80.082867813976321</c:v>
                </c:pt>
                <c:pt idx="13">
                  <c:v>51.333333333333336</c:v>
                </c:pt>
              </c:numCache>
            </c:numRef>
          </c:val>
          <c:smooth val="0"/>
          <c:extLst>
            <c:ext xmlns:c16="http://schemas.microsoft.com/office/drawing/2014/chart" uri="{C3380CC4-5D6E-409C-BE32-E72D297353CC}">
              <c16:uniqueId val="{00000003-0B2F-4999-875F-C93B76D74F85}"/>
            </c:ext>
          </c:extLst>
        </c:ser>
        <c:ser>
          <c:idx val="4"/>
          <c:order val="3"/>
          <c:tx>
            <c:strRef>
              <c:f>'EC-UNCONSTR'!$B$75</c:f>
              <c:strCache>
                <c:ptCount val="1"/>
                <c:pt idx="0">
                  <c:v>Total Turbines</c:v>
                </c:pt>
              </c:strCache>
            </c:strRef>
          </c:tx>
          <c:spPr>
            <a:ln w="41275" cap="rnd">
              <a:solidFill>
                <a:srgbClr val="3D6321"/>
              </a:solidFill>
              <a:round/>
            </a:ln>
            <a:effectLst/>
          </c:spPr>
          <c:marker>
            <c:symbol val="none"/>
          </c:marker>
          <c:val>
            <c:numRef>
              <c:f>'EC-UNCONSTR'!$C$75:$Q$75</c:f>
              <c:numCache>
                <c:formatCode>0</c:formatCode>
                <c:ptCount val="15"/>
                <c:pt idx="0">
                  <c:v>0</c:v>
                </c:pt>
                <c:pt idx="1">
                  <c:v>42.769230769230774</c:v>
                </c:pt>
                <c:pt idx="2">
                  <c:v>338.31588019823317</c:v>
                </c:pt>
                <c:pt idx="3">
                  <c:v>289.84615384615381</c:v>
                </c:pt>
                <c:pt idx="4">
                  <c:v>243.73333333333332</c:v>
                </c:pt>
                <c:pt idx="5">
                  <c:v>193.64</c:v>
                </c:pt>
                <c:pt idx="6">
                  <c:v>375.06625590388217</c:v>
                </c:pt>
                <c:pt idx="7">
                  <c:v>152.93333333333334</c:v>
                </c:pt>
                <c:pt idx="8">
                  <c:v>315.26251267836159</c:v>
                </c:pt>
                <c:pt idx="9">
                  <c:v>38.886145644612462</c:v>
                </c:pt>
                <c:pt idx="10">
                  <c:v>189.51487939326151</c:v>
                </c:pt>
                <c:pt idx="11">
                  <c:v>59.277777777777779</c:v>
                </c:pt>
                <c:pt idx="12">
                  <c:v>80.082867813976321</c:v>
                </c:pt>
                <c:pt idx="13">
                  <c:v>51.333333333333336</c:v>
                </c:pt>
                <c:pt idx="14">
                  <c:v>0</c:v>
                </c:pt>
              </c:numCache>
            </c:numRef>
          </c:val>
          <c:smooth val="0"/>
          <c:extLst>
            <c:ext xmlns:c16="http://schemas.microsoft.com/office/drawing/2014/chart" uri="{C3380CC4-5D6E-409C-BE32-E72D297353CC}">
              <c16:uniqueId val="{00000001-6931-4F1B-A8AF-FB43E8E21AE6}"/>
            </c:ext>
          </c:extLst>
        </c:ser>
        <c:dLbls>
          <c:showLegendKey val="0"/>
          <c:showVal val="0"/>
          <c:showCatName val="0"/>
          <c:showSerName val="0"/>
          <c:showPercent val="0"/>
          <c:showBubbleSize val="0"/>
        </c:dLbls>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Turbine Procurement</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09255046736566E-2"/>
          <c:y val="7.5282334926584052E-2"/>
          <c:w val="0.8200706163901833"/>
          <c:h val="0.75439490302403034"/>
        </c:manualLayout>
      </c:layout>
      <c:lineChart>
        <c:grouping val="standard"/>
        <c:varyColors val="0"/>
        <c:ser>
          <c:idx val="1"/>
          <c:order val="0"/>
          <c:tx>
            <c:strRef>
              <c:f>'EC-UNCONSTR'!$B$10</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'EC-UNCONSTR'!$C$10:$Q$10</c:f>
              <c:numCache>
                <c:formatCode>0</c:formatCode>
                <c:ptCount val="15"/>
                <c:pt idx="0">
                  <c:v>42.769230769230774</c:v>
                </c:pt>
                <c:pt idx="1">
                  <c:v>261.79487179487182</c:v>
                </c:pt>
                <c:pt idx="2">
                  <c:v>187.5128205128205</c:v>
                </c:pt>
                <c:pt idx="3">
                  <c:v>60.666666666666664</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C6EA-41DF-960F-6FF787F545C3}"/>
            </c:ext>
          </c:extLst>
        </c:ser>
        <c:ser>
          <c:idx val="2"/>
          <c:order val="1"/>
          <c:tx>
            <c:strRef>
              <c:f>'EC-UNCONSTR'!$B$11</c:f>
              <c:strCache>
                <c:ptCount val="1"/>
                <c:pt idx="0">
                  <c:v>15</c:v>
                </c:pt>
              </c:strCache>
            </c:strRef>
          </c:tx>
          <c:spPr>
            <a:ln w="28575" cap="rnd">
              <a:solidFill>
                <a:schemeClr val="accent3"/>
              </a:solidFill>
              <a:round/>
            </a:ln>
            <a:effectLst/>
          </c:spPr>
          <c:marker>
            <c:symbol val="none"/>
          </c:marker>
          <c:val>
            <c:numRef>
              <c:f>'EC-UNCONSTR'!$C$11:$Q$11</c:f>
              <c:numCache>
                <c:formatCode>0</c:formatCode>
                <c:ptCount val="15"/>
                <c:pt idx="0">
                  <c:v>0</c:v>
                </c:pt>
                <c:pt idx="1">
                  <c:v>76.52100840336135</c:v>
                </c:pt>
                <c:pt idx="2">
                  <c:v>102.33333333333334</c:v>
                </c:pt>
                <c:pt idx="3">
                  <c:v>183.06666666666666</c:v>
                </c:pt>
                <c:pt idx="4">
                  <c:v>193.64</c:v>
                </c:pt>
                <c:pt idx="5">
                  <c:v>375.06625590388217</c:v>
                </c:pt>
                <c:pt idx="6">
                  <c:v>152.93333333333334</c:v>
                </c:pt>
                <c:pt idx="7">
                  <c:v>315.26251267836159</c:v>
                </c:pt>
                <c:pt idx="8">
                  <c:v>0</c:v>
                </c:pt>
                <c:pt idx="9">
                  <c:v>0</c:v>
                </c:pt>
                <c:pt idx="10">
                  <c:v>0</c:v>
                </c:pt>
                <c:pt idx="11">
                  <c:v>0</c:v>
                </c:pt>
                <c:pt idx="12">
                  <c:v>0</c:v>
                </c:pt>
              </c:numCache>
            </c:numRef>
          </c:val>
          <c:smooth val="0"/>
          <c:extLst>
            <c:ext xmlns:c16="http://schemas.microsoft.com/office/drawing/2014/chart" uri="{C3380CC4-5D6E-409C-BE32-E72D297353CC}">
              <c16:uniqueId val="{00000002-C6EA-41DF-960F-6FF787F545C3}"/>
            </c:ext>
          </c:extLst>
        </c:ser>
        <c:ser>
          <c:idx val="3"/>
          <c:order val="2"/>
          <c:tx>
            <c:strRef>
              <c:f>'EC-UNCONSTR'!$B$12</c:f>
              <c:strCache>
                <c:ptCount val="1"/>
                <c:pt idx="0">
                  <c:v>18</c:v>
                </c:pt>
              </c:strCache>
            </c:strRef>
          </c:tx>
          <c:spPr>
            <a:ln w="28575" cap="rnd">
              <a:solidFill>
                <a:schemeClr val="accent4"/>
              </a:solidFill>
              <a:round/>
            </a:ln>
            <a:effectLst/>
          </c:spPr>
          <c:marker>
            <c:symbol val="none"/>
          </c:marker>
          <c:val>
            <c:numRef>
              <c:f>'EC-UNCONSTR'!$C$12:$Q$12</c:f>
              <c:numCache>
                <c:formatCode>0</c:formatCode>
                <c:ptCount val="15"/>
                <c:pt idx="0">
                  <c:v>0</c:v>
                </c:pt>
                <c:pt idx="1">
                  <c:v>0</c:v>
                </c:pt>
                <c:pt idx="2">
                  <c:v>0</c:v>
                </c:pt>
                <c:pt idx="3">
                  <c:v>0</c:v>
                </c:pt>
                <c:pt idx="4">
                  <c:v>0</c:v>
                </c:pt>
                <c:pt idx="5">
                  <c:v>0</c:v>
                </c:pt>
                <c:pt idx="6">
                  <c:v>0</c:v>
                </c:pt>
                <c:pt idx="7">
                  <c:v>0</c:v>
                </c:pt>
                <c:pt idx="8">
                  <c:v>38.886145644612462</c:v>
                </c:pt>
                <c:pt idx="9">
                  <c:v>189.51487939326151</c:v>
                </c:pt>
                <c:pt idx="10">
                  <c:v>59.277777777777779</c:v>
                </c:pt>
                <c:pt idx="11">
                  <c:v>80.082867813976321</c:v>
                </c:pt>
                <c:pt idx="12">
                  <c:v>51.333333333333336</c:v>
                </c:pt>
              </c:numCache>
            </c:numRef>
          </c:val>
          <c:smooth val="0"/>
          <c:extLst>
            <c:ext xmlns:c16="http://schemas.microsoft.com/office/drawing/2014/chart" uri="{C3380CC4-5D6E-409C-BE32-E72D297353CC}">
              <c16:uniqueId val="{00000003-C6EA-41DF-960F-6FF787F545C3}"/>
            </c:ext>
          </c:extLst>
        </c:ser>
        <c:ser>
          <c:idx val="4"/>
          <c:order val="3"/>
          <c:tx>
            <c:strRef>
              <c:f>'EC-UNCONSTR'!$B$39</c:f>
              <c:strCache>
                <c:ptCount val="1"/>
                <c:pt idx="0">
                  <c:v>Total Turbines</c:v>
                </c:pt>
              </c:strCache>
            </c:strRef>
          </c:tx>
          <c:spPr>
            <a:ln w="41275" cap="rnd">
              <a:solidFill>
                <a:srgbClr val="3D6321"/>
              </a:solidFill>
              <a:round/>
            </a:ln>
            <a:effectLst/>
          </c:spPr>
          <c:marker>
            <c:symbol val="none"/>
          </c:marker>
          <c:val>
            <c:numRef>
              <c:f>'EC-UNCONSTR'!$C$39:$Q$39</c:f>
              <c:numCache>
                <c:formatCode>0</c:formatCode>
                <c:ptCount val="15"/>
                <c:pt idx="0">
                  <c:v>42.769230769230774</c:v>
                </c:pt>
                <c:pt idx="1">
                  <c:v>338.31588019823317</c:v>
                </c:pt>
                <c:pt idx="2">
                  <c:v>289.84615384615381</c:v>
                </c:pt>
                <c:pt idx="3">
                  <c:v>243.73333333333332</c:v>
                </c:pt>
                <c:pt idx="4">
                  <c:v>193.64</c:v>
                </c:pt>
                <c:pt idx="5">
                  <c:v>375.06625590388217</c:v>
                </c:pt>
                <c:pt idx="6">
                  <c:v>152.93333333333334</c:v>
                </c:pt>
                <c:pt idx="7">
                  <c:v>315.26251267836159</c:v>
                </c:pt>
                <c:pt idx="8">
                  <c:v>38.886145644612462</c:v>
                </c:pt>
                <c:pt idx="9">
                  <c:v>189.51487939326151</c:v>
                </c:pt>
                <c:pt idx="10">
                  <c:v>59.277777777777779</c:v>
                </c:pt>
                <c:pt idx="11">
                  <c:v>80.082867813976321</c:v>
                </c:pt>
                <c:pt idx="12">
                  <c:v>51.333333333333336</c:v>
                </c:pt>
                <c:pt idx="13">
                  <c:v>0</c:v>
                </c:pt>
                <c:pt idx="14">
                  <c:v>0</c:v>
                </c:pt>
              </c:numCache>
            </c:numRef>
          </c:val>
          <c:smooth val="0"/>
          <c:extLst>
            <c:ext xmlns:c16="http://schemas.microsoft.com/office/drawing/2014/chart" uri="{C3380CC4-5D6E-409C-BE32-E72D297353CC}">
              <c16:uniqueId val="{00000001-B0ED-4B2B-955D-1F843EAE9AE4}"/>
            </c:ext>
          </c:extLst>
        </c:ser>
        <c:dLbls>
          <c:showLegendKey val="0"/>
          <c:showVal val="0"/>
          <c:showCatName val="0"/>
          <c:showSerName val="0"/>
          <c:showPercent val="0"/>
          <c:showBubbleSize val="0"/>
        </c:dLbls>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27968102853315"/>
          <c:y val="7.5282334926584052E-2"/>
          <c:w val="0.79103662997765256"/>
          <c:h val="0.75296056808884293"/>
        </c:manualLayout>
      </c:layout>
      <c:barChart>
        <c:barDir val="col"/>
        <c:grouping val="clustered"/>
        <c:varyColors val="0"/>
        <c:ser>
          <c:idx val="0"/>
          <c:order val="0"/>
          <c:tx>
            <c:strRef>
              <c:f>'EC-LOW'!$B$84</c:f>
              <c:strCache>
                <c:ptCount val="1"/>
                <c:pt idx="0">
                  <c:v>Number of Projects</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'EC-LOW'!$C$84:$Q$84</c:f>
              <c:numCache>
                <c:formatCode>0</c:formatCode>
                <c:ptCount val="15"/>
                <c:pt idx="1">
                  <c:v>0</c:v>
                </c:pt>
                <c:pt idx="2">
                  <c:v>2</c:v>
                </c:pt>
                <c:pt idx="3">
                  <c:v>3</c:v>
                </c:pt>
                <c:pt idx="4">
                  <c:v>5</c:v>
                </c:pt>
                <c:pt idx="5">
                  <c:v>5</c:v>
                </c:pt>
                <c:pt idx="6">
                  <c:v>4</c:v>
                </c:pt>
                <c:pt idx="7">
                  <c:v>5</c:v>
                </c:pt>
                <c:pt idx="8">
                  <c:v>5</c:v>
                </c:pt>
                <c:pt idx="9">
                  <c:v>5</c:v>
                </c:pt>
                <c:pt idx="10">
                  <c:v>4</c:v>
                </c:pt>
                <c:pt idx="11">
                  <c:v>4</c:v>
                </c:pt>
                <c:pt idx="12">
                  <c:v>3</c:v>
                </c:pt>
                <c:pt idx="13">
                  <c:v>3</c:v>
                </c:pt>
                <c:pt idx="14">
                  <c:v>2</c:v>
                </c:pt>
              </c:numCache>
            </c:numRef>
          </c:val>
          <c:extLst>
            <c:ext xmlns:c16="http://schemas.microsoft.com/office/drawing/2014/chart" uri="{C3380CC4-5D6E-409C-BE32-E72D297353CC}">
              <c16:uniqueId val="{00000000-CED0-4986-B2B0-23EB8F89185E}"/>
            </c:ext>
          </c:extLst>
        </c:ser>
        <c:dLbls>
          <c:showLegendKey val="0"/>
          <c:showVal val="0"/>
          <c:showCatName val="0"/>
          <c:showSerName val="0"/>
          <c:showPercent val="0"/>
          <c:showBubbleSize val="0"/>
        </c:dLbls>
        <c:gapWidth val="219"/>
        <c:overlap val="-27"/>
        <c:axId val="221277439"/>
        <c:axId val="221283999"/>
      </c:barChart>
      <c:lineChart>
        <c:grouping val="standard"/>
        <c:varyColors val="0"/>
        <c:ser>
          <c:idx val="1"/>
          <c:order val="1"/>
          <c:tx>
            <c:strRef>
              <c:f>'EC-LOW'!$B$130</c:f>
              <c:strCache>
                <c:ptCount val="1"/>
                <c:pt idx="0">
                  <c:v>CTV</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'EC-LOW'!$C$130:$Q$130</c:f>
              <c:numCache>
                <c:formatCode>0</c:formatCode>
                <c:ptCount val="15"/>
                <c:pt idx="1">
                  <c:v>0</c:v>
                </c:pt>
                <c:pt idx="2">
                  <c:v>6</c:v>
                </c:pt>
                <c:pt idx="3">
                  <c:v>12</c:v>
                </c:pt>
                <c:pt idx="4">
                  <c:v>20</c:v>
                </c:pt>
                <c:pt idx="5">
                  <c:v>27</c:v>
                </c:pt>
                <c:pt idx="6">
                  <c:v>30</c:v>
                </c:pt>
                <c:pt idx="7">
                  <c:v>35</c:v>
                </c:pt>
                <c:pt idx="8">
                  <c:v>41</c:v>
                </c:pt>
                <c:pt idx="9">
                  <c:v>46</c:v>
                </c:pt>
                <c:pt idx="10">
                  <c:v>49</c:v>
                </c:pt>
                <c:pt idx="11">
                  <c:v>52</c:v>
                </c:pt>
                <c:pt idx="12">
                  <c:v>54</c:v>
                </c:pt>
                <c:pt idx="13">
                  <c:v>56</c:v>
                </c:pt>
                <c:pt idx="14">
                  <c:v>57</c:v>
                </c:pt>
              </c:numCache>
            </c:numRef>
          </c:val>
          <c:smooth val="0"/>
          <c:extLst>
            <c:ext xmlns:c16="http://schemas.microsoft.com/office/drawing/2014/chart" uri="{C3380CC4-5D6E-409C-BE32-E72D297353CC}">
              <c16:uniqueId val="{00000001-CED0-4986-B2B0-23EB8F89185E}"/>
            </c:ext>
          </c:extLst>
        </c:ser>
        <c:ser>
          <c:idx val="2"/>
          <c:order val="2"/>
          <c:tx>
            <c:strRef>
              <c:f>'EC-LOW'!$B$129</c:f>
              <c:strCache>
                <c:ptCount val="1"/>
                <c:pt idx="0">
                  <c:v>feeder Barges</c:v>
                </c:pt>
              </c:strCache>
            </c:strRef>
          </c:tx>
          <c:spPr>
            <a:ln w="28575" cap="rnd">
              <a:solidFill>
                <a:schemeClr val="accent3"/>
              </a:solidFill>
              <a:round/>
            </a:ln>
            <a:effectLst/>
          </c:spPr>
          <c:marker>
            <c:symbol val="none"/>
          </c:marker>
          <c:val>
            <c:numRef>
              <c:f>'EC-LOW'!$C$129:$Q$129</c:f>
              <c:numCache>
                <c:formatCode>0</c:formatCode>
                <c:ptCount val="15"/>
                <c:pt idx="1">
                  <c:v>0</c:v>
                </c:pt>
                <c:pt idx="2">
                  <c:v>4</c:v>
                </c:pt>
                <c:pt idx="3">
                  <c:v>6</c:v>
                </c:pt>
                <c:pt idx="4">
                  <c:v>10</c:v>
                </c:pt>
                <c:pt idx="5">
                  <c:v>10</c:v>
                </c:pt>
                <c:pt idx="6">
                  <c:v>8</c:v>
                </c:pt>
                <c:pt idx="7">
                  <c:v>8</c:v>
                </c:pt>
                <c:pt idx="8">
                  <c:v>8</c:v>
                </c:pt>
                <c:pt idx="9">
                  <c:v>8</c:v>
                </c:pt>
                <c:pt idx="10">
                  <c:v>8</c:v>
                </c:pt>
                <c:pt idx="11">
                  <c:v>6</c:v>
                </c:pt>
                <c:pt idx="12">
                  <c:v>4</c:v>
                </c:pt>
                <c:pt idx="13">
                  <c:v>4</c:v>
                </c:pt>
                <c:pt idx="14">
                  <c:v>4</c:v>
                </c:pt>
              </c:numCache>
            </c:numRef>
          </c:val>
          <c:smooth val="0"/>
          <c:extLst>
            <c:ext xmlns:c16="http://schemas.microsoft.com/office/drawing/2014/chart" uri="{C3380CC4-5D6E-409C-BE32-E72D297353CC}">
              <c16:uniqueId val="{00000002-CED0-4986-B2B0-23EB8F89185E}"/>
            </c:ext>
          </c:extLst>
        </c:ser>
        <c:ser>
          <c:idx val="3"/>
          <c:order val="3"/>
          <c:tx>
            <c:v>WTIV</c:v>
          </c:tx>
          <c:spPr>
            <a:ln w="28575" cap="rnd">
              <a:solidFill>
                <a:schemeClr val="accent4"/>
              </a:solidFill>
              <a:round/>
            </a:ln>
            <a:effectLst/>
          </c:spPr>
          <c:marker>
            <c:symbol val="none"/>
          </c:marker>
          <c:val>
            <c:numRef>
              <c:f>'EC-LOW'!$C$126:$Q$126</c:f>
              <c:numCache>
                <c:formatCode>0</c:formatCode>
                <c:ptCount val="15"/>
                <c:pt idx="1">
                  <c:v>0</c:v>
                </c:pt>
                <c:pt idx="2">
                  <c:v>2</c:v>
                </c:pt>
                <c:pt idx="3">
                  <c:v>3</c:v>
                </c:pt>
                <c:pt idx="4">
                  <c:v>5</c:v>
                </c:pt>
                <c:pt idx="5">
                  <c:v>5</c:v>
                </c:pt>
                <c:pt idx="6">
                  <c:v>4</c:v>
                </c:pt>
                <c:pt idx="7">
                  <c:v>4</c:v>
                </c:pt>
                <c:pt idx="8">
                  <c:v>4</c:v>
                </c:pt>
                <c:pt idx="9">
                  <c:v>4</c:v>
                </c:pt>
                <c:pt idx="10">
                  <c:v>4</c:v>
                </c:pt>
                <c:pt idx="11">
                  <c:v>3</c:v>
                </c:pt>
                <c:pt idx="12">
                  <c:v>2</c:v>
                </c:pt>
                <c:pt idx="13">
                  <c:v>2</c:v>
                </c:pt>
                <c:pt idx="14">
                  <c:v>2</c:v>
                </c:pt>
              </c:numCache>
            </c:numRef>
          </c:val>
          <c:smooth val="0"/>
          <c:extLst>
            <c:ext xmlns:c16="http://schemas.microsoft.com/office/drawing/2014/chart" uri="{C3380CC4-5D6E-409C-BE32-E72D297353CC}">
              <c16:uniqueId val="{00000003-CED0-4986-B2B0-23EB8F89185E}"/>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221283999"/>
        <c:scaling>
          <c:orientation val="minMax"/>
          <c:max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21277439"/>
        <c:crosses val="max"/>
        <c:crossBetween val="between"/>
      </c:valAx>
      <c:catAx>
        <c:axId val="221277439"/>
        <c:scaling>
          <c:orientation val="minMax"/>
        </c:scaling>
        <c:delete val="1"/>
        <c:axPos val="b"/>
        <c:numFmt formatCode="General" sourceLinked="1"/>
        <c:majorTickMark val="out"/>
        <c:minorTickMark val="none"/>
        <c:tickLblPos val="nextTo"/>
        <c:crossAx val="2212839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Installed Turbines and Total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843614354572054"/>
        </c:manualLayout>
      </c:layout>
      <c:barChart>
        <c:barDir val="col"/>
        <c:grouping val="clustered"/>
        <c:varyColors val="0"/>
        <c:ser>
          <c:idx val="0"/>
          <c:order val="0"/>
          <c:tx>
            <c:strRef>
              <c:f>'EC-LOW'!$B$83</c:f>
              <c:strCache>
                <c:ptCount val="1"/>
                <c:pt idx="0">
                  <c:v>Installed MW</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'EC-LOW'!$C$83:$Q$83</c:f>
              <c:numCache>
                <c:formatCode>0</c:formatCode>
                <c:ptCount val="15"/>
                <c:pt idx="1">
                  <c:v>0</c:v>
                </c:pt>
                <c:pt idx="2">
                  <c:v>513.23076923076928</c:v>
                </c:pt>
                <c:pt idx="3">
                  <c:v>1980</c:v>
                </c:pt>
                <c:pt idx="4">
                  <c:v>3320</c:v>
                </c:pt>
                <c:pt idx="5">
                  <c:v>4000</c:v>
                </c:pt>
                <c:pt idx="6">
                  <c:v>2799.6923076923076</c:v>
                </c:pt>
                <c:pt idx="7">
                  <c:v>4000.0000000000005</c:v>
                </c:pt>
                <c:pt idx="8">
                  <c:v>4000.0000000000005</c:v>
                </c:pt>
                <c:pt idx="9">
                  <c:v>4000.0000000000005</c:v>
                </c:pt>
                <c:pt idx="10">
                  <c:v>2699.9506216030245</c:v>
                </c:pt>
                <c:pt idx="11">
                  <c:v>3002.3466547840735</c:v>
                </c:pt>
                <c:pt idx="12">
                  <c:v>2000</c:v>
                </c:pt>
                <c:pt idx="13">
                  <c:v>1919.7594497302807</c:v>
                </c:pt>
                <c:pt idx="14">
                  <c:v>923.99999999999966</c:v>
                </c:pt>
              </c:numCache>
            </c:numRef>
          </c:val>
          <c:extLst>
            <c:ext xmlns:c16="http://schemas.microsoft.com/office/drawing/2014/chart" uri="{C3380CC4-5D6E-409C-BE32-E72D297353CC}">
              <c16:uniqueId val="{00000000-D531-46D4-A651-BB00C4653EB2}"/>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'EC-LOW'!$B$86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'EC-LOW'!$C$86:$Q$86</c:f>
              <c:numCache>
                <c:formatCode>0</c:formatCode>
                <c:ptCount val="15"/>
                <c:pt idx="1">
                  <c:v>0</c:v>
                </c:pt>
                <c:pt idx="2">
                  <c:v>42.769230769230774</c:v>
                </c:pt>
                <c:pt idx="3">
                  <c:v>110</c:v>
                </c:pt>
                <c:pt idx="4">
                  <c:v>166.66666666666666</c:v>
                </c:pt>
                <c:pt idx="5">
                  <c:v>166.66666666666666</c:v>
                </c:pt>
                <c:pt idx="6">
                  <c:v>66.641025641025635</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D531-46D4-A651-BB00C4653EB2}"/>
            </c:ext>
          </c:extLst>
        </c:ser>
        <c:ser>
          <c:idx val="2"/>
          <c:order val="2"/>
          <c:tx>
            <c:strRef>
              <c:f>'EC-LOW'!$B$87</c:f>
              <c:strCache>
                <c:ptCount val="1"/>
                <c:pt idx="0">
                  <c:v>15</c:v>
                </c:pt>
              </c:strCache>
            </c:strRef>
          </c:tx>
          <c:spPr>
            <a:ln w="28575" cap="rnd">
              <a:solidFill>
                <a:schemeClr val="accent3"/>
              </a:solidFill>
              <a:round/>
            </a:ln>
            <a:effectLst/>
          </c:spPr>
          <c:marker>
            <c:symbol val="none"/>
          </c:marker>
          <c:val>
            <c:numRef>
              <c:f>'EC-LOW'!$C$87:$Q$87</c:f>
              <c:numCache>
                <c:formatCode>0</c:formatCode>
                <c:ptCount val="15"/>
                <c:pt idx="1">
                  <c:v>0</c:v>
                </c:pt>
                <c:pt idx="2">
                  <c:v>0</c:v>
                </c:pt>
                <c:pt idx="3">
                  <c:v>44.000000000000007</c:v>
                </c:pt>
                <c:pt idx="4">
                  <c:v>88.000000000000014</c:v>
                </c:pt>
                <c:pt idx="5">
                  <c:v>133.33333333333334</c:v>
                </c:pt>
                <c:pt idx="6">
                  <c:v>133.33333333333334</c:v>
                </c:pt>
                <c:pt idx="7">
                  <c:v>266.66666666666669</c:v>
                </c:pt>
                <c:pt idx="8">
                  <c:v>266.66666666666669</c:v>
                </c:pt>
                <c:pt idx="9">
                  <c:v>266.66666666666669</c:v>
                </c:pt>
                <c:pt idx="10">
                  <c:v>133.33333333333334</c:v>
                </c:pt>
                <c:pt idx="11">
                  <c:v>66.823110318938234</c:v>
                </c:pt>
                <c:pt idx="12">
                  <c:v>0</c:v>
                </c:pt>
                <c:pt idx="13">
                  <c:v>0</c:v>
                </c:pt>
                <c:pt idx="14">
                  <c:v>0</c:v>
                </c:pt>
              </c:numCache>
            </c:numRef>
          </c:val>
          <c:smooth val="0"/>
          <c:extLst>
            <c:ext xmlns:c16="http://schemas.microsoft.com/office/drawing/2014/chart" uri="{C3380CC4-5D6E-409C-BE32-E72D297353CC}">
              <c16:uniqueId val="{00000002-D531-46D4-A651-BB00C4653EB2}"/>
            </c:ext>
          </c:extLst>
        </c:ser>
        <c:ser>
          <c:idx val="3"/>
          <c:order val="3"/>
          <c:tx>
            <c:strRef>
              <c:f>'EC-LOW'!$B$88</c:f>
              <c:strCache>
                <c:ptCount val="1"/>
                <c:pt idx="0">
                  <c:v>18</c:v>
                </c:pt>
              </c:strCache>
            </c:strRef>
          </c:tx>
          <c:spPr>
            <a:ln w="28575" cap="rnd">
              <a:solidFill>
                <a:schemeClr val="accent4"/>
              </a:solidFill>
              <a:round/>
            </a:ln>
            <a:effectLst/>
          </c:spPr>
          <c:marker>
            <c:symbol val="none"/>
          </c:marker>
          <c:val>
            <c:numRef>
              <c:f>'EC-LOW'!$C$88:$Q$88</c:f>
              <c:numCache>
                <c:formatCode>0</c:formatCode>
                <c:ptCount val="15"/>
                <c:pt idx="1">
                  <c:v>0</c:v>
                </c:pt>
                <c:pt idx="2">
                  <c:v>0</c:v>
                </c:pt>
                <c:pt idx="3">
                  <c:v>0</c:v>
                </c:pt>
                <c:pt idx="4">
                  <c:v>0</c:v>
                </c:pt>
                <c:pt idx="5">
                  <c:v>0</c:v>
                </c:pt>
                <c:pt idx="6">
                  <c:v>0</c:v>
                </c:pt>
                <c:pt idx="7">
                  <c:v>0</c:v>
                </c:pt>
                <c:pt idx="8">
                  <c:v>0</c:v>
                </c:pt>
                <c:pt idx="9">
                  <c:v>0</c:v>
                </c:pt>
                <c:pt idx="10">
                  <c:v>38.886145644612462</c:v>
                </c:pt>
                <c:pt idx="11">
                  <c:v>111.11111111111111</c:v>
                </c:pt>
                <c:pt idx="12">
                  <c:v>111.11111111111111</c:v>
                </c:pt>
                <c:pt idx="13">
                  <c:v>106.65330276279337</c:v>
                </c:pt>
                <c:pt idx="14">
                  <c:v>51.333333333333314</c:v>
                </c:pt>
              </c:numCache>
            </c:numRef>
          </c:val>
          <c:smooth val="0"/>
          <c:extLst>
            <c:ext xmlns:c16="http://schemas.microsoft.com/office/drawing/2014/chart" uri="{C3380CC4-5D6E-409C-BE32-E72D297353CC}">
              <c16:uniqueId val="{00000003-D531-46D4-A651-BB00C4653EB2}"/>
            </c:ext>
          </c:extLst>
        </c:ser>
        <c:ser>
          <c:idx val="4"/>
          <c:order val="4"/>
          <c:tx>
            <c:v>Total Turbines</c:v>
          </c:tx>
          <c:spPr>
            <a:ln w="38100" cap="rnd">
              <a:solidFill>
                <a:srgbClr val="3D6321"/>
              </a:solidFill>
              <a:round/>
            </a:ln>
            <a:effectLst/>
          </c:spPr>
          <c:marker>
            <c:symbol val="none"/>
          </c:marker>
          <c:val>
            <c:numRef>
              <c:f>'EC-LOW'!$C$85:$Q$85</c:f>
              <c:numCache>
                <c:formatCode>0</c:formatCode>
                <c:ptCount val="15"/>
                <c:pt idx="1">
                  <c:v>0</c:v>
                </c:pt>
                <c:pt idx="2">
                  <c:v>42.769230769230774</c:v>
                </c:pt>
                <c:pt idx="3">
                  <c:v>154</c:v>
                </c:pt>
                <c:pt idx="4">
                  <c:v>254.66666666666669</c:v>
                </c:pt>
                <c:pt idx="5">
                  <c:v>300</c:v>
                </c:pt>
                <c:pt idx="6">
                  <c:v>199.97435897435898</c:v>
                </c:pt>
                <c:pt idx="7">
                  <c:v>266.66666666666669</c:v>
                </c:pt>
                <c:pt idx="8">
                  <c:v>266.66666666666669</c:v>
                </c:pt>
                <c:pt idx="9">
                  <c:v>266.66666666666669</c:v>
                </c:pt>
                <c:pt idx="10">
                  <c:v>172.21947897794581</c:v>
                </c:pt>
                <c:pt idx="11">
                  <c:v>177.93422143004935</c:v>
                </c:pt>
                <c:pt idx="12">
                  <c:v>111.11111111111111</c:v>
                </c:pt>
                <c:pt idx="13">
                  <c:v>106.65330276279337</c:v>
                </c:pt>
                <c:pt idx="14">
                  <c:v>51.333333333333314</c:v>
                </c:pt>
              </c:numCache>
            </c:numRef>
          </c:val>
          <c:smooth val="0"/>
          <c:extLst>
            <c:ext xmlns:c16="http://schemas.microsoft.com/office/drawing/2014/chart" uri="{C3380CC4-5D6E-409C-BE32-E72D297353CC}">
              <c16:uniqueId val="{00000002-78C2-4509-9E30-6406B844D748}"/>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6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a:t>
            </a:r>
            <a:r>
              <a:rPr lang="en-US" baseline="0"/>
              <a:t> Procurement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lineChart>
        <c:grouping val="standard"/>
        <c:varyColors val="0"/>
        <c:ser>
          <c:idx val="1"/>
          <c:order val="0"/>
          <c:tx>
            <c:strRef>
              <c:f>'EC-LOW'!$B$86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'EC-LOW'!$C$10:$Q$10</c:f>
              <c:numCache>
                <c:formatCode>0</c:formatCode>
                <c:ptCount val="15"/>
                <c:pt idx="0">
                  <c:v>42.769230769230774</c:v>
                </c:pt>
                <c:pt idx="1">
                  <c:v>110</c:v>
                </c:pt>
                <c:pt idx="2">
                  <c:v>166.66666666666666</c:v>
                </c:pt>
                <c:pt idx="3">
                  <c:v>166.66666666666666</c:v>
                </c:pt>
                <c:pt idx="4">
                  <c:v>66.641025641025635</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092D-49C3-A88B-BE843C0052B9}"/>
            </c:ext>
          </c:extLst>
        </c:ser>
        <c:ser>
          <c:idx val="2"/>
          <c:order val="1"/>
          <c:tx>
            <c:strRef>
              <c:f>'EC-LOW'!$B$11</c:f>
              <c:strCache>
                <c:ptCount val="1"/>
                <c:pt idx="0">
                  <c:v>15</c:v>
                </c:pt>
              </c:strCache>
            </c:strRef>
          </c:tx>
          <c:spPr>
            <a:ln w="28575" cap="rnd">
              <a:solidFill>
                <a:schemeClr val="accent3"/>
              </a:solidFill>
              <a:round/>
            </a:ln>
            <a:effectLst/>
          </c:spPr>
          <c:marker>
            <c:symbol val="none"/>
          </c:marker>
          <c:val>
            <c:numRef>
              <c:f>'EC-LOW'!$C$11:$Q$11</c:f>
              <c:numCache>
                <c:formatCode>0</c:formatCode>
                <c:ptCount val="15"/>
                <c:pt idx="0">
                  <c:v>0</c:v>
                </c:pt>
                <c:pt idx="1">
                  <c:v>44.000000000000007</c:v>
                </c:pt>
                <c:pt idx="2">
                  <c:v>88.000000000000014</c:v>
                </c:pt>
                <c:pt idx="3">
                  <c:v>133.33333333333334</c:v>
                </c:pt>
                <c:pt idx="4">
                  <c:v>133.33333333333334</c:v>
                </c:pt>
                <c:pt idx="5">
                  <c:v>266.66666666666669</c:v>
                </c:pt>
                <c:pt idx="6">
                  <c:v>266.66666666666669</c:v>
                </c:pt>
                <c:pt idx="7">
                  <c:v>266.66666666666669</c:v>
                </c:pt>
                <c:pt idx="8">
                  <c:v>133.33333333333334</c:v>
                </c:pt>
                <c:pt idx="9">
                  <c:v>66.823110318938234</c:v>
                </c:pt>
                <c:pt idx="10">
                  <c:v>0</c:v>
                </c:pt>
                <c:pt idx="11">
                  <c:v>0</c:v>
                </c:pt>
                <c:pt idx="12">
                  <c:v>0</c:v>
                </c:pt>
              </c:numCache>
            </c:numRef>
          </c:val>
          <c:smooth val="0"/>
          <c:extLst>
            <c:ext xmlns:c16="http://schemas.microsoft.com/office/drawing/2014/chart" uri="{C3380CC4-5D6E-409C-BE32-E72D297353CC}">
              <c16:uniqueId val="{00000002-092D-49C3-A88B-BE843C0052B9}"/>
            </c:ext>
          </c:extLst>
        </c:ser>
        <c:ser>
          <c:idx val="3"/>
          <c:order val="2"/>
          <c:tx>
            <c:strRef>
              <c:f>'EC-LOW'!$B$12</c:f>
              <c:strCache>
                <c:ptCount val="1"/>
                <c:pt idx="0">
                  <c:v>18</c:v>
                </c:pt>
              </c:strCache>
            </c:strRef>
          </c:tx>
          <c:spPr>
            <a:ln w="28575" cap="rnd">
              <a:solidFill>
                <a:schemeClr val="accent4"/>
              </a:solidFill>
              <a:round/>
            </a:ln>
            <a:effectLst/>
          </c:spPr>
          <c:marker>
            <c:symbol val="none"/>
          </c:marker>
          <c:val>
            <c:numRef>
              <c:f>'EC-LOW'!$C$12:$Q$12</c:f>
              <c:numCache>
                <c:formatCode>0</c:formatCode>
                <c:ptCount val="15"/>
                <c:pt idx="0">
                  <c:v>0</c:v>
                </c:pt>
                <c:pt idx="1">
                  <c:v>0</c:v>
                </c:pt>
                <c:pt idx="2">
                  <c:v>0</c:v>
                </c:pt>
                <c:pt idx="3">
                  <c:v>0</c:v>
                </c:pt>
                <c:pt idx="4">
                  <c:v>0</c:v>
                </c:pt>
                <c:pt idx="5">
                  <c:v>0</c:v>
                </c:pt>
                <c:pt idx="6">
                  <c:v>0</c:v>
                </c:pt>
                <c:pt idx="7">
                  <c:v>0</c:v>
                </c:pt>
                <c:pt idx="8">
                  <c:v>38.886145644612462</c:v>
                </c:pt>
                <c:pt idx="9">
                  <c:v>111.11111111111111</c:v>
                </c:pt>
                <c:pt idx="10">
                  <c:v>111.11111111111111</c:v>
                </c:pt>
                <c:pt idx="11">
                  <c:v>106.65330276279337</c:v>
                </c:pt>
                <c:pt idx="12">
                  <c:v>51.333333333333314</c:v>
                </c:pt>
              </c:numCache>
            </c:numRef>
          </c:val>
          <c:smooth val="0"/>
          <c:extLst>
            <c:ext xmlns:c16="http://schemas.microsoft.com/office/drawing/2014/chart" uri="{C3380CC4-5D6E-409C-BE32-E72D297353CC}">
              <c16:uniqueId val="{00000003-092D-49C3-A88B-BE843C0052B9}"/>
            </c:ext>
          </c:extLst>
        </c:ser>
        <c:dLbls>
          <c:showLegendKey val="0"/>
          <c:showVal val="0"/>
          <c:showCatName val="0"/>
          <c:showSerName val="0"/>
          <c:showPercent val="0"/>
          <c:showBubbleSize val="0"/>
        </c:dLbls>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lineChart>
        <c:grouping val="standard"/>
        <c:varyColors val="0"/>
        <c:ser>
          <c:idx val="1"/>
          <c:order val="0"/>
          <c:tx>
            <c:strRef>
              <c:f>'EC-LOW'!$B$46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'EC-LOW'!$C$46:$Q$46</c:f>
              <c:numCache>
                <c:formatCode>0</c:formatCode>
                <c:ptCount val="15"/>
                <c:pt idx="0">
                  <c:v>0</c:v>
                </c:pt>
                <c:pt idx="1">
                  <c:v>42.769230769230774</c:v>
                </c:pt>
                <c:pt idx="2">
                  <c:v>110</c:v>
                </c:pt>
                <c:pt idx="3">
                  <c:v>166.66666666666666</c:v>
                </c:pt>
                <c:pt idx="4">
                  <c:v>166.66666666666666</c:v>
                </c:pt>
                <c:pt idx="5">
                  <c:v>66.641025641025635</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1-4421-479B-B955-92032343CA1E}"/>
            </c:ext>
          </c:extLst>
        </c:ser>
        <c:ser>
          <c:idx val="2"/>
          <c:order val="1"/>
          <c:tx>
            <c:strRef>
              <c:f>'EC-LOW'!$B$47</c:f>
              <c:strCache>
                <c:ptCount val="1"/>
                <c:pt idx="0">
                  <c:v>15</c:v>
                </c:pt>
              </c:strCache>
            </c:strRef>
          </c:tx>
          <c:spPr>
            <a:ln w="28575" cap="rnd">
              <a:solidFill>
                <a:schemeClr val="accent3"/>
              </a:solidFill>
              <a:round/>
            </a:ln>
            <a:effectLst/>
          </c:spPr>
          <c:marker>
            <c:symbol val="none"/>
          </c:marker>
          <c:val>
            <c:numRef>
              <c:f>'EC-LOW'!$C$47:$Q$47</c:f>
              <c:numCache>
                <c:formatCode>0</c:formatCode>
                <c:ptCount val="15"/>
                <c:pt idx="0">
                  <c:v>0</c:v>
                </c:pt>
                <c:pt idx="1">
                  <c:v>0</c:v>
                </c:pt>
                <c:pt idx="2">
                  <c:v>44.000000000000007</c:v>
                </c:pt>
                <c:pt idx="3">
                  <c:v>88.000000000000014</c:v>
                </c:pt>
                <c:pt idx="4">
                  <c:v>133.33333333333334</c:v>
                </c:pt>
                <c:pt idx="5">
                  <c:v>133.33333333333334</c:v>
                </c:pt>
                <c:pt idx="6">
                  <c:v>266.66666666666669</c:v>
                </c:pt>
                <c:pt idx="7">
                  <c:v>266.66666666666669</c:v>
                </c:pt>
                <c:pt idx="8">
                  <c:v>266.66666666666669</c:v>
                </c:pt>
                <c:pt idx="9">
                  <c:v>133.33333333333334</c:v>
                </c:pt>
                <c:pt idx="10">
                  <c:v>66.823110318938234</c:v>
                </c:pt>
                <c:pt idx="11">
                  <c:v>0</c:v>
                </c:pt>
                <c:pt idx="12">
                  <c:v>0</c:v>
                </c:pt>
                <c:pt idx="13">
                  <c:v>0</c:v>
                </c:pt>
              </c:numCache>
            </c:numRef>
          </c:val>
          <c:smooth val="0"/>
          <c:extLst>
            <c:ext xmlns:c16="http://schemas.microsoft.com/office/drawing/2014/chart" uri="{C3380CC4-5D6E-409C-BE32-E72D297353CC}">
              <c16:uniqueId val="{00000002-4421-479B-B955-92032343CA1E}"/>
            </c:ext>
          </c:extLst>
        </c:ser>
        <c:ser>
          <c:idx val="3"/>
          <c:order val="2"/>
          <c:tx>
            <c:strRef>
              <c:f>'EC-LOW'!$B$48</c:f>
              <c:strCache>
                <c:ptCount val="1"/>
                <c:pt idx="0">
                  <c:v>18</c:v>
                </c:pt>
              </c:strCache>
            </c:strRef>
          </c:tx>
          <c:spPr>
            <a:ln w="28575" cap="rnd">
              <a:solidFill>
                <a:schemeClr val="accent4"/>
              </a:solidFill>
              <a:round/>
            </a:ln>
            <a:effectLst/>
          </c:spPr>
          <c:marker>
            <c:symbol val="none"/>
          </c:marker>
          <c:val>
            <c:numRef>
              <c:f>'EC-LOW'!$C$48:$Q$48</c:f>
              <c:numCache>
                <c:formatCode>0</c:formatCode>
                <c:ptCount val="15"/>
                <c:pt idx="0">
                  <c:v>0</c:v>
                </c:pt>
                <c:pt idx="1">
                  <c:v>0</c:v>
                </c:pt>
                <c:pt idx="2">
                  <c:v>0</c:v>
                </c:pt>
                <c:pt idx="3">
                  <c:v>0</c:v>
                </c:pt>
                <c:pt idx="4">
                  <c:v>0</c:v>
                </c:pt>
                <c:pt idx="5">
                  <c:v>0</c:v>
                </c:pt>
                <c:pt idx="6">
                  <c:v>0</c:v>
                </c:pt>
                <c:pt idx="7">
                  <c:v>0</c:v>
                </c:pt>
                <c:pt idx="8">
                  <c:v>0</c:v>
                </c:pt>
                <c:pt idx="9">
                  <c:v>38.886145644612462</c:v>
                </c:pt>
                <c:pt idx="10">
                  <c:v>111.11111111111111</c:v>
                </c:pt>
                <c:pt idx="11">
                  <c:v>111.11111111111111</c:v>
                </c:pt>
                <c:pt idx="12">
                  <c:v>106.65330276279337</c:v>
                </c:pt>
                <c:pt idx="13">
                  <c:v>51.333333333333314</c:v>
                </c:pt>
              </c:numCache>
            </c:numRef>
          </c:val>
          <c:smooth val="0"/>
          <c:extLst>
            <c:ext xmlns:c16="http://schemas.microsoft.com/office/drawing/2014/chart" uri="{C3380CC4-5D6E-409C-BE32-E72D297353CC}">
              <c16:uniqueId val="{00000003-4421-479B-B955-92032343CA1E}"/>
            </c:ext>
          </c:extLst>
        </c:ser>
        <c:dLbls>
          <c:showLegendKey val="0"/>
          <c:showVal val="0"/>
          <c:showCatName val="0"/>
          <c:showSerName val="0"/>
          <c:showPercent val="0"/>
          <c:showBubbleSize val="0"/>
        </c:dLbls>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532778413174929"/>
        </c:manualLayout>
      </c:layout>
      <c:barChart>
        <c:barDir val="col"/>
        <c:grouping val="clustered"/>
        <c:varyColors val="0"/>
        <c:ser>
          <c:idx val="0"/>
          <c:order val="0"/>
          <c:tx>
            <c:strRef>
              <c:f>'EC-MED'!$B$84</c:f>
              <c:strCache>
                <c:ptCount val="1"/>
                <c:pt idx="0">
                  <c:v>Number of Projects</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'EC-MED'!$C$84:$Q$84</c:f>
              <c:numCache>
                <c:formatCode>0</c:formatCode>
                <c:ptCount val="15"/>
                <c:pt idx="1">
                  <c:v>0</c:v>
                </c:pt>
                <c:pt idx="2">
                  <c:v>2</c:v>
                </c:pt>
                <c:pt idx="3">
                  <c:v>3</c:v>
                </c:pt>
                <c:pt idx="4">
                  <c:v>4</c:v>
                </c:pt>
                <c:pt idx="5">
                  <c:v>4</c:v>
                </c:pt>
                <c:pt idx="6">
                  <c:v>4</c:v>
                </c:pt>
                <c:pt idx="7">
                  <c:v>3</c:v>
                </c:pt>
                <c:pt idx="8">
                  <c:v>2</c:v>
                </c:pt>
                <c:pt idx="9">
                  <c:v>2</c:v>
                </c:pt>
                <c:pt idx="10">
                  <c:v>3</c:v>
                </c:pt>
                <c:pt idx="11">
                  <c:v>3</c:v>
                </c:pt>
                <c:pt idx="12">
                  <c:v>3</c:v>
                </c:pt>
                <c:pt idx="13">
                  <c:v>3</c:v>
                </c:pt>
                <c:pt idx="14">
                  <c:v>3</c:v>
                </c:pt>
              </c:numCache>
            </c:numRef>
          </c:val>
          <c:extLst>
            <c:ext xmlns:c16="http://schemas.microsoft.com/office/drawing/2014/chart" uri="{C3380CC4-5D6E-409C-BE32-E72D297353CC}">
              <c16:uniqueId val="{00000000-375B-4BE4-89B4-4082E2D5C5DF}"/>
            </c:ext>
          </c:extLst>
        </c:ser>
        <c:dLbls>
          <c:showLegendKey val="0"/>
          <c:showVal val="0"/>
          <c:showCatName val="0"/>
          <c:showSerName val="0"/>
          <c:showPercent val="0"/>
          <c:showBubbleSize val="0"/>
        </c:dLbls>
        <c:gapWidth val="219"/>
        <c:overlap val="-27"/>
        <c:axId val="45337231"/>
        <c:axId val="45343135"/>
      </c:barChart>
      <c:lineChart>
        <c:grouping val="standard"/>
        <c:varyColors val="0"/>
        <c:ser>
          <c:idx val="1"/>
          <c:order val="1"/>
          <c:tx>
            <c:strRef>
              <c:f>'EC-MED'!$B$130</c:f>
              <c:strCache>
                <c:ptCount val="1"/>
                <c:pt idx="0">
                  <c:v>CTV</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'EC-MED'!$C$130:$Q$130</c:f>
              <c:numCache>
                <c:formatCode>0</c:formatCode>
                <c:ptCount val="15"/>
                <c:pt idx="1">
                  <c:v>0</c:v>
                </c:pt>
                <c:pt idx="2">
                  <c:v>6</c:v>
                </c:pt>
                <c:pt idx="3">
                  <c:v>12</c:v>
                </c:pt>
                <c:pt idx="4">
                  <c:v>18</c:v>
                </c:pt>
                <c:pt idx="5">
                  <c:v>23</c:v>
                </c:pt>
                <c:pt idx="6">
                  <c:v>27</c:v>
                </c:pt>
                <c:pt idx="7">
                  <c:v>29</c:v>
                </c:pt>
                <c:pt idx="8">
                  <c:v>29</c:v>
                </c:pt>
                <c:pt idx="9">
                  <c:v>30</c:v>
                </c:pt>
                <c:pt idx="10">
                  <c:v>34</c:v>
                </c:pt>
                <c:pt idx="11">
                  <c:v>38</c:v>
                </c:pt>
                <c:pt idx="12">
                  <c:v>41</c:v>
                </c:pt>
                <c:pt idx="13">
                  <c:v>44</c:v>
                </c:pt>
                <c:pt idx="14">
                  <c:v>47</c:v>
                </c:pt>
              </c:numCache>
            </c:numRef>
          </c:val>
          <c:smooth val="0"/>
          <c:extLst>
            <c:ext xmlns:c16="http://schemas.microsoft.com/office/drawing/2014/chart" uri="{C3380CC4-5D6E-409C-BE32-E72D297353CC}">
              <c16:uniqueId val="{00000001-375B-4BE4-89B4-4082E2D5C5DF}"/>
            </c:ext>
          </c:extLst>
        </c:ser>
        <c:ser>
          <c:idx val="2"/>
          <c:order val="2"/>
          <c:tx>
            <c:strRef>
              <c:f>'EC-MED'!$B$129</c:f>
              <c:strCache>
                <c:ptCount val="1"/>
                <c:pt idx="0">
                  <c:v>feeder Barges</c:v>
                </c:pt>
              </c:strCache>
            </c:strRef>
          </c:tx>
          <c:spPr>
            <a:ln w="28575" cap="rnd">
              <a:solidFill>
                <a:schemeClr val="accent3"/>
              </a:solidFill>
              <a:round/>
            </a:ln>
            <a:effectLst/>
          </c:spPr>
          <c:marker>
            <c:symbol val="none"/>
          </c:marker>
          <c:val>
            <c:numRef>
              <c:f>'EC-MED'!$C$129:$Q$129</c:f>
              <c:numCache>
                <c:formatCode>0</c:formatCode>
                <c:ptCount val="15"/>
                <c:pt idx="1">
                  <c:v>0</c:v>
                </c:pt>
                <c:pt idx="2">
                  <c:v>4</c:v>
                </c:pt>
                <c:pt idx="3">
                  <c:v>6</c:v>
                </c:pt>
                <c:pt idx="4">
                  <c:v>8</c:v>
                </c:pt>
                <c:pt idx="5">
                  <c:v>8</c:v>
                </c:pt>
                <c:pt idx="6">
                  <c:v>8</c:v>
                </c:pt>
                <c:pt idx="7">
                  <c:v>6</c:v>
                </c:pt>
                <c:pt idx="8">
                  <c:v>4</c:v>
                </c:pt>
                <c:pt idx="9">
                  <c:v>4</c:v>
                </c:pt>
                <c:pt idx="10">
                  <c:v>6</c:v>
                </c:pt>
                <c:pt idx="11">
                  <c:v>6</c:v>
                </c:pt>
                <c:pt idx="12">
                  <c:v>6</c:v>
                </c:pt>
                <c:pt idx="13">
                  <c:v>6</c:v>
                </c:pt>
                <c:pt idx="14">
                  <c:v>6</c:v>
                </c:pt>
              </c:numCache>
            </c:numRef>
          </c:val>
          <c:smooth val="0"/>
          <c:extLst>
            <c:ext xmlns:c16="http://schemas.microsoft.com/office/drawing/2014/chart" uri="{C3380CC4-5D6E-409C-BE32-E72D297353CC}">
              <c16:uniqueId val="{00000002-375B-4BE4-89B4-4082E2D5C5DF}"/>
            </c:ext>
          </c:extLst>
        </c:ser>
        <c:ser>
          <c:idx val="3"/>
          <c:order val="3"/>
          <c:tx>
            <c:v>WTIV</c:v>
          </c:tx>
          <c:spPr>
            <a:ln w="28575" cap="rnd">
              <a:solidFill>
                <a:schemeClr val="accent4"/>
              </a:solidFill>
              <a:round/>
            </a:ln>
            <a:effectLst/>
          </c:spPr>
          <c:marker>
            <c:symbol val="none"/>
          </c:marker>
          <c:val>
            <c:numRef>
              <c:f>'EC-MED'!$C$126:$Q$126</c:f>
              <c:numCache>
                <c:formatCode>0</c:formatCode>
                <c:ptCount val="15"/>
                <c:pt idx="1">
                  <c:v>0</c:v>
                </c:pt>
                <c:pt idx="2">
                  <c:v>2</c:v>
                </c:pt>
                <c:pt idx="3">
                  <c:v>3</c:v>
                </c:pt>
                <c:pt idx="4">
                  <c:v>4</c:v>
                </c:pt>
                <c:pt idx="5">
                  <c:v>4</c:v>
                </c:pt>
                <c:pt idx="6">
                  <c:v>4</c:v>
                </c:pt>
                <c:pt idx="7">
                  <c:v>3</c:v>
                </c:pt>
                <c:pt idx="8">
                  <c:v>2</c:v>
                </c:pt>
                <c:pt idx="9">
                  <c:v>2</c:v>
                </c:pt>
                <c:pt idx="10">
                  <c:v>3</c:v>
                </c:pt>
                <c:pt idx="11">
                  <c:v>3</c:v>
                </c:pt>
                <c:pt idx="12">
                  <c:v>3</c:v>
                </c:pt>
                <c:pt idx="13">
                  <c:v>3</c:v>
                </c:pt>
                <c:pt idx="14">
                  <c:v>3</c:v>
                </c:pt>
              </c:numCache>
            </c:numRef>
          </c:val>
          <c:smooth val="0"/>
          <c:extLst>
            <c:ext xmlns:c16="http://schemas.microsoft.com/office/drawing/2014/chart" uri="{C3380CC4-5D6E-409C-BE32-E72D297353CC}">
              <c16:uniqueId val="{00000003-375B-4BE4-89B4-4082E2D5C5DF}"/>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ajorUnit val="5"/>
      </c:valAx>
      <c:valAx>
        <c:axId val="45343135"/>
        <c:scaling>
          <c:orientation val="minMax"/>
          <c:max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37231"/>
        <c:crosses val="max"/>
        <c:crossBetween val="between"/>
      </c:valAx>
      <c:catAx>
        <c:axId val="45337231"/>
        <c:scaling>
          <c:orientation val="minMax"/>
        </c:scaling>
        <c:delete val="1"/>
        <c:axPos val="b"/>
        <c:numFmt formatCode="General" sourceLinked="1"/>
        <c:majorTickMark val="out"/>
        <c:minorTickMark val="none"/>
        <c:tickLblPos val="nextTo"/>
        <c:crossAx val="453431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Installed Turbines and Total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5536002467782815"/>
        </c:manualLayout>
      </c:layout>
      <c:barChart>
        <c:barDir val="col"/>
        <c:grouping val="clustered"/>
        <c:varyColors val="0"/>
        <c:ser>
          <c:idx val="0"/>
          <c:order val="0"/>
          <c:tx>
            <c:strRef>
              <c:f>'EC-MED'!$B$83</c:f>
              <c:strCache>
                <c:ptCount val="1"/>
                <c:pt idx="0">
                  <c:v>Installed MW</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1FC6-4FC2-BC75-0B08DCC588EB}"/>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'EC-MED'!$C$86:$Q$86</c:f>
              <c:numCache>
                <c:formatCode>0</c:formatCode>
                <c:ptCount val="15"/>
                <c:pt idx="1">
                  <c:v>0</c:v>
                </c:pt>
                <c:pt idx="2">
                  <c:v>42.769230769230774</c:v>
                </c:pt>
                <c:pt idx="3">
                  <c:v>110</c:v>
                </c:pt>
                <c:pt idx="4">
                  <c:v>125</c:v>
                </c:pt>
                <c:pt idx="5">
                  <c:v>125</c:v>
                </c:pt>
                <c:pt idx="6">
                  <c:v>125</c:v>
                </c:pt>
                <c:pt idx="7">
                  <c:v>24.974358974359006</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1FC6-4FC2-BC75-0B08DCC588EB}"/>
            </c:ext>
          </c:extLst>
        </c:ser>
        <c:ser>
          <c:idx val="2"/>
          <c:order val="2"/>
          <c:tx>
            <c:strRef>
              <c:f>'EC-MED'!$B$87</c:f>
              <c:strCache>
                <c:ptCount val="1"/>
                <c:pt idx="0">
                  <c:v>15</c:v>
                </c:pt>
              </c:strCache>
            </c:strRef>
          </c:tx>
          <c:spPr>
            <a:ln w="28575" cap="rnd">
              <a:solidFill>
                <a:schemeClr val="accent3"/>
              </a:solidFill>
              <a:round/>
            </a:ln>
            <a:effectLst/>
          </c:spPr>
          <c:marker>
            <c:symbol val="none"/>
          </c:marker>
          <c:val>
            <c:numRef>
              <c:f>'EC-MED'!$C$87:$Q$87</c:f>
              <c:numCache>
                <c:formatCode>0</c:formatCode>
                <c:ptCount val="15"/>
                <c:pt idx="1">
                  <c:v>0</c:v>
                </c:pt>
                <c:pt idx="2">
                  <c:v>0</c:v>
                </c:pt>
                <c:pt idx="3">
                  <c:v>33</c:v>
                </c:pt>
                <c:pt idx="4">
                  <c:v>66</c:v>
                </c:pt>
                <c:pt idx="5">
                  <c:v>100</c:v>
                </c:pt>
                <c:pt idx="6">
                  <c:v>100</c:v>
                </c:pt>
                <c:pt idx="7">
                  <c:v>100</c:v>
                </c:pt>
                <c:pt idx="8">
                  <c:v>100</c:v>
                </c:pt>
                <c:pt idx="9">
                  <c:v>66.666666666666671</c:v>
                </c:pt>
                <c:pt idx="10">
                  <c:v>66.666666666666671</c:v>
                </c:pt>
                <c:pt idx="11">
                  <c:v>66.666666666666671</c:v>
                </c:pt>
                <c:pt idx="12">
                  <c:v>66.666666666666671</c:v>
                </c:pt>
                <c:pt idx="13">
                  <c:v>66.666666666666671</c:v>
                </c:pt>
                <c:pt idx="14">
                  <c:v>66.666666666666671</c:v>
                </c:pt>
              </c:numCache>
            </c:numRef>
          </c:val>
          <c:smooth val="0"/>
          <c:extLst>
            <c:ext xmlns:c16="http://schemas.microsoft.com/office/drawing/2014/chart" uri="{C3380CC4-5D6E-409C-BE32-E72D297353CC}">
              <c16:uniqueId val="{00000002-1FC6-4FC2-BC75-0B08DCC588EB}"/>
            </c:ext>
          </c:extLst>
        </c:ser>
        <c:ser>
          <c:idx val="3"/>
          <c:order val="3"/>
          <c:tx>
            <c:strRef>
              <c:f>'EC-MED'!$B$88</c:f>
              <c:strCache>
                <c:ptCount val="1"/>
                <c:pt idx="0">
                  <c:v>18</c:v>
                </c:pt>
              </c:strCache>
            </c:strRef>
          </c:tx>
          <c:spPr>
            <a:ln w="28575" cap="rnd">
              <a:solidFill>
                <a:schemeClr val="accent4"/>
              </a:solidFill>
              <a:round/>
            </a:ln>
            <a:effectLst/>
          </c:spPr>
          <c:marker>
            <c:symbol val="none"/>
          </c:marker>
          <c:val>
            <c:numRef>
              <c:f>'EC-MED'!$C$88:$Q$88</c:f>
              <c:numCache>
                <c:formatCode>0</c:formatCode>
                <c:ptCount val="15"/>
                <c:pt idx="1">
                  <c:v>0</c:v>
                </c:pt>
                <c:pt idx="2">
                  <c:v>0</c:v>
                </c:pt>
                <c:pt idx="3">
                  <c:v>0</c:v>
                </c:pt>
                <c:pt idx="4">
                  <c:v>0</c:v>
                </c:pt>
                <c:pt idx="5">
                  <c:v>0</c:v>
                </c:pt>
                <c:pt idx="6">
                  <c:v>0</c:v>
                </c:pt>
                <c:pt idx="7">
                  <c:v>0</c:v>
                </c:pt>
                <c:pt idx="8">
                  <c:v>0</c:v>
                </c:pt>
                <c:pt idx="9">
                  <c:v>0</c:v>
                </c:pt>
                <c:pt idx="10">
                  <c:v>38.886145644612462</c:v>
                </c:pt>
                <c:pt idx="11">
                  <c:v>55.55555555555555</c:v>
                </c:pt>
                <c:pt idx="12">
                  <c:v>55.55555555555555</c:v>
                </c:pt>
                <c:pt idx="13">
                  <c:v>55.55555555555555</c:v>
                </c:pt>
                <c:pt idx="14">
                  <c:v>55.55555555555555</c:v>
                </c:pt>
              </c:numCache>
            </c:numRef>
          </c:val>
          <c:smooth val="0"/>
          <c:extLst>
            <c:ext xmlns:c16="http://schemas.microsoft.com/office/drawing/2014/chart" uri="{C3380CC4-5D6E-409C-BE32-E72D297353CC}">
              <c16:uniqueId val="{00000003-1FC6-4FC2-BC75-0B08DCC588EB}"/>
            </c:ext>
          </c:extLst>
        </c:ser>
        <c:ser>
          <c:idx val="4"/>
          <c:order val="4"/>
          <c:tx>
            <c:v>Total Turbines</c:v>
          </c:tx>
          <c:spPr>
            <a:ln w="38100" cap="rnd">
              <a:solidFill>
                <a:srgbClr val="3D6321"/>
              </a:solidFill>
              <a:round/>
            </a:ln>
            <a:effectLst/>
          </c:spPr>
          <c:marker>
            <c:symbol val="none"/>
          </c:marker>
          <c:val>
            <c:numRef>
              <c:f>'EC-MED'!$C$85:$Q$85</c:f>
              <c:numCache>
                <c:formatCode>0</c:formatCode>
                <c:ptCount val="15"/>
                <c:pt idx="0">
                  <c:v>0</c:v>
                </c:pt>
                <c:pt idx="1">
                  <c:v>0</c:v>
                </c:pt>
                <c:pt idx="2">
                  <c:v>42.769230769230774</c:v>
                </c:pt>
                <c:pt idx="3">
                  <c:v>143</c:v>
                </c:pt>
                <c:pt idx="4">
                  <c:v>191</c:v>
                </c:pt>
                <c:pt idx="5">
                  <c:v>225</c:v>
                </c:pt>
                <c:pt idx="6">
                  <c:v>225</c:v>
                </c:pt>
                <c:pt idx="7">
                  <c:v>124.97435897435901</c:v>
                </c:pt>
                <c:pt idx="8">
                  <c:v>100</c:v>
                </c:pt>
                <c:pt idx="9">
                  <c:v>66.666666666666671</c:v>
                </c:pt>
                <c:pt idx="10">
                  <c:v>105.55281231127913</c:v>
                </c:pt>
                <c:pt idx="11">
                  <c:v>122.22222222222223</c:v>
                </c:pt>
                <c:pt idx="12">
                  <c:v>122.22222222222223</c:v>
                </c:pt>
                <c:pt idx="13">
                  <c:v>122.22222222222223</c:v>
                </c:pt>
                <c:pt idx="14">
                  <c:v>122.22222222222223</c:v>
                </c:pt>
              </c:numCache>
            </c:numRef>
          </c:val>
          <c:smooth val="0"/>
          <c:extLst>
            <c:ext xmlns:c16="http://schemas.microsoft.com/office/drawing/2014/chart" uri="{C3380CC4-5D6E-409C-BE32-E72D297353CC}">
              <c16:uniqueId val="{00000001-119B-4156-AF76-7EA2DEC570E2}"/>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7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a:t>
            </a:r>
            <a:r>
              <a:rPr lang="en-US" baseline="0"/>
              <a:t> Procurement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'EC-MED'!$B$83</c:f>
              <c:strCache>
                <c:ptCount val="1"/>
                <c:pt idx="0">
                  <c:v>Installed MW</c:v>
                </c:pt>
              </c:strCache>
            </c:strRef>
          </c:tx>
          <c:spPr>
            <a:solidFill>
              <a:schemeClr val="accent1">
                <a:lumMod val="20000"/>
                <a:lumOff val="80000"/>
              </a:schemeClr>
            </a:solidFill>
            <a:ln>
              <a:solidFill>
                <a:schemeClr val="tx2">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1148-4EF0-99C3-9AE80C4B51D2}"/>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'EC-MED'!$B$10</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'EC-MED'!$C$10:$Q$10</c:f>
              <c:numCache>
                <c:formatCode>0</c:formatCode>
                <c:ptCount val="15"/>
                <c:pt idx="0">
                  <c:v>42.769230769230774</c:v>
                </c:pt>
                <c:pt idx="1">
                  <c:v>110</c:v>
                </c:pt>
                <c:pt idx="2">
                  <c:v>125</c:v>
                </c:pt>
                <c:pt idx="3">
                  <c:v>125</c:v>
                </c:pt>
                <c:pt idx="4">
                  <c:v>125</c:v>
                </c:pt>
                <c:pt idx="5">
                  <c:v>24.974358974359006</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1148-4EF0-99C3-9AE80C4B51D2}"/>
            </c:ext>
          </c:extLst>
        </c:ser>
        <c:ser>
          <c:idx val="2"/>
          <c:order val="2"/>
          <c:tx>
            <c:strRef>
              <c:f>'EC-MED'!$B$11</c:f>
              <c:strCache>
                <c:ptCount val="1"/>
                <c:pt idx="0">
                  <c:v>15</c:v>
                </c:pt>
              </c:strCache>
            </c:strRef>
          </c:tx>
          <c:spPr>
            <a:ln w="28575" cap="rnd">
              <a:solidFill>
                <a:schemeClr val="accent3"/>
              </a:solidFill>
              <a:round/>
            </a:ln>
            <a:effectLst/>
          </c:spPr>
          <c:marker>
            <c:symbol val="none"/>
          </c:marker>
          <c:val>
            <c:numRef>
              <c:f>'EC-MED'!$C$11:$Q$11</c:f>
              <c:numCache>
                <c:formatCode>0</c:formatCode>
                <c:ptCount val="15"/>
                <c:pt idx="0">
                  <c:v>0</c:v>
                </c:pt>
                <c:pt idx="1">
                  <c:v>33</c:v>
                </c:pt>
                <c:pt idx="2">
                  <c:v>66</c:v>
                </c:pt>
                <c:pt idx="3">
                  <c:v>100</c:v>
                </c:pt>
                <c:pt idx="4">
                  <c:v>100</c:v>
                </c:pt>
                <c:pt idx="5">
                  <c:v>100</c:v>
                </c:pt>
                <c:pt idx="6">
                  <c:v>100</c:v>
                </c:pt>
                <c:pt idx="7">
                  <c:v>66.666666666666671</c:v>
                </c:pt>
                <c:pt idx="8">
                  <c:v>66.666666666666671</c:v>
                </c:pt>
                <c:pt idx="9">
                  <c:v>66.666666666666671</c:v>
                </c:pt>
                <c:pt idx="10">
                  <c:v>66.666666666666671</c:v>
                </c:pt>
                <c:pt idx="11">
                  <c:v>66.666666666666671</c:v>
                </c:pt>
                <c:pt idx="12">
                  <c:v>66.666666666666671</c:v>
                </c:pt>
              </c:numCache>
            </c:numRef>
          </c:val>
          <c:smooth val="0"/>
          <c:extLst>
            <c:ext xmlns:c16="http://schemas.microsoft.com/office/drawing/2014/chart" uri="{C3380CC4-5D6E-409C-BE32-E72D297353CC}">
              <c16:uniqueId val="{00000002-1148-4EF0-99C3-9AE80C4B51D2}"/>
            </c:ext>
          </c:extLst>
        </c:ser>
        <c:ser>
          <c:idx val="3"/>
          <c:order val="3"/>
          <c:tx>
            <c:strRef>
              <c:f>'EC-MED'!$B$12</c:f>
              <c:strCache>
                <c:ptCount val="1"/>
                <c:pt idx="0">
                  <c:v>18</c:v>
                </c:pt>
              </c:strCache>
            </c:strRef>
          </c:tx>
          <c:spPr>
            <a:ln w="28575" cap="rnd">
              <a:solidFill>
                <a:schemeClr val="accent4"/>
              </a:solidFill>
              <a:round/>
            </a:ln>
            <a:effectLst/>
          </c:spPr>
          <c:marker>
            <c:symbol val="none"/>
          </c:marker>
          <c:val>
            <c:numRef>
              <c:f>'EC-MED'!$C$12:$Q$12</c:f>
              <c:numCache>
                <c:formatCode>0</c:formatCode>
                <c:ptCount val="15"/>
                <c:pt idx="0">
                  <c:v>0</c:v>
                </c:pt>
                <c:pt idx="1">
                  <c:v>0</c:v>
                </c:pt>
                <c:pt idx="2">
                  <c:v>0</c:v>
                </c:pt>
                <c:pt idx="3">
                  <c:v>0</c:v>
                </c:pt>
                <c:pt idx="4">
                  <c:v>0</c:v>
                </c:pt>
                <c:pt idx="5">
                  <c:v>0</c:v>
                </c:pt>
                <c:pt idx="6">
                  <c:v>0</c:v>
                </c:pt>
                <c:pt idx="7">
                  <c:v>0</c:v>
                </c:pt>
                <c:pt idx="8">
                  <c:v>38.886145644612462</c:v>
                </c:pt>
                <c:pt idx="9">
                  <c:v>55.55555555555555</c:v>
                </c:pt>
                <c:pt idx="10">
                  <c:v>55.55555555555555</c:v>
                </c:pt>
                <c:pt idx="11">
                  <c:v>55.55555555555555</c:v>
                </c:pt>
                <c:pt idx="12">
                  <c:v>55.55555555555555</c:v>
                </c:pt>
              </c:numCache>
            </c:numRef>
          </c:val>
          <c:smooth val="0"/>
          <c:extLst>
            <c:ext xmlns:c16="http://schemas.microsoft.com/office/drawing/2014/chart" uri="{C3380CC4-5D6E-409C-BE32-E72D297353CC}">
              <c16:uniqueId val="{00000003-1148-4EF0-99C3-9AE80C4B51D2}"/>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'EC-MED'!$B$83</c:f>
              <c:strCache>
                <c:ptCount val="1"/>
                <c:pt idx="0">
                  <c:v>Installed MW</c:v>
                </c:pt>
              </c:strCache>
            </c:strRef>
          </c:tx>
          <c:spPr>
            <a:solidFill>
              <a:schemeClr val="accent1">
                <a:lumMod val="20000"/>
                <a:lumOff val="80000"/>
              </a:schemeClr>
            </a:solidFill>
            <a:ln>
              <a:solidFill>
                <a:schemeClr val="accent1">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D41D-4798-96D6-FE820022730F}"/>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'EC-MED'!$B$46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'EC-MED'!$C$46:$Q$46</c:f>
              <c:numCache>
                <c:formatCode>0</c:formatCode>
                <c:ptCount val="15"/>
                <c:pt idx="0">
                  <c:v>0</c:v>
                </c:pt>
                <c:pt idx="1">
                  <c:v>42.769230769230774</c:v>
                </c:pt>
                <c:pt idx="2">
                  <c:v>110</c:v>
                </c:pt>
                <c:pt idx="3">
                  <c:v>125</c:v>
                </c:pt>
                <c:pt idx="4">
                  <c:v>125</c:v>
                </c:pt>
                <c:pt idx="5">
                  <c:v>125</c:v>
                </c:pt>
                <c:pt idx="6">
                  <c:v>24.974358974359006</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1-D41D-4798-96D6-FE820022730F}"/>
            </c:ext>
          </c:extLst>
        </c:ser>
        <c:ser>
          <c:idx val="2"/>
          <c:order val="2"/>
          <c:tx>
            <c:strRef>
              <c:f>'EC-MED'!$B$47</c:f>
              <c:strCache>
                <c:ptCount val="1"/>
                <c:pt idx="0">
                  <c:v>15</c:v>
                </c:pt>
              </c:strCache>
            </c:strRef>
          </c:tx>
          <c:spPr>
            <a:ln w="28575" cap="rnd">
              <a:solidFill>
                <a:schemeClr val="accent3"/>
              </a:solidFill>
              <a:round/>
            </a:ln>
            <a:effectLst/>
          </c:spPr>
          <c:marker>
            <c:symbol val="none"/>
          </c:marker>
          <c:val>
            <c:numRef>
              <c:f>'EC-MED'!$C$47:$Q$47</c:f>
              <c:numCache>
                <c:formatCode>0</c:formatCode>
                <c:ptCount val="15"/>
                <c:pt idx="0">
                  <c:v>0</c:v>
                </c:pt>
                <c:pt idx="1">
                  <c:v>0</c:v>
                </c:pt>
                <c:pt idx="2">
                  <c:v>33</c:v>
                </c:pt>
                <c:pt idx="3">
                  <c:v>66</c:v>
                </c:pt>
                <c:pt idx="4">
                  <c:v>100</c:v>
                </c:pt>
                <c:pt idx="5">
                  <c:v>100</c:v>
                </c:pt>
                <c:pt idx="6">
                  <c:v>100</c:v>
                </c:pt>
                <c:pt idx="7">
                  <c:v>100</c:v>
                </c:pt>
                <c:pt idx="8">
                  <c:v>66.666666666666671</c:v>
                </c:pt>
                <c:pt idx="9">
                  <c:v>66.666666666666671</c:v>
                </c:pt>
                <c:pt idx="10">
                  <c:v>66.666666666666671</c:v>
                </c:pt>
                <c:pt idx="11">
                  <c:v>66.666666666666671</c:v>
                </c:pt>
                <c:pt idx="12">
                  <c:v>66.666666666666671</c:v>
                </c:pt>
                <c:pt idx="13">
                  <c:v>66.666666666666671</c:v>
                </c:pt>
              </c:numCache>
            </c:numRef>
          </c:val>
          <c:smooth val="0"/>
          <c:extLst>
            <c:ext xmlns:c16="http://schemas.microsoft.com/office/drawing/2014/chart" uri="{C3380CC4-5D6E-409C-BE32-E72D297353CC}">
              <c16:uniqueId val="{00000002-D41D-4798-96D6-FE820022730F}"/>
            </c:ext>
          </c:extLst>
        </c:ser>
        <c:ser>
          <c:idx val="3"/>
          <c:order val="3"/>
          <c:tx>
            <c:strRef>
              <c:f>'EC-MED'!$B$48</c:f>
              <c:strCache>
                <c:ptCount val="1"/>
                <c:pt idx="0">
                  <c:v>18</c:v>
                </c:pt>
              </c:strCache>
            </c:strRef>
          </c:tx>
          <c:spPr>
            <a:ln w="28575" cap="rnd">
              <a:solidFill>
                <a:schemeClr val="accent4"/>
              </a:solidFill>
              <a:round/>
            </a:ln>
            <a:effectLst/>
          </c:spPr>
          <c:marker>
            <c:symbol val="none"/>
          </c:marker>
          <c:val>
            <c:numRef>
              <c:f>'EC-MED'!$C$48:$Q$48</c:f>
              <c:numCache>
                <c:formatCode>0</c:formatCode>
                <c:ptCount val="15"/>
                <c:pt idx="0">
                  <c:v>0</c:v>
                </c:pt>
                <c:pt idx="1">
                  <c:v>0</c:v>
                </c:pt>
                <c:pt idx="2">
                  <c:v>0</c:v>
                </c:pt>
                <c:pt idx="3">
                  <c:v>0</c:v>
                </c:pt>
                <c:pt idx="4">
                  <c:v>0</c:v>
                </c:pt>
                <c:pt idx="5">
                  <c:v>0</c:v>
                </c:pt>
                <c:pt idx="6">
                  <c:v>0</c:v>
                </c:pt>
                <c:pt idx="7">
                  <c:v>0</c:v>
                </c:pt>
                <c:pt idx="8">
                  <c:v>0</c:v>
                </c:pt>
                <c:pt idx="9">
                  <c:v>38.886145644612462</c:v>
                </c:pt>
                <c:pt idx="10">
                  <c:v>55.55555555555555</c:v>
                </c:pt>
                <c:pt idx="11">
                  <c:v>55.55555555555555</c:v>
                </c:pt>
                <c:pt idx="12">
                  <c:v>55.55555555555555</c:v>
                </c:pt>
                <c:pt idx="13">
                  <c:v>55.55555555555555</c:v>
                </c:pt>
              </c:numCache>
            </c:numRef>
          </c:val>
          <c:smooth val="0"/>
          <c:extLst>
            <c:ext xmlns:c16="http://schemas.microsoft.com/office/drawing/2014/chart" uri="{C3380CC4-5D6E-409C-BE32-E72D297353CC}">
              <c16:uniqueId val="{00000003-D41D-4798-96D6-FE820022730F}"/>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Vessels Required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497240820334711"/>
        </c:manualLayout>
      </c:layout>
      <c:barChart>
        <c:barDir val="col"/>
        <c:grouping val="clustered"/>
        <c:varyColors val="0"/>
        <c:ser>
          <c:idx val="0"/>
          <c:order val="0"/>
          <c:tx>
            <c:strRef>
              <c:f>'EC-HIGH'!$B$84</c:f>
              <c:strCache>
                <c:ptCount val="1"/>
                <c:pt idx="0">
                  <c:v>Number of Projects</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'EC-HIGH'!$C$84:$Q$84</c:f>
              <c:numCache>
                <c:formatCode>0</c:formatCode>
                <c:ptCount val="15"/>
                <c:pt idx="1">
                  <c:v>0</c:v>
                </c:pt>
                <c:pt idx="2">
                  <c:v>2</c:v>
                </c:pt>
                <c:pt idx="3">
                  <c:v>3</c:v>
                </c:pt>
                <c:pt idx="4">
                  <c:v>3</c:v>
                </c:pt>
                <c:pt idx="5">
                  <c:v>3</c:v>
                </c:pt>
                <c:pt idx="6">
                  <c:v>3</c:v>
                </c:pt>
                <c:pt idx="7">
                  <c:v>3</c:v>
                </c:pt>
                <c:pt idx="8">
                  <c:v>3</c:v>
                </c:pt>
                <c:pt idx="9">
                  <c:v>2</c:v>
                </c:pt>
                <c:pt idx="10">
                  <c:v>3</c:v>
                </c:pt>
                <c:pt idx="11">
                  <c:v>3</c:v>
                </c:pt>
                <c:pt idx="12">
                  <c:v>3</c:v>
                </c:pt>
                <c:pt idx="13">
                  <c:v>3</c:v>
                </c:pt>
                <c:pt idx="14">
                  <c:v>3</c:v>
                </c:pt>
              </c:numCache>
            </c:numRef>
          </c:val>
          <c:extLst>
            <c:ext xmlns:c16="http://schemas.microsoft.com/office/drawing/2014/chart" uri="{C3380CC4-5D6E-409C-BE32-E72D297353CC}">
              <c16:uniqueId val="{00000000-36F6-40EF-AA80-CCA848938A94}"/>
            </c:ext>
          </c:extLst>
        </c:ser>
        <c:dLbls>
          <c:showLegendKey val="0"/>
          <c:showVal val="0"/>
          <c:showCatName val="0"/>
          <c:showSerName val="0"/>
          <c:showPercent val="0"/>
          <c:showBubbleSize val="0"/>
        </c:dLbls>
        <c:gapWidth val="219"/>
        <c:overlap val="-27"/>
        <c:axId val="223772751"/>
        <c:axId val="223762911"/>
      </c:barChart>
      <c:lineChart>
        <c:grouping val="standard"/>
        <c:varyColors val="0"/>
        <c:ser>
          <c:idx val="1"/>
          <c:order val="1"/>
          <c:tx>
            <c:strRef>
              <c:f>'EC-HIGH'!$B$130</c:f>
              <c:strCache>
                <c:ptCount val="1"/>
                <c:pt idx="0">
                  <c:v>CTV</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'EC-HIGH'!$C$130:$Q$130</c:f>
              <c:numCache>
                <c:formatCode>0</c:formatCode>
                <c:ptCount val="15"/>
                <c:pt idx="1">
                  <c:v>0</c:v>
                </c:pt>
                <c:pt idx="2">
                  <c:v>6</c:v>
                </c:pt>
                <c:pt idx="3">
                  <c:v>12</c:v>
                </c:pt>
                <c:pt idx="4">
                  <c:v>16</c:v>
                </c:pt>
                <c:pt idx="5">
                  <c:v>19</c:v>
                </c:pt>
                <c:pt idx="6">
                  <c:v>22</c:v>
                </c:pt>
                <c:pt idx="7">
                  <c:v>25</c:v>
                </c:pt>
                <c:pt idx="8">
                  <c:v>28</c:v>
                </c:pt>
                <c:pt idx="9">
                  <c:v>29</c:v>
                </c:pt>
                <c:pt idx="10">
                  <c:v>32</c:v>
                </c:pt>
                <c:pt idx="11">
                  <c:v>36</c:v>
                </c:pt>
                <c:pt idx="12">
                  <c:v>39</c:v>
                </c:pt>
                <c:pt idx="13">
                  <c:v>42</c:v>
                </c:pt>
                <c:pt idx="14">
                  <c:v>45</c:v>
                </c:pt>
              </c:numCache>
            </c:numRef>
          </c:val>
          <c:smooth val="0"/>
          <c:extLst>
            <c:ext xmlns:c16="http://schemas.microsoft.com/office/drawing/2014/chart" uri="{C3380CC4-5D6E-409C-BE32-E72D297353CC}">
              <c16:uniqueId val="{00000001-36F6-40EF-AA80-CCA848938A94}"/>
            </c:ext>
          </c:extLst>
        </c:ser>
        <c:ser>
          <c:idx val="2"/>
          <c:order val="2"/>
          <c:tx>
            <c:strRef>
              <c:f>'EC-HIGH'!$B$129</c:f>
              <c:strCache>
                <c:ptCount val="1"/>
                <c:pt idx="0">
                  <c:v>feeder Barges</c:v>
                </c:pt>
              </c:strCache>
            </c:strRef>
          </c:tx>
          <c:spPr>
            <a:ln w="28575" cap="rnd">
              <a:solidFill>
                <a:schemeClr val="accent3"/>
              </a:solidFill>
              <a:round/>
            </a:ln>
            <a:effectLst/>
          </c:spPr>
          <c:marker>
            <c:symbol val="none"/>
          </c:marker>
          <c:val>
            <c:numRef>
              <c:f>'EC-HIGH'!$C$129:$Q$129</c:f>
              <c:numCache>
                <c:formatCode>0</c:formatCode>
                <c:ptCount val="15"/>
                <c:pt idx="1">
                  <c:v>0</c:v>
                </c:pt>
                <c:pt idx="2">
                  <c:v>4</c:v>
                </c:pt>
                <c:pt idx="3">
                  <c:v>6</c:v>
                </c:pt>
                <c:pt idx="4">
                  <c:v>6</c:v>
                </c:pt>
                <c:pt idx="5">
                  <c:v>6</c:v>
                </c:pt>
                <c:pt idx="6">
                  <c:v>6</c:v>
                </c:pt>
                <c:pt idx="7">
                  <c:v>6</c:v>
                </c:pt>
                <c:pt idx="8">
                  <c:v>6</c:v>
                </c:pt>
                <c:pt idx="9">
                  <c:v>6</c:v>
                </c:pt>
                <c:pt idx="10">
                  <c:v>6</c:v>
                </c:pt>
                <c:pt idx="11">
                  <c:v>6</c:v>
                </c:pt>
                <c:pt idx="12">
                  <c:v>6</c:v>
                </c:pt>
                <c:pt idx="13">
                  <c:v>6</c:v>
                </c:pt>
                <c:pt idx="14">
                  <c:v>6</c:v>
                </c:pt>
              </c:numCache>
            </c:numRef>
          </c:val>
          <c:smooth val="0"/>
          <c:extLst>
            <c:ext xmlns:c16="http://schemas.microsoft.com/office/drawing/2014/chart" uri="{C3380CC4-5D6E-409C-BE32-E72D297353CC}">
              <c16:uniqueId val="{00000002-36F6-40EF-AA80-CCA848938A94}"/>
            </c:ext>
          </c:extLst>
        </c:ser>
        <c:ser>
          <c:idx val="3"/>
          <c:order val="3"/>
          <c:tx>
            <c:v>WTIV</c:v>
          </c:tx>
          <c:spPr>
            <a:ln w="28575" cap="rnd">
              <a:solidFill>
                <a:schemeClr val="accent4"/>
              </a:solidFill>
              <a:round/>
            </a:ln>
            <a:effectLst/>
          </c:spPr>
          <c:marker>
            <c:symbol val="none"/>
          </c:marker>
          <c:val>
            <c:numRef>
              <c:f>'EC-HIGH'!$C$126:$Q$126</c:f>
              <c:numCache>
                <c:formatCode>0</c:formatCode>
                <c:ptCount val="15"/>
                <c:pt idx="1">
                  <c:v>0</c:v>
                </c:pt>
                <c:pt idx="2">
                  <c:v>2</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03-36F6-40EF-AA80-CCA848938A94}"/>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ajorUnit val="5"/>
      </c:valAx>
      <c:valAx>
        <c:axId val="223762911"/>
        <c:scaling>
          <c:orientation val="minMax"/>
          <c:max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772751"/>
        <c:crosses val="max"/>
        <c:crossBetween val="between"/>
      </c:valAx>
      <c:catAx>
        <c:axId val="223772751"/>
        <c:scaling>
          <c:orientation val="minMax"/>
        </c:scaling>
        <c:delete val="1"/>
        <c:axPos val="b"/>
        <c:numFmt formatCode="General" sourceLinked="1"/>
        <c:majorTickMark val="out"/>
        <c:minorTickMark val="none"/>
        <c:tickLblPos val="nextTo"/>
        <c:crossAx val="2237629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Installed Turbines and Total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064585304787602"/>
        </c:manualLayout>
      </c:layout>
      <c:barChart>
        <c:barDir val="col"/>
        <c:grouping val="clustered"/>
        <c:varyColors val="0"/>
        <c:ser>
          <c:idx val="0"/>
          <c:order val="0"/>
          <c:tx>
            <c:strRef>
              <c:f>'EC-HIGH'!$B$83</c:f>
              <c:strCache>
                <c:ptCount val="1"/>
                <c:pt idx="0">
                  <c:v>Installed MW</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'EC-HIGH'!$C$83:$Q$83</c:f>
              <c:numCache>
                <c:formatCode>0</c:formatCode>
                <c:ptCount val="15"/>
                <c:pt idx="1">
                  <c:v>0</c:v>
                </c:pt>
                <c:pt idx="2">
                  <c:v>513.23076923076928</c:v>
                </c:pt>
                <c:pt idx="3">
                  <c:v>1660</c:v>
                </c:pt>
                <c:pt idx="4">
                  <c:v>2000</c:v>
                </c:pt>
                <c:pt idx="5">
                  <c:v>2000</c:v>
                </c:pt>
                <c:pt idx="6">
                  <c:v>2000</c:v>
                </c:pt>
                <c:pt idx="7">
                  <c:v>2000</c:v>
                </c:pt>
                <c:pt idx="8">
                  <c:v>2000</c:v>
                </c:pt>
                <c:pt idx="9">
                  <c:v>1459.6923076923085</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953F-4672-B26B-DA5657ABC393}"/>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'EC-HIGH'!$B$86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'EC-HIGH'!$C$86:$Q$86</c:f>
              <c:numCache>
                <c:formatCode>0</c:formatCode>
                <c:ptCount val="15"/>
                <c:pt idx="1">
                  <c:v>0</c:v>
                </c:pt>
                <c:pt idx="2">
                  <c:v>42.769230769230774</c:v>
                </c:pt>
                <c:pt idx="3">
                  <c:v>55</c:v>
                </c:pt>
                <c:pt idx="4">
                  <c:v>83.333333333333329</c:v>
                </c:pt>
                <c:pt idx="5">
                  <c:v>83.333333333333329</c:v>
                </c:pt>
                <c:pt idx="6">
                  <c:v>83.333333333333329</c:v>
                </c:pt>
                <c:pt idx="7">
                  <c:v>83.333333333333329</c:v>
                </c:pt>
                <c:pt idx="8">
                  <c:v>83.333333333333329</c:v>
                </c:pt>
                <c:pt idx="9">
                  <c:v>38.307692307692378</c:v>
                </c:pt>
                <c:pt idx="10">
                  <c:v>0</c:v>
                </c:pt>
                <c:pt idx="11">
                  <c:v>0</c:v>
                </c:pt>
                <c:pt idx="12">
                  <c:v>0</c:v>
                </c:pt>
                <c:pt idx="13">
                  <c:v>0</c:v>
                </c:pt>
                <c:pt idx="14">
                  <c:v>0</c:v>
                </c:pt>
              </c:numCache>
            </c:numRef>
          </c:val>
          <c:smooth val="0"/>
          <c:extLst>
            <c:ext xmlns:c16="http://schemas.microsoft.com/office/drawing/2014/chart" uri="{C3380CC4-5D6E-409C-BE32-E72D297353CC}">
              <c16:uniqueId val="{00000001-953F-4672-B26B-DA5657ABC393}"/>
            </c:ext>
          </c:extLst>
        </c:ser>
        <c:ser>
          <c:idx val="2"/>
          <c:order val="2"/>
          <c:tx>
            <c:strRef>
              <c:f>'EC-HIGH'!$B$87</c:f>
              <c:strCache>
                <c:ptCount val="1"/>
                <c:pt idx="0">
                  <c:v>15</c:v>
                </c:pt>
              </c:strCache>
            </c:strRef>
          </c:tx>
          <c:spPr>
            <a:ln w="28575" cap="rnd">
              <a:solidFill>
                <a:schemeClr val="accent3"/>
              </a:solidFill>
              <a:round/>
            </a:ln>
            <a:effectLst/>
          </c:spPr>
          <c:marker>
            <c:symbol val="none"/>
          </c:marker>
          <c:val>
            <c:numRef>
              <c:f>'EC-HIGH'!$C$87:$Q$87</c:f>
              <c:numCache>
                <c:formatCode>0</c:formatCode>
                <c:ptCount val="15"/>
                <c:pt idx="1">
                  <c:v>0</c:v>
                </c:pt>
                <c:pt idx="2">
                  <c:v>0</c:v>
                </c:pt>
                <c:pt idx="3">
                  <c:v>66.666666666666671</c:v>
                </c:pt>
                <c:pt idx="4">
                  <c:v>66.666666666666671</c:v>
                </c:pt>
                <c:pt idx="5">
                  <c:v>66.666666666666671</c:v>
                </c:pt>
                <c:pt idx="6">
                  <c:v>66.666666666666671</c:v>
                </c:pt>
                <c:pt idx="7">
                  <c:v>66.666666666666671</c:v>
                </c:pt>
                <c:pt idx="8">
                  <c:v>66.666666666666671</c:v>
                </c:pt>
                <c:pt idx="9">
                  <c:v>66.666666666666671</c:v>
                </c:pt>
                <c:pt idx="10">
                  <c:v>66.666666666666671</c:v>
                </c:pt>
                <c:pt idx="11">
                  <c:v>66.666666666666671</c:v>
                </c:pt>
                <c:pt idx="12">
                  <c:v>66.666666666666671</c:v>
                </c:pt>
                <c:pt idx="13">
                  <c:v>66.666666666666671</c:v>
                </c:pt>
                <c:pt idx="14">
                  <c:v>66.666666666666671</c:v>
                </c:pt>
              </c:numCache>
            </c:numRef>
          </c:val>
          <c:smooth val="0"/>
          <c:extLst>
            <c:ext xmlns:c16="http://schemas.microsoft.com/office/drawing/2014/chart" uri="{C3380CC4-5D6E-409C-BE32-E72D297353CC}">
              <c16:uniqueId val="{00000002-953F-4672-B26B-DA5657ABC393}"/>
            </c:ext>
          </c:extLst>
        </c:ser>
        <c:ser>
          <c:idx val="3"/>
          <c:order val="3"/>
          <c:tx>
            <c:strRef>
              <c:f>'EC-HIGH'!$B$88</c:f>
              <c:strCache>
                <c:ptCount val="1"/>
                <c:pt idx="0">
                  <c:v>18</c:v>
                </c:pt>
              </c:strCache>
            </c:strRef>
          </c:tx>
          <c:spPr>
            <a:ln w="28575" cap="rnd">
              <a:solidFill>
                <a:schemeClr val="accent4"/>
              </a:solidFill>
              <a:round/>
            </a:ln>
            <a:effectLst/>
          </c:spPr>
          <c:marker>
            <c:symbol val="none"/>
          </c:marker>
          <c:val>
            <c:numRef>
              <c:f>'EC-HIGH'!$C$88:$Q$88</c:f>
              <c:numCache>
                <c:formatCode>0</c:formatCode>
                <c:ptCount val="15"/>
                <c:pt idx="1">
                  <c:v>0</c:v>
                </c:pt>
                <c:pt idx="2">
                  <c:v>0</c:v>
                </c:pt>
                <c:pt idx="3">
                  <c:v>0</c:v>
                </c:pt>
                <c:pt idx="4">
                  <c:v>0</c:v>
                </c:pt>
                <c:pt idx="5">
                  <c:v>0</c:v>
                </c:pt>
                <c:pt idx="6">
                  <c:v>0</c:v>
                </c:pt>
                <c:pt idx="7">
                  <c:v>0</c:v>
                </c:pt>
                <c:pt idx="8">
                  <c:v>0</c:v>
                </c:pt>
                <c:pt idx="9">
                  <c:v>0</c:v>
                </c:pt>
                <c:pt idx="10">
                  <c:v>38.886145644612462</c:v>
                </c:pt>
                <c:pt idx="11">
                  <c:v>55.555555555555557</c:v>
                </c:pt>
                <c:pt idx="12">
                  <c:v>55.555555555555557</c:v>
                </c:pt>
                <c:pt idx="13">
                  <c:v>55.555555555555557</c:v>
                </c:pt>
                <c:pt idx="14">
                  <c:v>55.555555555555557</c:v>
                </c:pt>
              </c:numCache>
            </c:numRef>
          </c:val>
          <c:smooth val="0"/>
          <c:extLst>
            <c:ext xmlns:c16="http://schemas.microsoft.com/office/drawing/2014/chart" uri="{C3380CC4-5D6E-409C-BE32-E72D297353CC}">
              <c16:uniqueId val="{00000003-953F-4672-B26B-DA5657ABC393}"/>
            </c:ext>
          </c:extLst>
        </c:ser>
        <c:ser>
          <c:idx val="4"/>
          <c:order val="4"/>
          <c:tx>
            <c:v>Total Turbines</c:v>
          </c:tx>
          <c:spPr>
            <a:ln w="38100" cap="rnd">
              <a:solidFill>
                <a:srgbClr val="3D6321"/>
              </a:solidFill>
              <a:round/>
            </a:ln>
            <a:effectLst/>
          </c:spPr>
          <c:marker>
            <c:symbol val="none"/>
          </c:marker>
          <c:val>
            <c:numRef>
              <c:f>'EC-HIGH'!$C$85:$Q$85</c:f>
              <c:numCache>
                <c:formatCode>0</c:formatCode>
                <c:ptCount val="15"/>
                <c:pt idx="0">
                  <c:v>0</c:v>
                </c:pt>
                <c:pt idx="1">
                  <c:v>0</c:v>
                </c:pt>
                <c:pt idx="2">
                  <c:v>42.769230769230774</c:v>
                </c:pt>
                <c:pt idx="3">
                  <c:v>121.66666666666667</c:v>
                </c:pt>
                <c:pt idx="4">
                  <c:v>150</c:v>
                </c:pt>
                <c:pt idx="5">
                  <c:v>150</c:v>
                </c:pt>
                <c:pt idx="6">
                  <c:v>150</c:v>
                </c:pt>
                <c:pt idx="7">
                  <c:v>150</c:v>
                </c:pt>
                <c:pt idx="8">
                  <c:v>150</c:v>
                </c:pt>
                <c:pt idx="9">
                  <c:v>104.97435897435905</c:v>
                </c:pt>
                <c:pt idx="10">
                  <c:v>105.55281231127913</c:v>
                </c:pt>
                <c:pt idx="11">
                  <c:v>122.22222222222223</c:v>
                </c:pt>
                <c:pt idx="12">
                  <c:v>122.22222222222223</c:v>
                </c:pt>
                <c:pt idx="13">
                  <c:v>122.22222222222223</c:v>
                </c:pt>
                <c:pt idx="14">
                  <c:v>122.22222222222223</c:v>
                </c:pt>
              </c:numCache>
            </c:numRef>
          </c:val>
          <c:smooth val="0"/>
          <c:extLst>
            <c:ext xmlns:c16="http://schemas.microsoft.com/office/drawing/2014/chart" uri="{C3380CC4-5D6E-409C-BE32-E72D297353CC}">
              <c16:uniqueId val="{00000001-72B4-4F79-90B5-8FEB4BC6157A}"/>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7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a:t>
            </a:r>
            <a:r>
              <a:rPr lang="en-US" baseline="0"/>
              <a:t> Procurement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'EC-HIGH'!$B$83</c:f>
              <c:strCache>
                <c:ptCount val="1"/>
                <c:pt idx="0">
                  <c:v>Installed MW</c:v>
                </c:pt>
              </c:strCache>
            </c:strRef>
          </c:tx>
          <c:spPr>
            <a:solidFill>
              <a:schemeClr val="accent1">
                <a:lumMod val="20000"/>
                <a:lumOff val="80000"/>
              </a:schemeClr>
            </a:solidFill>
            <a:ln>
              <a:solidFill>
                <a:schemeClr val="tx2">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'EC-HIGH'!$C$83:$Q$83</c:f>
              <c:numCache>
                <c:formatCode>0</c:formatCode>
                <c:ptCount val="15"/>
                <c:pt idx="1">
                  <c:v>0</c:v>
                </c:pt>
                <c:pt idx="2">
                  <c:v>513.23076923076928</c:v>
                </c:pt>
                <c:pt idx="3">
                  <c:v>1660</c:v>
                </c:pt>
                <c:pt idx="4">
                  <c:v>2000</c:v>
                </c:pt>
                <c:pt idx="5">
                  <c:v>2000</c:v>
                </c:pt>
                <c:pt idx="6">
                  <c:v>2000</c:v>
                </c:pt>
                <c:pt idx="7">
                  <c:v>2000</c:v>
                </c:pt>
                <c:pt idx="8">
                  <c:v>2000</c:v>
                </c:pt>
                <c:pt idx="9">
                  <c:v>1459.6923076923085</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5C7A-4B80-ADB4-EA74B0570EB5}"/>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'EC-HIGH'!$B$10</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'EC-HIGH'!$C$10:$Q$10</c:f>
              <c:numCache>
                <c:formatCode>0</c:formatCode>
                <c:ptCount val="15"/>
                <c:pt idx="0">
                  <c:v>42.769230769230774</c:v>
                </c:pt>
                <c:pt idx="1">
                  <c:v>55</c:v>
                </c:pt>
                <c:pt idx="2">
                  <c:v>83.333333333333329</c:v>
                </c:pt>
                <c:pt idx="3">
                  <c:v>83.333333333333329</c:v>
                </c:pt>
                <c:pt idx="4">
                  <c:v>83.333333333333329</c:v>
                </c:pt>
                <c:pt idx="5">
                  <c:v>83.333333333333329</c:v>
                </c:pt>
                <c:pt idx="6">
                  <c:v>83.333333333333329</c:v>
                </c:pt>
                <c:pt idx="7">
                  <c:v>38.307692307692378</c:v>
                </c:pt>
                <c:pt idx="8">
                  <c:v>0</c:v>
                </c:pt>
                <c:pt idx="9">
                  <c:v>0</c:v>
                </c:pt>
                <c:pt idx="10">
                  <c:v>0</c:v>
                </c:pt>
                <c:pt idx="11">
                  <c:v>0</c:v>
                </c:pt>
                <c:pt idx="12">
                  <c:v>0</c:v>
                </c:pt>
              </c:numCache>
            </c:numRef>
          </c:val>
          <c:smooth val="0"/>
          <c:extLst>
            <c:ext xmlns:c16="http://schemas.microsoft.com/office/drawing/2014/chart" uri="{C3380CC4-5D6E-409C-BE32-E72D297353CC}">
              <c16:uniqueId val="{00000001-5C7A-4B80-ADB4-EA74B0570EB5}"/>
            </c:ext>
          </c:extLst>
        </c:ser>
        <c:ser>
          <c:idx val="2"/>
          <c:order val="2"/>
          <c:tx>
            <c:strRef>
              <c:f>'EC-HIGH'!$B$11</c:f>
              <c:strCache>
                <c:ptCount val="1"/>
                <c:pt idx="0">
                  <c:v>15</c:v>
                </c:pt>
              </c:strCache>
            </c:strRef>
          </c:tx>
          <c:spPr>
            <a:ln w="28575" cap="rnd">
              <a:solidFill>
                <a:schemeClr val="accent3"/>
              </a:solidFill>
              <a:round/>
            </a:ln>
            <a:effectLst/>
          </c:spPr>
          <c:marker>
            <c:symbol val="none"/>
          </c:marker>
          <c:val>
            <c:numRef>
              <c:f>'EC-HIGH'!$C$11:$Q$11</c:f>
              <c:numCache>
                <c:formatCode>0</c:formatCode>
                <c:ptCount val="15"/>
                <c:pt idx="0">
                  <c:v>0</c:v>
                </c:pt>
                <c:pt idx="1">
                  <c:v>66.666666666666671</c:v>
                </c:pt>
                <c:pt idx="2">
                  <c:v>66.666666666666671</c:v>
                </c:pt>
                <c:pt idx="3">
                  <c:v>66.666666666666671</c:v>
                </c:pt>
                <c:pt idx="4">
                  <c:v>66.666666666666671</c:v>
                </c:pt>
                <c:pt idx="5">
                  <c:v>66.666666666666671</c:v>
                </c:pt>
                <c:pt idx="6">
                  <c:v>66.666666666666671</c:v>
                </c:pt>
                <c:pt idx="7">
                  <c:v>66.666666666666671</c:v>
                </c:pt>
                <c:pt idx="8">
                  <c:v>66.666666666666671</c:v>
                </c:pt>
                <c:pt idx="9">
                  <c:v>66.666666666666671</c:v>
                </c:pt>
                <c:pt idx="10">
                  <c:v>66.666666666666671</c:v>
                </c:pt>
                <c:pt idx="11">
                  <c:v>66.666666666666671</c:v>
                </c:pt>
                <c:pt idx="12">
                  <c:v>66.666666666666671</c:v>
                </c:pt>
              </c:numCache>
            </c:numRef>
          </c:val>
          <c:smooth val="0"/>
          <c:extLst>
            <c:ext xmlns:c16="http://schemas.microsoft.com/office/drawing/2014/chart" uri="{C3380CC4-5D6E-409C-BE32-E72D297353CC}">
              <c16:uniqueId val="{00000002-5C7A-4B80-ADB4-EA74B0570EB5}"/>
            </c:ext>
          </c:extLst>
        </c:ser>
        <c:ser>
          <c:idx val="3"/>
          <c:order val="3"/>
          <c:tx>
            <c:strRef>
              <c:f>'EC-HIGH'!$B$12</c:f>
              <c:strCache>
                <c:ptCount val="1"/>
                <c:pt idx="0">
                  <c:v>18</c:v>
                </c:pt>
              </c:strCache>
            </c:strRef>
          </c:tx>
          <c:spPr>
            <a:ln w="28575" cap="rnd">
              <a:solidFill>
                <a:schemeClr val="accent4"/>
              </a:solidFill>
              <a:round/>
            </a:ln>
            <a:effectLst/>
          </c:spPr>
          <c:marker>
            <c:symbol val="none"/>
          </c:marker>
          <c:val>
            <c:numRef>
              <c:f>'EC-HIGH'!$C$12:$Q$12</c:f>
              <c:numCache>
                <c:formatCode>0</c:formatCode>
                <c:ptCount val="15"/>
                <c:pt idx="0">
                  <c:v>0</c:v>
                </c:pt>
                <c:pt idx="1">
                  <c:v>0</c:v>
                </c:pt>
                <c:pt idx="2">
                  <c:v>0</c:v>
                </c:pt>
                <c:pt idx="3">
                  <c:v>0</c:v>
                </c:pt>
                <c:pt idx="4">
                  <c:v>0</c:v>
                </c:pt>
                <c:pt idx="5">
                  <c:v>0</c:v>
                </c:pt>
                <c:pt idx="6">
                  <c:v>0</c:v>
                </c:pt>
                <c:pt idx="7">
                  <c:v>0</c:v>
                </c:pt>
                <c:pt idx="8">
                  <c:v>38.886145644612462</c:v>
                </c:pt>
                <c:pt idx="9">
                  <c:v>55.555555555555557</c:v>
                </c:pt>
                <c:pt idx="10">
                  <c:v>55.555555555555557</c:v>
                </c:pt>
                <c:pt idx="11">
                  <c:v>55.555555555555557</c:v>
                </c:pt>
                <c:pt idx="12">
                  <c:v>55.555555555555557</c:v>
                </c:pt>
              </c:numCache>
            </c:numRef>
          </c:val>
          <c:smooth val="0"/>
          <c:extLst>
            <c:ext xmlns:c16="http://schemas.microsoft.com/office/drawing/2014/chart" uri="{C3380CC4-5D6E-409C-BE32-E72D297353CC}">
              <c16:uniqueId val="{00000003-5C7A-4B80-ADB4-EA74B0570EB5}"/>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'EC-HIGH'!$B$83</c:f>
              <c:strCache>
                <c:ptCount val="1"/>
                <c:pt idx="0">
                  <c:v>Installed MW</c:v>
                </c:pt>
              </c:strCache>
            </c:strRef>
          </c:tx>
          <c:spPr>
            <a:solidFill>
              <a:schemeClr val="accent1">
                <a:lumMod val="20000"/>
                <a:lumOff val="80000"/>
              </a:schemeClr>
            </a:solidFill>
            <a:ln>
              <a:solidFill>
                <a:schemeClr val="accent1">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'EC-HIGH'!$C$83:$Q$83</c:f>
              <c:numCache>
                <c:formatCode>0</c:formatCode>
                <c:ptCount val="15"/>
                <c:pt idx="1">
                  <c:v>0</c:v>
                </c:pt>
                <c:pt idx="2">
                  <c:v>513.23076923076928</c:v>
                </c:pt>
                <c:pt idx="3">
                  <c:v>1660</c:v>
                </c:pt>
                <c:pt idx="4">
                  <c:v>2000</c:v>
                </c:pt>
                <c:pt idx="5">
                  <c:v>2000</c:v>
                </c:pt>
                <c:pt idx="6">
                  <c:v>2000</c:v>
                </c:pt>
                <c:pt idx="7">
                  <c:v>2000</c:v>
                </c:pt>
                <c:pt idx="8">
                  <c:v>2000</c:v>
                </c:pt>
                <c:pt idx="9">
                  <c:v>1459.6923076923085</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DC2C-4E66-8915-F352ADF990F2}"/>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'EC-HIGH'!$B$46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'EC-HIGH'!$C$46:$Q$46</c:f>
              <c:numCache>
                <c:formatCode>0</c:formatCode>
                <c:ptCount val="15"/>
                <c:pt idx="0">
                  <c:v>0</c:v>
                </c:pt>
                <c:pt idx="1">
                  <c:v>42.769230769230774</c:v>
                </c:pt>
                <c:pt idx="2">
                  <c:v>55</c:v>
                </c:pt>
                <c:pt idx="3">
                  <c:v>83.333333333333329</c:v>
                </c:pt>
                <c:pt idx="4">
                  <c:v>83.333333333333329</c:v>
                </c:pt>
                <c:pt idx="5">
                  <c:v>83.333333333333329</c:v>
                </c:pt>
                <c:pt idx="6">
                  <c:v>83.333333333333329</c:v>
                </c:pt>
                <c:pt idx="7">
                  <c:v>83.333333333333329</c:v>
                </c:pt>
                <c:pt idx="8">
                  <c:v>38.307692307692378</c:v>
                </c:pt>
                <c:pt idx="9">
                  <c:v>0</c:v>
                </c:pt>
                <c:pt idx="10">
                  <c:v>0</c:v>
                </c:pt>
                <c:pt idx="11">
                  <c:v>0</c:v>
                </c:pt>
                <c:pt idx="12">
                  <c:v>0</c:v>
                </c:pt>
                <c:pt idx="13">
                  <c:v>0</c:v>
                </c:pt>
              </c:numCache>
            </c:numRef>
          </c:val>
          <c:smooth val="0"/>
          <c:extLst>
            <c:ext xmlns:c16="http://schemas.microsoft.com/office/drawing/2014/chart" uri="{C3380CC4-5D6E-409C-BE32-E72D297353CC}">
              <c16:uniqueId val="{00000001-DC2C-4E66-8915-F352ADF990F2}"/>
            </c:ext>
          </c:extLst>
        </c:ser>
        <c:ser>
          <c:idx val="2"/>
          <c:order val="2"/>
          <c:tx>
            <c:strRef>
              <c:f>'EC-HIGH'!$B$47</c:f>
              <c:strCache>
                <c:ptCount val="1"/>
                <c:pt idx="0">
                  <c:v>15</c:v>
                </c:pt>
              </c:strCache>
            </c:strRef>
          </c:tx>
          <c:spPr>
            <a:ln w="28575" cap="rnd">
              <a:solidFill>
                <a:schemeClr val="accent3"/>
              </a:solidFill>
              <a:round/>
            </a:ln>
            <a:effectLst/>
          </c:spPr>
          <c:marker>
            <c:symbol val="none"/>
          </c:marker>
          <c:val>
            <c:numRef>
              <c:f>'EC-HIGH'!$C$47:$Q$47</c:f>
              <c:numCache>
                <c:formatCode>0</c:formatCode>
                <c:ptCount val="15"/>
                <c:pt idx="0">
                  <c:v>0</c:v>
                </c:pt>
                <c:pt idx="1">
                  <c:v>0</c:v>
                </c:pt>
                <c:pt idx="2">
                  <c:v>66.666666666666671</c:v>
                </c:pt>
                <c:pt idx="3">
                  <c:v>66.666666666666671</c:v>
                </c:pt>
                <c:pt idx="4">
                  <c:v>66.666666666666671</c:v>
                </c:pt>
                <c:pt idx="5">
                  <c:v>66.666666666666671</c:v>
                </c:pt>
                <c:pt idx="6">
                  <c:v>66.666666666666671</c:v>
                </c:pt>
                <c:pt idx="7">
                  <c:v>66.666666666666671</c:v>
                </c:pt>
                <c:pt idx="8">
                  <c:v>66.666666666666671</c:v>
                </c:pt>
                <c:pt idx="9">
                  <c:v>66.666666666666671</c:v>
                </c:pt>
                <c:pt idx="10">
                  <c:v>66.666666666666671</c:v>
                </c:pt>
                <c:pt idx="11">
                  <c:v>66.666666666666671</c:v>
                </c:pt>
                <c:pt idx="12">
                  <c:v>66.666666666666671</c:v>
                </c:pt>
                <c:pt idx="13">
                  <c:v>66.666666666666671</c:v>
                </c:pt>
              </c:numCache>
            </c:numRef>
          </c:val>
          <c:smooth val="0"/>
          <c:extLst>
            <c:ext xmlns:c16="http://schemas.microsoft.com/office/drawing/2014/chart" uri="{C3380CC4-5D6E-409C-BE32-E72D297353CC}">
              <c16:uniqueId val="{00000002-DC2C-4E66-8915-F352ADF990F2}"/>
            </c:ext>
          </c:extLst>
        </c:ser>
        <c:ser>
          <c:idx val="3"/>
          <c:order val="3"/>
          <c:tx>
            <c:strRef>
              <c:f>'EC-HIGH'!$B$48</c:f>
              <c:strCache>
                <c:ptCount val="1"/>
                <c:pt idx="0">
                  <c:v>18</c:v>
                </c:pt>
              </c:strCache>
            </c:strRef>
          </c:tx>
          <c:spPr>
            <a:ln w="28575" cap="rnd">
              <a:solidFill>
                <a:schemeClr val="accent4"/>
              </a:solidFill>
              <a:round/>
            </a:ln>
            <a:effectLst/>
          </c:spPr>
          <c:marker>
            <c:symbol val="none"/>
          </c:marker>
          <c:val>
            <c:numRef>
              <c:f>'EC-HIGH'!$C$48:$Q$48</c:f>
              <c:numCache>
                <c:formatCode>0</c:formatCode>
                <c:ptCount val="15"/>
                <c:pt idx="0">
                  <c:v>0</c:v>
                </c:pt>
                <c:pt idx="1">
                  <c:v>0</c:v>
                </c:pt>
                <c:pt idx="2">
                  <c:v>0</c:v>
                </c:pt>
                <c:pt idx="3">
                  <c:v>0</c:v>
                </c:pt>
                <c:pt idx="4">
                  <c:v>0</c:v>
                </c:pt>
                <c:pt idx="5">
                  <c:v>0</c:v>
                </c:pt>
                <c:pt idx="6">
                  <c:v>0</c:v>
                </c:pt>
                <c:pt idx="7">
                  <c:v>0</c:v>
                </c:pt>
                <c:pt idx="8">
                  <c:v>0</c:v>
                </c:pt>
                <c:pt idx="9">
                  <c:v>38.886145644612462</c:v>
                </c:pt>
                <c:pt idx="10">
                  <c:v>55.555555555555557</c:v>
                </c:pt>
                <c:pt idx="11">
                  <c:v>55.555555555555557</c:v>
                </c:pt>
                <c:pt idx="12">
                  <c:v>55.555555555555557</c:v>
                </c:pt>
                <c:pt idx="13">
                  <c:v>55.555555555555557</c:v>
                </c:pt>
              </c:numCache>
            </c:numRef>
          </c:val>
          <c:smooth val="0"/>
          <c:extLst>
            <c:ext xmlns:c16="http://schemas.microsoft.com/office/drawing/2014/chart" uri="{C3380CC4-5D6E-409C-BE32-E72D297353CC}">
              <c16:uniqueId val="{00000003-DC2C-4E66-8915-F352ADF990F2}"/>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532778413174929"/>
        </c:manualLayout>
      </c:layout>
      <c:barChart>
        <c:barDir val="col"/>
        <c:grouping val="clustered"/>
        <c:varyColors val="0"/>
        <c:ser>
          <c:idx val="0"/>
          <c:order val="0"/>
          <c:tx>
            <c:strRef>
              <c:f>'EC-MED'!$B$84</c:f>
              <c:strCache>
                <c:ptCount val="1"/>
                <c:pt idx="0">
                  <c:v>Number of Projects</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'EC-MED'!$C$84:$Q$84</c:f>
              <c:numCache>
                <c:formatCode>0</c:formatCode>
                <c:ptCount val="15"/>
                <c:pt idx="1">
                  <c:v>0</c:v>
                </c:pt>
                <c:pt idx="2">
                  <c:v>2</c:v>
                </c:pt>
                <c:pt idx="3">
                  <c:v>3</c:v>
                </c:pt>
                <c:pt idx="4">
                  <c:v>4</c:v>
                </c:pt>
                <c:pt idx="5">
                  <c:v>4</c:v>
                </c:pt>
                <c:pt idx="6">
                  <c:v>4</c:v>
                </c:pt>
                <c:pt idx="7">
                  <c:v>3</c:v>
                </c:pt>
                <c:pt idx="8">
                  <c:v>2</c:v>
                </c:pt>
                <c:pt idx="9">
                  <c:v>2</c:v>
                </c:pt>
                <c:pt idx="10">
                  <c:v>3</c:v>
                </c:pt>
                <c:pt idx="11">
                  <c:v>3</c:v>
                </c:pt>
                <c:pt idx="12">
                  <c:v>3</c:v>
                </c:pt>
                <c:pt idx="13">
                  <c:v>3</c:v>
                </c:pt>
                <c:pt idx="14">
                  <c:v>3</c:v>
                </c:pt>
              </c:numCache>
            </c:numRef>
          </c:val>
          <c:extLst>
            <c:ext xmlns:c16="http://schemas.microsoft.com/office/drawing/2014/chart" uri="{C3380CC4-5D6E-409C-BE32-E72D297353CC}">
              <c16:uniqueId val="{00000000-6A75-4B3F-AADB-CF87B478F245}"/>
            </c:ext>
          </c:extLst>
        </c:ser>
        <c:dLbls>
          <c:showLegendKey val="0"/>
          <c:showVal val="0"/>
          <c:showCatName val="0"/>
          <c:showSerName val="0"/>
          <c:showPercent val="0"/>
          <c:showBubbleSize val="0"/>
        </c:dLbls>
        <c:gapWidth val="219"/>
        <c:overlap val="-27"/>
        <c:axId val="892187192"/>
        <c:axId val="892188176"/>
      </c:barChart>
      <c:lineChart>
        <c:grouping val="standard"/>
        <c:varyColors val="0"/>
        <c:ser>
          <c:idx val="1"/>
          <c:order val="1"/>
          <c:tx>
            <c:strRef>
              <c:f>'EC-MED'!$B$130</c:f>
              <c:strCache>
                <c:ptCount val="1"/>
                <c:pt idx="0">
                  <c:v>CTV</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'EC-MED'!$C$130:$Q$130</c:f>
              <c:numCache>
                <c:formatCode>0</c:formatCode>
                <c:ptCount val="15"/>
                <c:pt idx="1">
                  <c:v>0</c:v>
                </c:pt>
                <c:pt idx="2">
                  <c:v>6</c:v>
                </c:pt>
                <c:pt idx="3">
                  <c:v>12</c:v>
                </c:pt>
                <c:pt idx="4">
                  <c:v>18</c:v>
                </c:pt>
                <c:pt idx="5">
                  <c:v>23</c:v>
                </c:pt>
                <c:pt idx="6">
                  <c:v>27</c:v>
                </c:pt>
                <c:pt idx="7">
                  <c:v>29</c:v>
                </c:pt>
                <c:pt idx="8">
                  <c:v>29</c:v>
                </c:pt>
                <c:pt idx="9">
                  <c:v>30</c:v>
                </c:pt>
                <c:pt idx="10">
                  <c:v>34</c:v>
                </c:pt>
                <c:pt idx="11">
                  <c:v>38</c:v>
                </c:pt>
                <c:pt idx="12">
                  <c:v>41</c:v>
                </c:pt>
                <c:pt idx="13">
                  <c:v>44</c:v>
                </c:pt>
                <c:pt idx="14">
                  <c:v>47</c:v>
                </c:pt>
              </c:numCache>
            </c:numRef>
          </c:val>
          <c:smooth val="0"/>
          <c:extLst>
            <c:ext xmlns:c16="http://schemas.microsoft.com/office/drawing/2014/chart" uri="{C3380CC4-5D6E-409C-BE32-E72D297353CC}">
              <c16:uniqueId val="{00000001-6A75-4B3F-AADB-CF87B478F245}"/>
            </c:ext>
          </c:extLst>
        </c:ser>
        <c:ser>
          <c:idx val="2"/>
          <c:order val="2"/>
          <c:tx>
            <c:strRef>
              <c:f>'EC-MED'!$B$129</c:f>
              <c:strCache>
                <c:ptCount val="1"/>
                <c:pt idx="0">
                  <c:v>feeder Barges</c:v>
                </c:pt>
              </c:strCache>
            </c:strRef>
          </c:tx>
          <c:spPr>
            <a:ln w="28575" cap="rnd">
              <a:solidFill>
                <a:schemeClr val="accent3"/>
              </a:solidFill>
              <a:round/>
            </a:ln>
            <a:effectLst/>
          </c:spPr>
          <c:marker>
            <c:symbol val="none"/>
          </c:marker>
          <c:val>
            <c:numRef>
              <c:f>'EC-MED'!$C$129:$Q$129</c:f>
              <c:numCache>
                <c:formatCode>0</c:formatCode>
                <c:ptCount val="15"/>
                <c:pt idx="1">
                  <c:v>0</c:v>
                </c:pt>
                <c:pt idx="2">
                  <c:v>4</c:v>
                </c:pt>
                <c:pt idx="3">
                  <c:v>6</c:v>
                </c:pt>
                <c:pt idx="4">
                  <c:v>8</c:v>
                </c:pt>
                <c:pt idx="5">
                  <c:v>8</c:v>
                </c:pt>
                <c:pt idx="6">
                  <c:v>8</c:v>
                </c:pt>
                <c:pt idx="7">
                  <c:v>6</c:v>
                </c:pt>
                <c:pt idx="8">
                  <c:v>4</c:v>
                </c:pt>
                <c:pt idx="9">
                  <c:v>4</c:v>
                </c:pt>
                <c:pt idx="10">
                  <c:v>6</c:v>
                </c:pt>
                <c:pt idx="11">
                  <c:v>6</c:v>
                </c:pt>
                <c:pt idx="12">
                  <c:v>6</c:v>
                </c:pt>
                <c:pt idx="13">
                  <c:v>6</c:v>
                </c:pt>
                <c:pt idx="14">
                  <c:v>6</c:v>
                </c:pt>
              </c:numCache>
            </c:numRef>
          </c:val>
          <c:smooth val="0"/>
          <c:extLst>
            <c:ext xmlns:c16="http://schemas.microsoft.com/office/drawing/2014/chart" uri="{C3380CC4-5D6E-409C-BE32-E72D297353CC}">
              <c16:uniqueId val="{00000002-6A75-4B3F-AADB-CF87B478F245}"/>
            </c:ext>
          </c:extLst>
        </c:ser>
        <c:ser>
          <c:idx val="3"/>
          <c:order val="3"/>
          <c:tx>
            <c:v>WTIV</c:v>
          </c:tx>
          <c:spPr>
            <a:ln w="28575" cap="rnd">
              <a:solidFill>
                <a:schemeClr val="accent4"/>
              </a:solidFill>
              <a:round/>
            </a:ln>
            <a:effectLst/>
          </c:spPr>
          <c:marker>
            <c:symbol val="none"/>
          </c:marker>
          <c:val>
            <c:numRef>
              <c:f>'EC-MED'!$C$126:$Q$126</c:f>
              <c:numCache>
                <c:formatCode>0</c:formatCode>
                <c:ptCount val="15"/>
                <c:pt idx="1">
                  <c:v>0</c:v>
                </c:pt>
                <c:pt idx="2">
                  <c:v>2</c:v>
                </c:pt>
                <c:pt idx="3">
                  <c:v>3</c:v>
                </c:pt>
                <c:pt idx="4">
                  <c:v>4</c:v>
                </c:pt>
                <c:pt idx="5">
                  <c:v>4</c:v>
                </c:pt>
                <c:pt idx="6">
                  <c:v>4</c:v>
                </c:pt>
                <c:pt idx="7">
                  <c:v>3</c:v>
                </c:pt>
                <c:pt idx="8">
                  <c:v>2</c:v>
                </c:pt>
                <c:pt idx="9">
                  <c:v>2</c:v>
                </c:pt>
                <c:pt idx="10">
                  <c:v>3</c:v>
                </c:pt>
                <c:pt idx="11">
                  <c:v>3</c:v>
                </c:pt>
                <c:pt idx="12">
                  <c:v>3</c:v>
                </c:pt>
                <c:pt idx="13">
                  <c:v>3</c:v>
                </c:pt>
                <c:pt idx="14">
                  <c:v>3</c:v>
                </c:pt>
              </c:numCache>
            </c:numRef>
          </c:val>
          <c:smooth val="0"/>
          <c:extLst>
            <c:ext xmlns:c16="http://schemas.microsoft.com/office/drawing/2014/chart" uri="{C3380CC4-5D6E-409C-BE32-E72D297353CC}">
              <c16:uniqueId val="{00000003-6A75-4B3F-AADB-CF87B478F245}"/>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aj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Installed Turbines and Total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5536002467782815"/>
        </c:manualLayout>
      </c:layout>
      <c:barChart>
        <c:barDir val="col"/>
        <c:grouping val="clustered"/>
        <c:varyColors val="0"/>
        <c:ser>
          <c:idx val="0"/>
          <c:order val="0"/>
          <c:tx>
            <c:strRef>
              <c:f>'EC-MED'!$B$83</c:f>
              <c:strCache>
                <c:ptCount val="1"/>
                <c:pt idx="0">
                  <c:v>Installed MW</c:v>
                </c:pt>
              </c:strCache>
            </c:strRef>
          </c:tx>
          <c:spPr>
            <a:solidFill>
              <a:schemeClr val="accent1"/>
            </a:solidFill>
            <a:ln>
              <a:no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EB8E-460D-B3E2-BC713600CE4C}"/>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'EC-MED'!$C$86:$Q$86</c:f>
              <c:numCache>
                <c:formatCode>0</c:formatCode>
                <c:ptCount val="15"/>
                <c:pt idx="1">
                  <c:v>0</c:v>
                </c:pt>
                <c:pt idx="2">
                  <c:v>42.769230769230774</c:v>
                </c:pt>
                <c:pt idx="3">
                  <c:v>110</c:v>
                </c:pt>
                <c:pt idx="4">
                  <c:v>125</c:v>
                </c:pt>
                <c:pt idx="5">
                  <c:v>125</c:v>
                </c:pt>
                <c:pt idx="6">
                  <c:v>125</c:v>
                </c:pt>
                <c:pt idx="7">
                  <c:v>24.974358974359006</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EB8E-460D-B3E2-BC713600CE4C}"/>
            </c:ext>
          </c:extLst>
        </c:ser>
        <c:ser>
          <c:idx val="2"/>
          <c:order val="2"/>
          <c:tx>
            <c:strRef>
              <c:f>'EC-MED'!$B$87</c:f>
              <c:strCache>
                <c:ptCount val="1"/>
                <c:pt idx="0">
                  <c:v>15</c:v>
                </c:pt>
              </c:strCache>
            </c:strRef>
          </c:tx>
          <c:spPr>
            <a:ln w="28575" cap="rnd">
              <a:solidFill>
                <a:schemeClr val="accent3"/>
              </a:solidFill>
              <a:round/>
            </a:ln>
            <a:effectLst/>
          </c:spPr>
          <c:marker>
            <c:symbol val="none"/>
          </c:marker>
          <c:val>
            <c:numRef>
              <c:f>'EC-MED'!$C$87:$Q$87</c:f>
              <c:numCache>
                <c:formatCode>0</c:formatCode>
                <c:ptCount val="15"/>
                <c:pt idx="1">
                  <c:v>0</c:v>
                </c:pt>
                <c:pt idx="2">
                  <c:v>0</c:v>
                </c:pt>
                <c:pt idx="3">
                  <c:v>33</c:v>
                </c:pt>
                <c:pt idx="4">
                  <c:v>66</c:v>
                </c:pt>
                <c:pt idx="5">
                  <c:v>100</c:v>
                </c:pt>
                <c:pt idx="6">
                  <c:v>100</c:v>
                </c:pt>
                <c:pt idx="7">
                  <c:v>100</c:v>
                </c:pt>
                <c:pt idx="8">
                  <c:v>100</c:v>
                </c:pt>
                <c:pt idx="9">
                  <c:v>66.666666666666671</c:v>
                </c:pt>
                <c:pt idx="10">
                  <c:v>66.666666666666671</c:v>
                </c:pt>
                <c:pt idx="11">
                  <c:v>66.666666666666671</c:v>
                </c:pt>
                <c:pt idx="12">
                  <c:v>66.666666666666671</c:v>
                </c:pt>
                <c:pt idx="13">
                  <c:v>66.666666666666671</c:v>
                </c:pt>
                <c:pt idx="14">
                  <c:v>66.666666666666671</c:v>
                </c:pt>
              </c:numCache>
            </c:numRef>
          </c:val>
          <c:smooth val="0"/>
          <c:extLst>
            <c:ext xmlns:c16="http://schemas.microsoft.com/office/drawing/2014/chart" uri="{C3380CC4-5D6E-409C-BE32-E72D297353CC}">
              <c16:uniqueId val="{00000002-EB8E-460D-B3E2-BC713600CE4C}"/>
            </c:ext>
          </c:extLst>
        </c:ser>
        <c:ser>
          <c:idx val="3"/>
          <c:order val="3"/>
          <c:tx>
            <c:strRef>
              <c:f>'EC-MED'!$B$88</c:f>
              <c:strCache>
                <c:ptCount val="1"/>
                <c:pt idx="0">
                  <c:v>18</c:v>
                </c:pt>
              </c:strCache>
            </c:strRef>
          </c:tx>
          <c:spPr>
            <a:ln w="28575" cap="rnd">
              <a:solidFill>
                <a:schemeClr val="accent4"/>
              </a:solidFill>
              <a:round/>
            </a:ln>
            <a:effectLst/>
          </c:spPr>
          <c:marker>
            <c:symbol val="none"/>
          </c:marker>
          <c:val>
            <c:numRef>
              <c:f>'EC-MED'!$C$88:$Q$88</c:f>
              <c:numCache>
                <c:formatCode>0</c:formatCode>
                <c:ptCount val="15"/>
                <c:pt idx="1">
                  <c:v>0</c:v>
                </c:pt>
                <c:pt idx="2">
                  <c:v>0</c:v>
                </c:pt>
                <c:pt idx="3">
                  <c:v>0</c:v>
                </c:pt>
                <c:pt idx="4">
                  <c:v>0</c:v>
                </c:pt>
                <c:pt idx="5">
                  <c:v>0</c:v>
                </c:pt>
                <c:pt idx="6">
                  <c:v>0</c:v>
                </c:pt>
                <c:pt idx="7">
                  <c:v>0</c:v>
                </c:pt>
                <c:pt idx="8">
                  <c:v>0</c:v>
                </c:pt>
                <c:pt idx="9">
                  <c:v>0</c:v>
                </c:pt>
                <c:pt idx="10">
                  <c:v>38.886145644612462</c:v>
                </c:pt>
                <c:pt idx="11">
                  <c:v>55.55555555555555</c:v>
                </c:pt>
                <c:pt idx="12">
                  <c:v>55.55555555555555</c:v>
                </c:pt>
                <c:pt idx="13">
                  <c:v>55.55555555555555</c:v>
                </c:pt>
                <c:pt idx="14">
                  <c:v>55.55555555555555</c:v>
                </c:pt>
              </c:numCache>
            </c:numRef>
          </c:val>
          <c:smooth val="0"/>
          <c:extLst>
            <c:ext xmlns:c16="http://schemas.microsoft.com/office/drawing/2014/chart" uri="{C3380CC4-5D6E-409C-BE32-E72D297353CC}">
              <c16:uniqueId val="{00000003-EB8E-460D-B3E2-BC713600CE4C}"/>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9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a:t>
            </a:r>
            <a:r>
              <a:rPr lang="en-US" baseline="0"/>
              <a:t> Procurement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'EC-MED'!$B$83</c:f>
              <c:strCache>
                <c:ptCount val="1"/>
                <c:pt idx="0">
                  <c:v>Installed MW</c:v>
                </c:pt>
              </c:strCache>
            </c:strRef>
          </c:tx>
          <c:spPr>
            <a:solidFill>
              <a:schemeClr val="accent1">
                <a:lumMod val="20000"/>
                <a:lumOff val="80000"/>
              </a:schemeClr>
            </a:solidFill>
            <a:ln>
              <a:solidFill>
                <a:schemeClr val="tx2">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2C4D-431D-9F98-A34402AF255A}"/>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'EC-MED'!$B$10</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'EC-MED'!$C$10:$Q$10</c:f>
              <c:numCache>
                <c:formatCode>0</c:formatCode>
                <c:ptCount val="15"/>
                <c:pt idx="0">
                  <c:v>42.769230769230774</c:v>
                </c:pt>
                <c:pt idx="1">
                  <c:v>110</c:v>
                </c:pt>
                <c:pt idx="2">
                  <c:v>125</c:v>
                </c:pt>
                <c:pt idx="3">
                  <c:v>125</c:v>
                </c:pt>
                <c:pt idx="4">
                  <c:v>125</c:v>
                </c:pt>
                <c:pt idx="5">
                  <c:v>24.974358974359006</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2C4D-431D-9F98-A34402AF255A}"/>
            </c:ext>
          </c:extLst>
        </c:ser>
        <c:ser>
          <c:idx val="2"/>
          <c:order val="2"/>
          <c:tx>
            <c:strRef>
              <c:f>'EC-MED'!$B$11</c:f>
              <c:strCache>
                <c:ptCount val="1"/>
                <c:pt idx="0">
                  <c:v>15</c:v>
                </c:pt>
              </c:strCache>
            </c:strRef>
          </c:tx>
          <c:spPr>
            <a:ln w="28575" cap="rnd">
              <a:solidFill>
                <a:schemeClr val="accent3"/>
              </a:solidFill>
              <a:round/>
            </a:ln>
            <a:effectLst/>
          </c:spPr>
          <c:marker>
            <c:symbol val="none"/>
          </c:marker>
          <c:val>
            <c:numRef>
              <c:f>'EC-MED'!$C$11:$Q$11</c:f>
              <c:numCache>
                <c:formatCode>0</c:formatCode>
                <c:ptCount val="15"/>
                <c:pt idx="0">
                  <c:v>0</c:v>
                </c:pt>
                <c:pt idx="1">
                  <c:v>33</c:v>
                </c:pt>
                <c:pt idx="2">
                  <c:v>66</c:v>
                </c:pt>
                <c:pt idx="3">
                  <c:v>100</c:v>
                </c:pt>
                <c:pt idx="4">
                  <c:v>100</c:v>
                </c:pt>
                <c:pt idx="5">
                  <c:v>100</c:v>
                </c:pt>
                <c:pt idx="6">
                  <c:v>100</c:v>
                </c:pt>
                <c:pt idx="7">
                  <c:v>66.666666666666671</c:v>
                </c:pt>
                <c:pt idx="8">
                  <c:v>66.666666666666671</c:v>
                </c:pt>
                <c:pt idx="9">
                  <c:v>66.666666666666671</c:v>
                </c:pt>
                <c:pt idx="10">
                  <c:v>66.666666666666671</c:v>
                </c:pt>
                <c:pt idx="11">
                  <c:v>66.666666666666671</c:v>
                </c:pt>
                <c:pt idx="12">
                  <c:v>66.666666666666671</c:v>
                </c:pt>
              </c:numCache>
            </c:numRef>
          </c:val>
          <c:smooth val="0"/>
          <c:extLst>
            <c:ext xmlns:c16="http://schemas.microsoft.com/office/drawing/2014/chart" uri="{C3380CC4-5D6E-409C-BE32-E72D297353CC}">
              <c16:uniqueId val="{00000002-2C4D-431D-9F98-A34402AF255A}"/>
            </c:ext>
          </c:extLst>
        </c:ser>
        <c:ser>
          <c:idx val="3"/>
          <c:order val="3"/>
          <c:tx>
            <c:strRef>
              <c:f>'EC-MED'!$B$12</c:f>
              <c:strCache>
                <c:ptCount val="1"/>
                <c:pt idx="0">
                  <c:v>18</c:v>
                </c:pt>
              </c:strCache>
            </c:strRef>
          </c:tx>
          <c:spPr>
            <a:ln w="28575" cap="rnd">
              <a:solidFill>
                <a:schemeClr val="accent4"/>
              </a:solidFill>
              <a:round/>
            </a:ln>
            <a:effectLst/>
          </c:spPr>
          <c:marker>
            <c:symbol val="none"/>
          </c:marker>
          <c:val>
            <c:numRef>
              <c:f>'EC-MED'!$C$12:$Q$12</c:f>
              <c:numCache>
                <c:formatCode>0</c:formatCode>
                <c:ptCount val="15"/>
                <c:pt idx="0">
                  <c:v>0</c:v>
                </c:pt>
                <c:pt idx="1">
                  <c:v>0</c:v>
                </c:pt>
                <c:pt idx="2">
                  <c:v>0</c:v>
                </c:pt>
                <c:pt idx="3">
                  <c:v>0</c:v>
                </c:pt>
                <c:pt idx="4">
                  <c:v>0</c:v>
                </c:pt>
                <c:pt idx="5">
                  <c:v>0</c:v>
                </c:pt>
                <c:pt idx="6">
                  <c:v>0</c:v>
                </c:pt>
                <c:pt idx="7">
                  <c:v>0</c:v>
                </c:pt>
                <c:pt idx="8">
                  <c:v>38.886145644612462</c:v>
                </c:pt>
                <c:pt idx="9">
                  <c:v>55.55555555555555</c:v>
                </c:pt>
                <c:pt idx="10">
                  <c:v>55.55555555555555</c:v>
                </c:pt>
                <c:pt idx="11">
                  <c:v>55.55555555555555</c:v>
                </c:pt>
                <c:pt idx="12">
                  <c:v>55.55555555555555</c:v>
                </c:pt>
              </c:numCache>
            </c:numRef>
          </c:val>
          <c:smooth val="0"/>
          <c:extLst>
            <c:ext xmlns:c16="http://schemas.microsoft.com/office/drawing/2014/chart" uri="{C3380CC4-5D6E-409C-BE32-E72D297353CC}">
              <c16:uniqueId val="{00000003-2C4D-431D-9F98-A34402AF255A}"/>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83120156739175632"/>
        </c:manualLayout>
      </c:layout>
      <c:barChart>
        <c:barDir val="col"/>
        <c:grouping val="clustered"/>
        <c:varyColors val="0"/>
        <c:ser>
          <c:idx val="0"/>
          <c:order val="0"/>
          <c:tx>
            <c:strRef>
              <c:f>'EC-MED'!$B$83</c:f>
              <c:strCache>
                <c:ptCount val="1"/>
                <c:pt idx="0">
                  <c:v>Installed MW</c:v>
                </c:pt>
              </c:strCache>
            </c:strRef>
          </c:tx>
          <c:spPr>
            <a:solidFill>
              <a:schemeClr val="accent1">
                <a:lumMod val="20000"/>
                <a:lumOff val="80000"/>
              </a:schemeClr>
            </a:solidFill>
            <a:ln>
              <a:solidFill>
                <a:schemeClr val="accent1">
                  <a:lumMod val="20000"/>
                  <a:lumOff val="80000"/>
                </a:schemeClr>
              </a:solidFill>
            </a:ln>
            <a:effectLst/>
          </c:spPr>
          <c:invertIfNegative val="0"/>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'EC-MED'!$C$83:$Q$83</c:f>
              <c:numCache>
                <c:formatCode>0</c:formatCode>
                <c:ptCount val="15"/>
                <c:pt idx="1">
                  <c:v>0</c:v>
                </c:pt>
                <c:pt idx="2">
                  <c:v>513.23076923076928</c:v>
                </c:pt>
                <c:pt idx="3">
                  <c:v>1815</c:v>
                </c:pt>
                <c:pt idx="4">
                  <c:v>2490</c:v>
                </c:pt>
                <c:pt idx="5">
                  <c:v>3000</c:v>
                </c:pt>
                <c:pt idx="6">
                  <c:v>3000</c:v>
                </c:pt>
                <c:pt idx="7">
                  <c:v>1799.6923076923081</c:v>
                </c:pt>
                <c:pt idx="8">
                  <c:v>1500</c:v>
                </c:pt>
                <c:pt idx="9">
                  <c:v>1000.0000000000001</c:v>
                </c:pt>
                <c:pt idx="10">
                  <c:v>1699.9506216030245</c:v>
                </c:pt>
                <c:pt idx="11">
                  <c:v>2000</c:v>
                </c:pt>
                <c:pt idx="12">
                  <c:v>2000</c:v>
                </c:pt>
                <c:pt idx="13">
                  <c:v>2000</c:v>
                </c:pt>
                <c:pt idx="14">
                  <c:v>2000</c:v>
                </c:pt>
              </c:numCache>
            </c:numRef>
          </c:val>
          <c:extLst>
            <c:ext xmlns:c16="http://schemas.microsoft.com/office/drawing/2014/chart" uri="{C3380CC4-5D6E-409C-BE32-E72D297353CC}">
              <c16:uniqueId val="{00000000-F64A-4867-83ED-DAA4DF225F3D}"/>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'EC-MED'!$B$46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'EC-MED'!$C$46:$Q$46</c:f>
              <c:numCache>
                <c:formatCode>0</c:formatCode>
                <c:ptCount val="15"/>
                <c:pt idx="0">
                  <c:v>0</c:v>
                </c:pt>
                <c:pt idx="1">
                  <c:v>42.769230769230774</c:v>
                </c:pt>
                <c:pt idx="2">
                  <c:v>110</c:v>
                </c:pt>
                <c:pt idx="3">
                  <c:v>125</c:v>
                </c:pt>
                <c:pt idx="4">
                  <c:v>125</c:v>
                </c:pt>
                <c:pt idx="5">
                  <c:v>125</c:v>
                </c:pt>
                <c:pt idx="6">
                  <c:v>24.974358974359006</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1-F64A-4867-83ED-DAA4DF225F3D}"/>
            </c:ext>
          </c:extLst>
        </c:ser>
        <c:ser>
          <c:idx val="2"/>
          <c:order val="2"/>
          <c:tx>
            <c:strRef>
              <c:f>'EC-MED'!$B$47</c:f>
              <c:strCache>
                <c:ptCount val="1"/>
                <c:pt idx="0">
                  <c:v>15</c:v>
                </c:pt>
              </c:strCache>
            </c:strRef>
          </c:tx>
          <c:spPr>
            <a:ln w="28575" cap="rnd">
              <a:solidFill>
                <a:schemeClr val="accent3"/>
              </a:solidFill>
              <a:round/>
            </a:ln>
            <a:effectLst/>
          </c:spPr>
          <c:marker>
            <c:symbol val="none"/>
          </c:marker>
          <c:val>
            <c:numRef>
              <c:f>'EC-MED'!$C$47:$Q$47</c:f>
              <c:numCache>
                <c:formatCode>0</c:formatCode>
                <c:ptCount val="15"/>
                <c:pt idx="0">
                  <c:v>0</c:v>
                </c:pt>
                <c:pt idx="1">
                  <c:v>0</c:v>
                </c:pt>
                <c:pt idx="2">
                  <c:v>33</c:v>
                </c:pt>
                <c:pt idx="3">
                  <c:v>66</c:v>
                </c:pt>
                <c:pt idx="4">
                  <c:v>100</c:v>
                </c:pt>
                <c:pt idx="5">
                  <c:v>100</c:v>
                </c:pt>
                <c:pt idx="6">
                  <c:v>100</c:v>
                </c:pt>
                <c:pt idx="7">
                  <c:v>100</c:v>
                </c:pt>
                <c:pt idx="8">
                  <c:v>66.666666666666671</c:v>
                </c:pt>
                <c:pt idx="9">
                  <c:v>66.666666666666671</c:v>
                </c:pt>
                <c:pt idx="10">
                  <c:v>66.666666666666671</c:v>
                </c:pt>
                <c:pt idx="11">
                  <c:v>66.666666666666671</c:v>
                </c:pt>
                <c:pt idx="12">
                  <c:v>66.666666666666671</c:v>
                </c:pt>
                <c:pt idx="13">
                  <c:v>66.666666666666671</c:v>
                </c:pt>
              </c:numCache>
            </c:numRef>
          </c:val>
          <c:smooth val="0"/>
          <c:extLst>
            <c:ext xmlns:c16="http://schemas.microsoft.com/office/drawing/2014/chart" uri="{C3380CC4-5D6E-409C-BE32-E72D297353CC}">
              <c16:uniqueId val="{00000002-F64A-4867-83ED-DAA4DF225F3D}"/>
            </c:ext>
          </c:extLst>
        </c:ser>
        <c:ser>
          <c:idx val="3"/>
          <c:order val="3"/>
          <c:tx>
            <c:strRef>
              <c:f>'EC-MED'!$B$48</c:f>
              <c:strCache>
                <c:ptCount val="1"/>
                <c:pt idx="0">
                  <c:v>18</c:v>
                </c:pt>
              </c:strCache>
            </c:strRef>
          </c:tx>
          <c:spPr>
            <a:ln w="28575" cap="rnd">
              <a:solidFill>
                <a:schemeClr val="accent4"/>
              </a:solidFill>
              <a:round/>
            </a:ln>
            <a:effectLst/>
          </c:spPr>
          <c:marker>
            <c:symbol val="none"/>
          </c:marker>
          <c:val>
            <c:numRef>
              <c:f>'EC-MED'!$C$48:$Q$48</c:f>
              <c:numCache>
                <c:formatCode>0</c:formatCode>
                <c:ptCount val="15"/>
                <c:pt idx="0">
                  <c:v>0</c:v>
                </c:pt>
                <c:pt idx="1">
                  <c:v>0</c:v>
                </c:pt>
                <c:pt idx="2">
                  <c:v>0</c:v>
                </c:pt>
                <c:pt idx="3">
                  <c:v>0</c:v>
                </c:pt>
                <c:pt idx="4">
                  <c:v>0</c:v>
                </c:pt>
                <c:pt idx="5">
                  <c:v>0</c:v>
                </c:pt>
                <c:pt idx="6">
                  <c:v>0</c:v>
                </c:pt>
                <c:pt idx="7">
                  <c:v>0</c:v>
                </c:pt>
                <c:pt idx="8">
                  <c:v>0</c:v>
                </c:pt>
                <c:pt idx="9">
                  <c:v>38.886145644612462</c:v>
                </c:pt>
                <c:pt idx="10">
                  <c:v>55.55555555555555</c:v>
                </c:pt>
                <c:pt idx="11">
                  <c:v>55.55555555555555</c:v>
                </c:pt>
                <c:pt idx="12">
                  <c:v>55.55555555555555</c:v>
                </c:pt>
                <c:pt idx="13">
                  <c:v>55.55555555555555</c:v>
                </c:pt>
              </c:numCache>
            </c:numRef>
          </c:val>
          <c:smooth val="0"/>
          <c:extLst>
            <c:ext xmlns:c16="http://schemas.microsoft.com/office/drawing/2014/chart" uri="{C3380CC4-5D6E-409C-BE32-E72D297353CC}">
              <c16:uniqueId val="{00000003-F64A-4867-83ED-DAA4DF225F3D}"/>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6532778413174929"/>
        </c:manualLayout>
      </c:layout>
      <c:barChart>
        <c:barDir val="col"/>
        <c:grouping val="clustered"/>
        <c:varyColors val="0"/>
        <c:ser>
          <c:idx val="0"/>
          <c:order val="0"/>
          <c:tx>
            <c:strRef>
              <c:f>'GBF-UNC'!$B$84</c:f>
              <c:strCache>
                <c:ptCount val="1"/>
                <c:pt idx="0">
                  <c:v>Number of Projects</c:v>
                </c:pt>
              </c:strCache>
            </c:strRef>
          </c:tx>
          <c:spPr>
            <a:solidFill>
              <a:schemeClr val="accent1"/>
            </a:solidFill>
            <a:ln>
              <a:noFill/>
            </a:ln>
            <a:effectLst/>
          </c:spPr>
          <c:invertIfNegative val="0"/>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'GBF-UNC'!$C$84:$Q$84</c:f>
              <c:numCache>
                <c:formatCode>0</c:formatCode>
                <c:ptCount val="15"/>
                <c:pt idx="1">
                  <c:v>0</c:v>
                </c:pt>
                <c:pt idx="2">
                  <c:v>2</c:v>
                </c:pt>
                <c:pt idx="3">
                  <c:v>6</c:v>
                </c:pt>
                <c:pt idx="4">
                  <c:v>4.9999999999999991</c:v>
                </c:pt>
                <c:pt idx="5">
                  <c:v>6</c:v>
                </c:pt>
                <c:pt idx="6">
                  <c:v>3</c:v>
                </c:pt>
                <c:pt idx="7">
                  <c:v>6.9999999999999991</c:v>
                </c:pt>
                <c:pt idx="8">
                  <c:v>3</c:v>
                </c:pt>
                <c:pt idx="9">
                  <c:v>6</c:v>
                </c:pt>
                <c:pt idx="10">
                  <c:v>1</c:v>
                </c:pt>
                <c:pt idx="11">
                  <c:v>2.9999999999999996</c:v>
                </c:pt>
                <c:pt idx="12">
                  <c:v>1</c:v>
                </c:pt>
                <c:pt idx="13">
                  <c:v>2</c:v>
                </c:pt>
                <c:pt idx="14">
                  <c:v>1</c:v>
                </c:pt>
              </c:numCache>
            </c:numRef>
          </c:val>
          <c:extLst>
            <c:ext xmlns:c16="http://schemas.microsoft.com/office/drawing/2014/chart" uri="{C3380CC4-5D6E-409C-BE32-E72D297353CC}">
              <c16:uniqueId val="{00000000-6861-4A67-9463-27C69E9E6905}"/>
            </c:ext>
          </c:extLst>
        </c:ser>
        <c:dLbls>
          <c:showLegendKey val="0"/>
          <c:showVal val="0"/>
          <c:showCatName val="0"/>
          <c:showSerName val="0"/>
          <c:showPercent val="0"/>
          <c:showBubbleSize val="0"/>
        </c:dLbls>
        <c:gapWidth val="219"/>
        <c:overlap val="-27"/>
        <c:axId val="1002432448"/>
        <c:axId val="1002428840"/>
      </c:barChart>
      <c:lineChart>
        <c:grouping val="standard"/>
        <c:varyColors val="0"/>
        <c:ser>
          <c:idx val="1"/>
          <c:order val="1"/>
          <c:tx>
            <c:strRef>
              <c:f>'GBF-UNC'!$B$130</c:f>
              <c:strCache>
                <c:ptCount val="1"/>
                <c:pt idx="0">
                  <c:v>CTV</c:v>
                </c:pt>
              </c:strCache>
            </c:strRef>
          </c:tx>
          <c:spPr>
            <a:ln w="28575" cap="rnd">
              <a:solidFill>
                <a:schemeClr val="accent2"/>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'GBF-UNC'!$C$130:$Q$130</c:f>
              <c:numCache>
                <c:formatCode>0</c:formatCode>
                <c:ptCount val="15"/>
                <c:pt idx="1">
                  <c:v>0</c:v>
                </c:pt>
                <c:pt idx="2">
                  <c:v>6</c:v>
                </c:pt>
                <c:pt idx="3">
                  <c:v>18</c:v>
                </c:pt>
                <c:pt idx="4">
                  <c:v>26</c:v>
                </c:pt>
                <c:pt idx="5">
                  <c:v>32</c:v>
                </c:pt>
                <c:pt idx="6">
                  <c:v>33</c:v>
                </c:pt>
                <c:pt idx="7">
                  <c:v>41</c:v>
                </c:pt>
                <c:pt idx="8">
                  <c:v>44</c:v>
                </c:pt>
                <c:pt idx="9">
                  <c:v>49</c:v>
                </c:pt>
                <c:pt idx="10">
                  <c:v>48</c:v>
                </c:pt>
                <c:pt idx="11">
                  <c:v>48</c:v>
                </c:pt>
                <c:pt idx="12">
                  <c:v>49</c:v>
                </c:pt>
                <c:pt idx="13">
                  <c:v>50</c:v>
                </c:pt>
                <c:pt idx="14">
                  <c:v>51</c:v>
                </c:pt>
              </c:numCache>
            </c:numRef>
          </c:val>
          <c:smooth val="0"/>
          <c:extLst>
            <c:ext xmlns:c16="http://schemas.microsoft.com/office/drawing/2014/chart" uri="{C3380CC4-5D6E-409C-BE32-E72D297353CC}">
              <c16:uniqueId val="{00000001-6861-4A67-9463-27C69E9E6905}"/>
            </c:ext>
          </c:extLst>
        </c:ser>
        <c:ser>
          <c:idx val="2"/>
          <c:order val="2"/>
          <c:tx>
            <c:strRef>
              <c:f>'GBF-UNC'!$B$129</c:f>
              <c:strCache>
                <c:ptCount val="1"/>
                <c:pt idx="0">
                  <c:v>feeder Barges</c:v>
                </c:pt>
              </c:strCache>
            </c:strRef>
          </c:tx>
          <c:spPr>
            <a:ln w="28575" cap="rnd">
              <a:solidFill>
                <a:schemeClr val="accent3"/>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'GBF-UNC'!$C$129:$Q$129</c:f>
              <c:numCache>
                <c:formatCode>0</c:formatCode>
                <c:ptCount val="15"/>
                <c:pt idx="1">
                  <c:v>0</c:v>
                </c:pt>
                <c:pt idx="2">
                  <c:v>4</c:v>
                </c:pt>
                <c:pt idx="3">
                  <c:v>10</c:v>
                </c:pt>
                <c:pt idx="4">
                  <c:v>10</c:v>
                </c:pt>
                <c:pt idx="5">
                  <c:v>8</c:v>
                </c:pt>
                <c:pt idx="6">
                  <c:v>6</c:v>
                </c:pt>
                <c:pt idx="7">
                  <c:v>10</c:v>
                </c:pt>
                <c:pt idx="8">
                  <c:v>4</c:v>
                </c:pt>
                <c:pt idx="9">
                  <c:v>8</c:v>
                </c:pt>
                <c:pt idx="10">
                  <c:v>4</c:v>
                </c:pt>
                <c:pt idx="11">
                  <c:v>6</c:v>
                </c:pt>
                <c:pt idx="12">
                  <c:v>4</c:v>
                </c:pt>
                <c:pt idx="13">
                  <c:v>4</c:v>
                </c:pt>
                <c:pt idx="14">
                  <c:v>4</c:v>
                </c:pt>
              </c:numCache>
            </c:numRef>
          </c:val>
          <c:smooth val="0"/>
          <c:extLst>
            <c:ext xmlns:c16="http://schemas.microsoft.com/office/drawing/2014/chart" uri="{C3380CC4-5D6E-409C-BE32-E72D297353CC}">
              <c16:uniqueId val="{00000002-6861-4A67-9463-27C69E9E6905}"/>
            </c:ext>
          </c:extLst>
        </c:ser>
        <c:ser>
          <c:idx val="3"/>
          <c:order val="3"/>
          <c:tx>
            <c:v>WTIV</c:v>
          </c:tx>
          <c:spPr>
            <a:ln w="28575" cap="rnd">
              <a:solidFill>
                <a:schemeClr val="accent4"/>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'GBF-UNC'!$C$126:$Q$126</c:f>
              <c:numCache>
                <c:formatCode>0</c:formatCode>
                <c:ptCount val="15"/>
                <c:pt idx="1">
                  <c:v>0</c:v>
                </c:pt>
                <c:pt idx="2">
                  <c:v>2</c:v>
                </c:pt>
                <c:pt idx="3">
                  <c:v>5</c:v>
                </c:pt>
                <c:pt idx="4">
                  <c:v>5</c:v>
                </c:pt>
                <c:pt idx="5">
                  <c:v>4</c:v>
                </c:pt>
                <c:pt idx="6">
                  <c:v>3</c:v>
                </c:pt>
                <c:pt idx="7">
                  <c:v>5</c:v>
                </c:pt>
                <c:pt idx="8">
                  <c:v>2</c:v>
                </c:pt>
                <c:pt idx="9">
                  <c:v>4</c:v>
                </c:pt>
                <c:pt idx="10">
                  <c:v>2</c:v>
                </c:pt>
                <c:pt idx="11">
                  <c:v>3</c:v>
                </c:pt>
                <c:pt idx="12">
                  <c:v>2</c:v>
                </c:pt>
                <c:pt idx="13">
                  <c:v>2</c:v>
                </c:pt>
                <c:pt idx="14">
                  <c:v>2</c:v>
                </c:pt>
              </c:numCache>
            </c:numRef>
          </c:val>
          <c:smooth val="0"/>
          <c:extLst>
            <c:ext xmlns:c16="http://schemas.microsoft.com/office/drawing/2014/chart" uri="{C3380CC4-5D6E-409C-BE32-E72D297353CC}">
              <c16:uniqueId val="{00000003-6861-4A67-9463-27C69E9E6905}"/>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ajorUnit val="5"/>
      </c:valAx>
      <c:valAx>
        <c:axId val="10024288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02432448"/>
        <c:crosses val="max"/>
        <c:crossBetween val="between"/>
      </c:valAx>
      <c:catAx>
        <c:axId val="1002432448"/>
        <c:scaling>
          <c:orientation val="minMax"/>
        </c:scaling>
        <c:delete val="1"/>
        <c:axPos val="b"/>
        <c:numFmt formatCode="General" sourceLinked="1"/>
        <c:majorTickMark val="out"/>
        <c:minorTickMark val="none"/>
        <c:tickLblPos val="nextTo"/>
        <c:crossAx val="10024288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Installed Turbines and Total MW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5536002467782815"/>
        </c:manualLayout>
      </c:layout>
      <c:barChart>
        <c:barDir val="col"/>
        <c:grouping val="clustered"/>
        <c:varyColors val="0"/>
        <c:ser>
          <c:idx val="0"/>
          <c:order val="0"/>
          <c:tx>
            <c:strRef>
              <c:f>'GBF-UNC'!$B$83</c:f>
              <c:strCache>
                <c:ptCount val="1"/>
                <c:pt idx="0">
                  <c:v>Installed MW</c:v>
                </c:pt>
              </c:strCache>
            </c:strRef>
          </c:tx>
          <c:spPr>
            <a:solidFill>
              <a:schemeClr val="accent1"/>
            </a:solidFill>
            <a:ln>
              <a:noFill/>
            </a:ln>
            <a:effectLst/>
          </c:spPr>
          <c:invertIfNegative val="0"/>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'GBF-UNC'!$C$83:$Q$83</c:f>
              <c:numCache>
                <c:formatCode>0</c:formatCode>
                <c:ptCount val="15"/>
                <c:pt idx="1">
                  <c:v>0</c:v>
                </c:pt>
                <c:pt idx="2">
                  <c:v>513.23076923076928</c:v>
                </c:pt>
                <c:pt idx="3">
                  <c:v>4289.353587588882</c:v>
                </c:pt>
                <c:pt idx="4">
                  <c:v>3785.1538461538457</c:v>
                </c:pt>
                <c:pt idx="5">
                  <c:v>3474</c:v>
                </c:pt>
                <c:pt idx="6">
                  <c:v>2904.6</c:v>
                </c:pt>
                <c:pt idx="7">
                  <c:v>5625.9938385582327</c:v>
                </c:pt>
                <c:pt idx="8">
                  <c:v>2294</c:v>
                </c:pt>
                <c:pt idx="9">
                  <c:v>4728.937690175424</c:v>
                </c:pt>
                <c:pt idx="10">
                  <c:v>699.95062160302427</c:v>
                </c:pt>
                <c:pt idx="11">
                  <c:v>3411.2678290787071</c:v>
                </c:pt>
                <c:pt idx="12">
                  <c:v>1067</c:v>
                </c:pt>
                <c:pt idx="13">
                  <c:v>1441.4916206515738</c:v>
                </c:pt>
                <c:pt idx="14">
                  <c:v>924</c:v>
                </c:pt>
              </c:numCache>
            </c:numRef>
          </c:val>
          <c:extLst>
            <c:ext xmlns:c16="http://schemas.microsoft.com/office/drawing/2014/chart" uri="{C3380CC4-5D6E-409C-BE32-E72D297353CC}">
              <c16:uniqueId val="{00000000-41F7-427D-B605-6DCEEA326622}"/>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'GBF-UNC'!$B$86</c:f>
              <c:strCache>
                <c:ptCount val="1"/>
                <c:pt idx="0">
                  <c:v>12</c:v>
                </c:pt>
              </c:strCache>
            </c:strRef>
          </c:tx>
          <c:spPr>
            <a:ln w="28575" cap="rnd">
              <a:solidFill>
                <a:schemeClr val="accent2"/>
              </a:solidFill>
              <a:round/>
            </a:ln>
            <a:effectLst/>
          </c:spPr>
          <c:marker>
            <c:symbol val="none"/>
          </c:marker>
          <c:cat>
            <c:numRef>
              <c:f>'EC-UNCONSTR'!$C$6:$Q$6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'GBF-UNC'!$C$86:$Q$86</c:f>
              <c:numCache>
                <c:formatCode>0</c:formatCode>
                <c:ptCount val="15"/>
                <c:pt idx="1">
                  <c:v>0</c:v>
                </c:pt>
                <c:pt idx="2">
                  <c:v>42.769230769230774</c:v>
                </c:pt>
                <c:pt idx="3">
                  <c:v>261.79487179487182</c:v>
                </c:pt>
                <c:pt idx="4">
                  <c:v>187.5128205128205</c:v>
                </c:pt>
                <c:pt idx="5">
                  <c:v>60.666666666666664</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41F7-427D-B605-6DCEEA326622}"/>
            </c:ext>
          </c:extLst>
        </c:ser>
        <c:ser>
          <c:idx val="2"/>
          <c:order val="2"/>
          <c:tx>
            <c:strRef>
              <c:f>'GBF-UNC'!$B$87</c:f>
              <c:strCache>
                <c:ptCount val="1"/>
                <c:pt idx="0">
                  <c:v>15</c:v>
                </c:pt>
              </c:strCache>
            </c:strRef>
          </c:tx>
          <c:spPr>
            <a:ln w="28575" cap="rnd">
              <a:solidFill>
                <a:schemeClr val="accent3"/>
              </a:solidFill>
              <a:round/>
            </a:ln>
            <a:effectLst/>
          </c:spPr>
          <c:marker>
            <c:symbol val="none"/>
          </c:marker>
          <c:val>
            <c:numRef>
              <c:f>'GBF-UNC'!$C$87:$Q$87</c:f>
              <c:numCache>
                <c:formatCode>0</c:formatCode>
                <c:ptCount val="15"/>
                <c:pt idx="1">
                  <c:v>0</c:v>
                </c:pt>
                <c:pt idx="2">
                  <c:v>0</c:v>
                </c:pt>
                <c:pt idx="3">
                  <c:v>76.52100840336135</c:v>
                </c:pt>
                <c:pt idx="4">
                  <c:v>102.33333333333334</c:v>
                </c:pt>
                <c:pt idx="5">
                  <c:v>183.06666666666666</c:v>
                </c:pt>
                <c:pt idx="6">
                  <c:v>193.64</c:v>
                </c:pt>
                <c:pt idx="7">
                  <c:v>375.06625590388217</c:v>
                </c:pt>
                <c:pt idx="8">
                  <c:v>152.93333333333334</c:v>
                </c:pt>
                <c:pt idx="9">
                  <c:v>315.26251267836159</c:v>
                </c:pt>
                <c:pt idx="10">
                  <c:v>0</c:v>
                </c:pt>
                <c:pt idx="11">
                  <c:v>0</c:v>
                </c:pt>
                <c:pt idx="12">
                  <c:v>0</c:v>
                </c:pt>
                <c:pt idx="13">
                  <c:v>0</c:v>
                </c:pt>
                <c:pt idx="14">
                  <c:v>0</c:v>
                </c:pt>
              </c:numCache>
            </c:numRef>
          </c:val>
          <c:smooth val="0"/>
          <c:extLst>
            <c:ext xmlns:c16="http://schemas.microsoft.com/office/drawing/2014/chart" uri="{C3380CC4-5D6E-409C-BE32-E72D297353CC}">
              <c16:uniqueId val="{00000002-41F7-427D-B605-6DCEEA326622}"/>
            </c:ext>
          </c:extLst>
        </c:ser>
        <c:ser>
          <c:idx val="3"/>
          <c:order val="3"/>
          <c:tx>
            <c:strRef>
              <c:f>'GBF-UNC'!$B$88</c:f>
              <c:strCache>
                <c:ptCount val="1"/>
                <c:pt idx="0">
                  <c:v>18</c:v>
                </c:pt>
              </c:strCache>
            </c:strRef>
          </c:tx>
          <c:spPr>
            <a:ln w="28575" cap="rnd">
              <a:solidFill>
                <a:schemeClr val="accent4"/>
              </a:solidFill>
              <a:round/>
            </a:ln>
            <a:effectLst/>
          </c:spPr>
          <c:marker>
            <c:symbol val="none"/>
          </c:marker>
          <c:val>
            <c:numRef>
              <c:f>'GBF-UNC'!$C$88:$Q$88</c:f>
              <c:numCache>
                <c:formatCode>0</c:formatCode>
                <c:ptCount val="15"/>
                <c:pt idx="1">
                  <c:v>0</c:v>
                </c:pt>
                <c:pt idx="2">
                  <c:v>0</c:v>
                </c:pt>
                <c:pt idx="3">
                  <c:v>0</c:v>
                </c:pt>
                <c:pt idx="4">
                  <c:v>0</c:v>
                </c:pt>
                <c:pt idx="5">
                  <c:v>0</c:v>
                </c:pt>
                <c:pt idx="6">
                  <c:v>0</c:v>
                </c:pt>
                <c:pt idx="7">
                  <c:v>0</c:v>
                </c:pt>
                <c:pt idx="8">
                  <c:v>0</c:v>
                </c:pt>
                <c:pt idx="9">
                  <c:v>0</c:v>
                </c:pt>
                <c:pt idx="10">
                  <c:v>38.886145644612462</c:v>
                </c:pt>
                <c:pt idx="11">
                  <c:v>189.51487939326151</c:v>
                </c:pt>
                <c:pt idx="12">
                  <c:v>59.277777777777779</c:v>
                </c:pt>
                <c:pt idx="13">
                  <c:v>80.082867813976321</c:v>
                </c:pt>
                <c:pt idx="14">
                  <c:v>51.333333333333336</c:v>
                </c:pt>
              </c:numCache>
            </c:numRef>
          </c:val>
          <c:smooth val="0"/>
          <c:extLst>
            <c:ext xmlns:c16="http://schemas.microsoft.com/office/drawing/2014/chart" uri="{C3380CC4-5D6E-409C-BE32-E72D297353CC}">
              <c16:uniqueId val="{00000003-41F7-427D-B605-6DCEEA326622}"/>
            </c:ext>
          </c:extLst>
        </c:ser>
        <c:ser>
          <c:idx val="4"/>
          <c:order val="4"/>
          <c:tx>
            <c:v>Total Turbines</c:v>
          </c:tx>
          <c:spPr>
            <a:ln w="38100" cap="rnd">
              <a:solidFill>
                <a:srgbClr val="3D6321"/>
              </a:solidFill>
              <a:round/>
            </a:ln>
            <a:effectLst/>
          </c:spPr>
          <c:marker>
            <c:symbol val="none"/>
          </c:marker>
          <c:val>
            <c:numRef>
              <c:f>'GBF-UNC'!$C$85:$Q$85</c:f>
              <c:numCache>
                <c:formatCode>0</c:formatCode>
                <c:ptCount val="15"/>
                <c:pt idx="0">
                  <c:v>0</c:v>
                </c:pt>
                <c:pt idx="1">
                  <c:v>0</c:v>
                </c:pt>
                <c:pt idx="2">
                  <c:v>42.769230769230774</c:v>
                </c:pt>
                <c:pt idx="3">
                  <c:v>338.31588019823317</c:v>
                </c:pt>
                <c:pt idx="4">
                  <c:v>289.84615384615381</c:v>
                </c:pt>
                <c:pt idx="5">
                  <c:v>243.73333333333332</c:v>
                </c:pt>
                <c:pt idx="6">
                  <c:v>193.64</c:v>
                </c:pt>
                <c:pt idx="7">
                  <c:v>375.06625590388217</c:v>
                </c:pt>
                <c:pt idx="8">
                  <c:v>152.93333333333334</c:v>
                </c:pt>
                <c:pt idx="9">
                  <c:v>315.26251267836159</c:v>
                </c:pt>
                <c:pt idx="10">
                  <c:v>38.886145644612462</c:v>
                </c:pt>
                <c:pt idx="11">
                  <c:v>189.51487939326151</c:v>
                </c:pt>
                <c:pt idx="12">
                  <c:v>59.277777777777779</c:v>
                </c:pt>
                <c:pt idx="13">
                  <c:v>80.082867813976321</c:v>
                </c:pt>
                <c:pt idx="14">
                  <c:v>51.333333333333336</c:v>
                </c:pt>
              </c:numCache>
            </c:numRef>
          </c:val>
          <c:smooth val="0"/>
          <c:extLst>
            <c:ext xmlns:c16="http://schemas.microsoft.com/office/drawing/2014/chart" uri="{C3380CC4-5D6E-409C-BE32-E72D297353CC}">
              <c16:uniqueId val="{00000001-0BA7-49C4-93D4-DCEC7C7E140A}"/>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9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a:t>
            </a:r>
            <a:r>
              <a:rPr lang="en-US" baseline="0"/>
              <a:t> Procurement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7023747184246938"/>
        </c:manualLayout>
      </c:layout>
      <c:barChart>
        <c:barDir val="col"/>
        <c:grouping val="clustered"/>
        <c:varyColors val="0"/>
        <c:ser>
          <c:idx val="0"/>
          <c:order val="0"/>
          <c:tx>
            <c:strRef>
              <c:f>'GBF-UNC'!$B$83</c:f>
              <c:strCache>
                <c:ptCount val="1"/>
                <c:pt idx="0">
                  <c:v>Installed MW</c:v>
                </c:pt>
              </c:strCache>
            </c:strRef>
          </c:tx>
          <c:spPr>
            <a:solidFill>
              <a:schemeClr val="accent1">
                <a:lumMod val="20000"/>
                <a:lumOff val="80000"/>
              </a:schemeClr>
            </a:solidFill>
            <a:ln>
              <a:solidFill>
                <a:schemeClr val="tx2">
                  <a:lumMod val="20000"/>
                  <a:lumOff val="80000"/>
                </a:schemeClr>
              </a:solidFill>
            </a:ln>
            <a:effectLst/>
          </c:spPr>
          <c:invertIfNegative val="0"/>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'GBF-UNC'!$C$83:$Q$83</c:f>
              <c:numCache>
                <c:formatCode>0</c:formatCode>
                <c:ptCount val="15"/>
                <c:pt idx="1">
                  <c:v>0</c:v>
                </c:pt>
                <c:pt idx="2">
                  <c:v>513.23076923076928</c:v>
                </c:pt>
                <c:pt idx="3">
                  <c:v>4289.353587588882</c:v>
                </c:pt>
                <c:pt idx="4">
                  <c:v>3785.1538461538457</c:v>
                </c:pt>
                <c:pt idx="5">
                  <c:v>3474</c:v>
                </c:pt>
                <c:pt idx="6">
                  <c:v>2904.6</c:v>
                </c:pt>
                <c:pt idx="7">
                  <c:v>5625.9938385582327</c:v>
                </c:pt>
                <c:pt idx="8">
                  <c:v>2294</c:v>
                </c:pt>
                <c:pt idx="9">
                  <c:v>4728.937690175424</c:v>
                </c:pt>
                <c:pt idx="10">
                  <c:v>699.95062160302427</c:v>
                </c:pt>
                <c:pt idx="11">
                  <c:v>3411.2678290787071</c:v>
                </c:pt>
                <c:pt idx="12">
                  <c:v>1067</c:v>
                </c:pt>
                <c:pt idx="13">
                  <c:v>1441.4916206515738</c:v>
                </c:pt>
                <c:pt idx="14">
                  <c:v>924</c:v>
                </c:pt>
              </c:numCache>
            </c:numRef>
          </c:val>
          <c:extLst>
            <c:ext xmlns:c16="http://schemas.microsoft.com/office/drawing/2014/chart" uri="{C3380CC4-5D6E-409C-BE32-E72D297353CC}">
              <c16:uniqueId val="{00000000-3F14-41AE-8BC2-588BD9CA3D47}"/>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'GBF-UNC'!$B$10</c:f>
              <c:strCache>
                <c:ptCount val="1"/>
                <c:pt idx="0">
                  <c:v>12</c:v>
                </c:pt>
              </c:strCache>
            </c:strRef>
          </c:tx>
          <c:spPr>
            <a:ln w="28575" cap="rnd">
              <a:solidFill>
                <a:schemeClr val="accent2"/>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'GBF-UNC'!$C$10:$Q$10</c:f>
              <c:numCache>
                <c:formatCode>0</c:formatCode>
                <c:ptCount val="15"/>
                <c:pt idx="0">
                  <c:v>42.769230769230774</c:v>
                </c:pt>
                <c:pt idx="1">
                  <c:v>261.79487179487182</c:v>
                </c:pt>
                <c:pt idx="2">
                  <c:v>187.5128205128205</c:v>
                </c:pt>
                <c:pt idx="3">
                  <c:v>60.666666666666664</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3F14-41AE-8BC2-588BD9CA3D47}"/>
            </c:ext>
          </c:extLst>
        </c:ser>
        <c:ser>
          <c:idx val="2"/>
          <c:order val="2"/>
          <c:tx>
            <c:strRef>
              <c:f>'GBF-UNC'!$B$11</c:f>
              <c:strCache>
                <c:ptCount val="1"/>
                <c:pt idx="0">
                  <c:v>15</c:v>
                </c:pt>
              </c:strCache>
            </c:strRef>
          </c:tx>
          <c:spPr>
            <a:ln w="28575" cap="rnd">
              <a:solidFill>
                <a:schemeClr val="accent3"/>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'GBF-UNC'!$C$11:$Q$11</c:f>
              <c:numCache>
                <c:formatCode>0</c:formatCode>
                <c:ptCount val="15"/>
                <c:pt idx="0">
                  <c:v>0</c:v>
                </c:pt>
                <c:pt idx="1">
                  <c:v>76.52100840336135</c:v>
                </c:pt>
                <c:pt idx="2">
                  <c:v>102.33333333333334</c:v>
                </c:pt>
                <c:pt idx="3">
                  <c:v>183.06666666666666</c:v>
                </c:pt>
                <c:pt idx="4">
                  <c:v>193.64</c:v>
                </c:pt>
                <c:pt idx="5">
                  <c:v>375.06625590388217</c:v>
                </c:pt>
                <c:pt idx="6">
                  <c:v>152.93333333333334</c:v>
                </c:pt>
                <c:pt idx="7">
                  <c:v>315.26251267836159</c:v>
                </c:pt>
                <c:pt idx="8">
                  <c:v>0</c:v>
                </c:pt>
                <c:pt idx="9">
                  <c:v>0</c:v>
                </c:pt>
                <c:pt idx="10">
                  <c:v>0</c:v>
                </c:pt>
                <c:pt idx="11">
                  <c:v>0</c:v>
                </c:pt>
                <c:pt idx="12">
                  <c:v>0</c:v>
                </c:pt>
              </c:numCache>
            </c:numRef>
          </c:val>
          <c:smooth val="0"/>
          <c:extLst>
            <c:ext xmlns:c16="http://schemas.microsoft.com/office/drawing/2014/chart" uri="{C3380CC4-5D6E-409C-BE32-E72D297353CC}">
              <c16:uniqueId val="{00000002-3F14-41AE-8BC2-588BD9CA3D47}"/>
            </c:ext>
          </c:extLst>
        </c:ser>
        <c:ser>
          <c:idx val="3"/>
          <c:order val="3"/>
          <c:tx>
            <c:strRef>
              <c:f>'GBF-UNC'!$B$12</c:f>
              <c:strCache>
                <c:ptCount val="1"/>
                <c:pt idx="0">
                  <c:v>18</c:v>
                </c:pt>
              </c:strCache>
            </c:strRef>
          </c:tx>
          <c:spPr>
            <a:ln w="28575" cap="rnd">
              <a:solidFill>
                <a:schemeClr val="accent4"/>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'GBF-UNC'!$C$12:$Q$12</c:f>
              <c:numCache>
                <c:formatCode>0</c:formatCode>
                <c:ptCount val="15"/>
                <c:pt idx="0">
                  <c:v>0</c:v>
                </c:pt>
                <c:pt idx="1">
                  <c:v>0</c:v>
                </c:pt>
                <c:pt idx="2">
                  <c:v>0</c:v>
                </c:pt>
                <c:pt idx="3">
                  <c:v>0</c:v>
                </c:pt>
                <c:pt idx="4">
                  <c:v>0</c:v>
                </c:pt>
                <c:pt idx="5">
                  <c:v>0</c:v>
                </c:pt>
                <c:pt idx="6">
                  <c:v>0</c:v>
                </c:pt>
                <c:pt idx="7">
                  <c:v>0</c:v>
                </c:pt>
                <c:pt idx="8">
                  <c:v>38.886145644612462</c:v>
                </c:pt>
                <c:pt idx="9">
                  <c:v>189.51487939326151</c:v>
                </c:pt>
                <c:pt idx="10">
                  <c:v>59.277777777777779</c:v>
                </c:pt>
                <c:pt idx="11">
                  <c:v>80.082867813976321</c:v>
                </c:pt>
                <c:pt idx="12">
                  <c:v>51.333333333333336</c:v>
                </c:pt>
              </c:numCache>
            </c:numRef>
          </c:val>
          <c:smooth val="0"/>
          <c:extLst>
            <c:ext xmlns:c16="http://schemas.microsoft.com/office/drawing/2014/chart" uri="{C3380CC4-5D6E-409C-BE32-E72D297353CC}">
              <c16:uniqueId val="{00000003-3F14-41AE-8BC2-588BD9CA3D47}"/>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05421654862835E-2"/>
          <c:y val="7.5282334926584052E-2"/>
          <c:w val="0.96029457834513721"/>
          <c:h val="0.78934160315565083"/>
        </c:manualLayout>
      </c:layout>
      <c:barChart>
        <c:barDir val="col"/>
        <c:grouping val="clustered"/>
        <c:varyColors val="0"/>
        <c:ser>
          <c:idx val="0"/>
          <c:order val="0"/>
          <c:tx>
            <c:strRef>
              <c:f>'GBF-UNC'!$B$83</c:f>
              <c:strCache>
                <c:ptCount val="1"/>
                <c:pt idx="0">
                  <c:v>Installed MW</c:v>
                </c:pt>
              </c:strCache>
            </c:strRef>
          </c:tx>
          <c:spPr>
            <a:solidFill>
              <a:schemeClr val="accent1">
                <a:lumMod val="20000"/>
                <a:lumOff val="80000"/>
              </a:schemeClr>
            </a:solidFill>
            <a:ln>
              <a:solidFill>
                <a:schemeClr val="accent1">
                  <a:lumMod val="20000"/>
                  <a:lumOff val="80000"/>
                </a:schemeClr>
              </a:solidFill>
            </a:ln>
            <a:effectLst/>
          </c:spPr>
          <c:invertIfNegative val="0"/>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'GBF-UNC'!$C$83:$Q$83</c:f>
              <c:numCache>
                <c:formatCode>0</c:formatCode>
                <c:ptCount val="15"/>
                <c:pt idx="1">
                  <c:v>0</c:v>
                </c:pt>
                <c:pt idx="2">
                  <c:v>513.23076923076928</c:v>
                </c:pt>
                <c:pt idx="3">
                  <c:v>4289.353587588882</c:v>
                </c:pt>
                <c:pt idx="4">
                  <c:v>3785.1538461538457</c:v>
                </c:pt>
                <c:pt idx="5">
                  <c:v>3474</c:v>
                </c:pt>
                <c:pt idx="6">
                  <c:v>2904.6</c:v>
                </c:pt>
                <c:pt idx="7">
                  <c:v>5625.9938385582327</c:v>
                </c:pt>
                <c:pt idx="8">
                  <c:v>2294</c:v>
                </c:pt>
                <c:pt idx="9">
                  <c:v>4728.937690175424</c:v>
                </c:pt>
                <c:pt idx="10">
                  <c:v>699.95062160302427</c:v>
                </c:pt>
                <c:pt idx="11">
                  <c:v>3411.2678290787071</c:v>
                </c:pt>
                <c:pt idx="12">
                  <c:v>1067</c:v>
                </c:pt>
                <c:pt idx="13">
                  <c:v>1441.4916206515738</c:v>
                </c:pt>
                <c:pt idx="14">
                  <c:v>924</c:v>
                </c:pt>
              </c:numCache>
            </c:numRef>
          </c:val>
          <c:extLst>
            <c:ext xmlns:c16="http://schemas.microsoft.com/office/drawing/2014/chart" uri="{C3380CC4-5D6E-409C-BE32-E72D297353CC}">
              <c16:uniqueId val="{00000000-FBCA-4697-A5F6-0E291724EEF7}"/>
            </c:ext>
          </c:extLst>
        </c:ser>
        <c:dLbls>
          <c:showLegendKey val="0"/>
          <c:showVal val="0"/>
          <c:showCatName val="0"/>
          <c:showSerName val="0"/>
          <c:showPercent val="0"/>
          <c:showBubbleSize val="0"/>
        </c:dLbls>
        <c:gapWidth val="219"/>
        <c:overlap val="-27"/>
        <c:axId val="1105198224"/>
        <c:axId val="1105196256"/>
      </c:barChart>
      <c:lineChart>
        <c:grouping val="standard"/>
        <c:varyColors val="0"/>
        <c:ser>
          <c:idx val="1"/>
          <c:order val="1"/>
          <c:tx>
            <c:strRef>
              <c:f>'GBF-UNC'!$B$46</c:f>
              <c:strCache>
                <c:ptCount val="1"/>
                <c:pt idx="0">
                  <c:v>12</c:v>
                </c:pt>
              </c:strCache>
            </c:strRef>
          </c:tx>
          <c:spPr>
            <a:ln w="28575" cap="rnd">
              <a:solidFill>
                <a:schemeClr val="accent2"/>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'GBF-UNC'!$C$46:$Q$46</c:f>
              <c:numCache>
                <c:formatCode>0</c:formatCode>
                <c:ptCount val="15"/>
                <c:pt idx="0">
                  <c:v>0</c:v>
                </c:pt>
                <c:pt idx="1">
                  <c:v>42.769230769230774</c:v>
                </c:pt>
                <c:pt idx="2">
                  <c:v>261.79487179487182</c:v>
                </c:pt>
                <c:pt idx="3">
                  <c:v>187.5128205128205</c:v>
                </c:pt>
                <c:pt idx="4">
                  <c:v>60.666666666666664</c:v>
                </c:pt>
                <c:pt idx="5">
                  <c:v>0</c:v>
                </c:pt>
                <c:pt idx="6">
                  <c:v>0</c:v>
                </c:pt>
                <c:pt idx="7">
                  <c:v>0</c:v>
                </c:pt>
                <c:pt idx="8">
                  <c:v>0</c:v>
                </c:pt>
                <c:pt idx="9">
                  <c:v>0</c:v>
                </c:pt>
                <c:pt idx="10">
                  <c:v>0</c:v>
                </c:pt>
                <c:pt idx="11">
                  <c:v>0</c:v>
                </c:pt>
                <c:pt idx="12">
                  <c:v>0</c:v>
                </c:pt>
                <c:pt idx="13">
                  <c:v>0</c:v>
                </c:pt>
              </c:numCache>
            </c:numRef>
          </c:val>
          <c:smooth val="0"/>
          <c:extLst>
            <c:ext xmlns:c16="http://schemas.microsoft.com/office/drawing/2014/chart" uri="{C3380CC4-5D6E-409C-BE32-E72D297353CC}">
              <c16:uniqueId val="{00000001-FBCA-4697-A5F6-0E291724EEF7}"/>
            </c:ext>
          </c:extLst>
        </c:ser>
        <c:ser>
          <c:idx val="2"/>
          <c:order val="2"/>
          <c:tx>
            <c:strRef>
              <c:f>'GBF-UNC'!$B$47</c:f>
              <c:strCache>
                <c:ptCount val="1"/>
                <c:pt idx="0">
                  <c:v>15</c:v>
                </c:pt>
              </c:strCache>
            </c:strRef>
          </c:tx>
          <c:spPr>
            <a:ln w="28575" cap="rnd">
              <a:solidFill>
                <a:schemeClr val="accent3"/>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'GBF-UNC'!$C$47:$Q$47</c:f>
              <c:numCache>
                <c:formatCode>0</c:formatCode>
                <c:ptCount val="15"/>
                <c:pt idx="0">
                  <c:v>0</c:v>
                </c:pt>
                <c:pt idx="1">
                  <c:v>0</c:v>
                </c:pt>
                <c:pt idx="2">
                  <c:v>76.52100840336135</c:v>
                </c:pt>
                <c:pt idx="3">
                  <c:v>102.33333333333334</c:v>
                </c:pt>
                <c:pt idx="4">
                  <c:v>183.06666666666666</c:v>
                </c:pt>
                <c:pt idx="5">
                  <c:v>193.64</c:v>
                </c:pt>
                <c:pt idx="6">
                  <c:v>375.06625590388217</c:v>
                </c:pt>
                <c:pt idx="7">
                  <c:v>152.93333333333334</c:v>
                </c:pt>
                <c:pt idx="8">
                  <c:v>315.26251267836159</c:v>
                </c:pt>
                <c:pt idx="9">
                  <c:v>0</c:v>
                </c:pt>
                <c:pt idx="10">
                  <c:v>0</c:v>
                </c:pt>
                <c:pt idx="11">
                  <c:v>0</c:v>
                </c:pt>
                <c:pt idx="12">
                  <c:v>0</c:v>
                </c:pt>
                <c:pt idx="13">
                  <c:v>0</c:v>
                </c:pt>
              </c:numCache>
            </c:numRef>
          </c:val>
          <c:smooth val="0"/>
          <c:extLst>
            <c:ext xmlns:c16="http://schemas.microsoft.com/office/drawing/2014/chart" uri="{C3380CC4-5D6E-409C-BE32-E72D297353CC}">
              <c16:uniqueId val="{00000002-FBCA-4697-A5F6-0E291724EEF7}"/>
            </c:ext>
          </c:extLst>
        </c:ser>
        <c:ser>
          <c:idx val="3"/>
          <c:order val="3"/>
          <c:tx>
            <c:strRef>
              <c:f>'GBF-UNC'!$B$48</c:f>
              <c:strCache>
                <c:ptCount val="1"/>
                <c:pt idx="0">
                  <c:v>18</c:v>
                </c:pt>
              </c:strCache>
            </c:strRef>
          </c:tx>
          <c:spPr>
            <a:ln w="28575" cap="rnd">
              <a:solidFill>
                <a:schemeClr val="accent4"/>
              </a:solidFill>
              <a:round/>
            </a:ln>
            <a:effectLst/>
          </c:spPr>
          <c:marker>
            <c:symbol val="none"/>
          </c:marker>
          <c:cat>
            <c:numRef>
              <c:f>'GBF-UNC'!$C$6:$Q$6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'GBF-UNC'!$C$48:$Q$48</c:f>
              <c:numCache>
                <c:formatCode>0</c:formatCode>
                <c:ptCount val="15"/>
                <c:pt idx="0">
                  <c:v>0</c:v>
                </c:pt>
                <c:pt idx="1">
                  <c:v>0</c:v>
                </c:pt>
                <c:pt idx="2">
                  <c:v>0</c:v>
                </c:pt>
                <c:pt idx="3">
                  <c:v>0</c:v>
                </c:pt>
                <c:pt idx="4">
                  <c:v>0</c:v>
                </c:pt>
                <c:pt idx="5">
                  <c:v>0</c:v>
                </c:pt>
                <c:pt idx="6">
                  <c:v>0</c:v>
                </c:pt>
                <c:pt idx="7">
                  <c:v>0</c:v>
                </c:pt>
                <c:pt idx="8">
                  <c:v>0</c:v>
                </c:pt>
                <c:pt idx="9">
                  <c:v>38.886145644612462</c:v>
                </c:pt>
                <c:pt idx="10">
                  <c:v>189.51487939326151</c:v>
                </c:pt>
                <c:pt idx="11">
                  <c:v>59.277777777777779</c:v>
                </c:pt>
                <c:pt idx="12">
                  <c:v>80.082867813976321</c:v>
                </c:pt>
                <c:pt idx="13">
                  <c:v>51.333333333333336</c:v>
                </c:pt>
              </c:numCache>
            </c:numRef>
          </c:val>
          <c:smooth val="0"/>
          <c:extLst>
            <c:ext xmlns:c16="http://schemas.microsoft.com/office/drawing/2014/chart" uri="{C3380CC4-5D6E-409C-BE32-E72D297353CC}">
              <c16:uniqueId val="{00000003-FBCA-4697-A5F6-0E291724EEF7}"/>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4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max val="100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 and Turbines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17250198291675E-2"/>
          <c:y val="7.5282334926584052E-2"/>
          <c:w val="0.82771678647263758"/>
          <c:h val="0.79270271721152119"/>
        </c:manualLayout>
      </c:layout>
      <c:barChart>
        <c:barDir val="col"/>
        <c:grouping val="stacked"/>
        <c:varyColors val="0"/>
        <c:ser>
          <c:idx val="0"/>
          <c:order val="0"/>
          <c:tx>
            <c:strRef>
              <c:f>'WC-UNC'!$B$86</c:f>
              <c:strCache>
                <c:ptCount val="1"/>
                <c:pt idx="0">
                  <c:v>12</c:v>
                </c:pt>
              </c:strCache>
            </c:strRef>
          </c:tx>
          <c:spPr>
            <a:solidFill>
              <a:srgbClr val="0079C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'WC-UNC'!$C$86:$Q$86</c:f>
              <c:numCache>
                <c:formatCode>0</c:formatCode>
                <c:ptCount val="1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C8FD-443A-BFA7-60CAFBD06377}"/>
            </c:ext>
          </c:extLst>
        </c:ser>
        <c:ser>
          <c:idx val="5"/>
          <c:order val="5"/>
          <c:tx>
            <c:strRef>
              <c:f>'WC-UNC'!$B$87</c:f>
              <c:strCache>
                <c:ptCount val="1"/>
                <c:pt idx="0">
                  <c:v>15</c:v>
                </c:pt>
              </c:strCache>
            </c:strRef>
          </c:tx>
          <c:spPr>
            <a:solidFill>
              <a:srgbClr val="5E6A71"/>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'WC-UNC'!$C$87:$Q$87</c:f>
              <c:numCache>
                <c:formatCode>0</c:formatCode>
                <c:ptCount val="15"/>
                <c:pt idx="1">
                  <c:v>0</c:v>
                </c:pt>
                <c:pt idx="2">
                  <c:v>0</c:v>
                </c:pt>
                <c:pt idx="3">
                  <c:v>0</c:v>
                </c:pt>
                <c:pt idx="4">
                  <c:v>0</c:v>
                </c:pt>
                <c:pt idx="5">
                  <c:v>0</c:v>
                </c:pt>
                <c:pt idx="6">
                  <c:v>0</c:v>
                </c:pt>
                <c:pt idx="7">
                  <c:v>33.333333333333336</c:v>
                </c:pt>
                <c:pt idx="8">
                  <c:v>66.666666666666671</c:v>
                </c:pt>
                <c:pt idx="9">
                  <c:v>66.666666666666671</c:v>
                </c:pt>
                <c:pt idx="10">
                  <c:v>0</c:v>
                </c:pt>
                <c:pt idx="11">
                  <c:v>0</c:v>
                </c:pt>
                <c:pt idx="12">
                  <c:v>0</c:v>
                </c:pt>
                <c:pt idx="13">
                  <c:v>0</c:v>
                </c:pt>
                <c:pt idx="14">
                  <c:v>0</c:v>
                </c:pt>
              </c:numCache>
            </c:numRef>
          </c:val>
          <c:extLst>
            <c:ext xmlns:c16="http://schemas.microsoft.com/office/drawing/2014/chart" uri="{C3380CC4-5D6E-409C-BE32-E72D297353CC}">
              <c16:uniqueId val="{00000001-C8FD-443A-BFA7-60CAFBD06377}"/>
            </c:ext>
          </c:extLst>
        </c:ser>
        <c:ser>
          <c:idx val="6"/>
          <c:order val="6"/>
          <c:tx>
            <c:strRef>
              <c:f>'WC-UNC'!$B$88</c:f>
              <c:strCache>
                <c:ptCount val="1"/>
                <c:pt idx="0">
                  <c:v>18</c:v>
                </c:pt>
              </c:strCache>
            </c:strRef>
          </c:tx>
          <c:spPr>
            <a:solidFill>
              <a:srgbClr val="5D973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'WC-UNC'!$C$88:$Q$88</c:f>
              <c:numCache>
                <c:formatCode>0</c:formatCode>
                <c:ptCount val="15"/>
                <c:pt idx="1">
                  <c:v>0</c:v>
                </c:pt>
                <c:pt idx="2">
                  <c:v>0</c:v>
                </c:pt>
                <c:pt idx="3">
                  <c:v>0</c:v>
                </c:pt>
                <c:pt idx="4">
                  <c:v>0</c:v>
                </c:pt>
                <c:pt idx="5">
                  <c:v>0</c:v>
                </c:pt>
                <c:pt idx="6">
                  <c:v>0</c:v>
                </c:pt>
                <c:pt idx="7">
                  <c:v>0</c:v>
                </c:pt>
                <c:pt idx="8">
                  <c:v>0</c:v>
                </c:pt>
                <c:pt idx="9">
                  <c:v>0</c:v>
                </c:pt>
                <c:pt idx="10">
                  <c:v>27.777777777777779</c:v>
                </c:pt>
                <c:pt idx="11">
                  <c:v>0</c:v>
                </c:pt>
                <c:pt idx="12">
                  <c:v>0</c:v>
                </c:pt>
                <c:pt idx="13">
                  <c:v>0</c:v>
                </c:pt>
                <c:pt idx="14">
                  <c:v>0</c:v>
                </c:pt>
              </c:numCache>
            </c:numRef>
          </c:val>
          <c:extLst>
            <c:ext xmlns:c16="http://schemas.microsoft.com/office/drawing/2014/chart" uri="{C3380CC4-5D6E-409C-BE32-E72D297353CC}">
              <c16:uniqueId val="{00000002-C8FD-443A-BFA7-60CAFBD06377}"/>
            </c:ext>
          </c:extLst>
        </c:ser>
        <c:dLbls>
          <c:showLegendKey val="0"/>
          <c:showVal val="0"/>
          <c:showCatName val="0"/>
          <c:showSerName val="0"/>
          <c:showPercent val="0"/>
          <c:showBubbleSize val="0"/>
        </c:dLbls>
        <c:gapWidth val="200"/>
        <c:overlap val="100"/>
        <c:axId val="45334935"/>
        <c:axId val="45341167"/>
      </c:barChart>
      <c:lineChart>
        <c:grouping val="standard"/>
        <c:varyColors val="0"/>
        <c:ser>
          <c:idx val="1"/>
          <c:order val="1"/>
          <c:tx>
            <c:strRef>
              <c:f>'WC-UNC'!$B$130</c:f>
              <c:strCache>
                <c:ptCount val="1"/>
                <c:pt idx="0">
                  <c:v>CTV</c:v>
                </c:pt>
              </c:strCache>
            </c:strRef>
          </c:tx>
          <c:spPr>
            <a:ln w="28575" cap="rnd">
              <a:solidFill>
                <a:schemeClr val="accent2"/>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'WC-UNC'!$C$130:$Q$130</c:f>
              <c:numCache>
                <c:formatCode>0</c:formatCode>
                <c:ptCount val="15"/>
                <c:pt idx="1">
                  <c:v>0</c:v>
                </c:pt>
                <c:pt idx="2">
                  <c:v>0</c:v>
                </c:pt>
                <c:pt idx="3">
                  <c:v>0</c:v>
                </c:pt>
                <c:pt idx="4">
                  <c:v>0</c:v>
                </c:pt>
                <c:pt idx="5">
                  <c:v>0</c:v>
                </c:pt>
                <c:pt idx="6">
                  <c:v>0</c:v>
                </c:pt>
                <c:pt idx="7">
                  <c:v>4</c:v>
                </c:pt>
                <c:pt idx="8">
                  <c:v>8</c:v>
                </c:pt>
                <c:pt idx="9">
                  <c:v>11</c:v>
                </c:pt>
                <c:pt idx="10">
                  <c:v>11</c:v>
                </c:pt>
                <c:pt idx="11">
                  <c:v>9</c:v>
                </c:pt>
                <c:pt idx="12">
                  <c:v>8</c:v>
                </c:pt>
                <c:pt idx="13">
                  <c:v>8</c:v>
                </c:pt>
                <c:pt idx="14">
                  <c:v>8</c:v>
                </c:pt>
              </c:numCache>
            </c:numRef>
          </c:val>
          <c:smooth val="0"/>
          <c:extLst>
            <c:ext xmlns:c16="http://schemas.microsoft.com/office/drawing/2014/chart" uri="{C3380CC4-5D6E-409C-BE32-E72D297353CC}">
              <c16:uniqueId val="{00000003-C8FD-443A-BFA7-60CAFBD06377}"/>
            </c:ext>
          </c:extLst>
        </c:ser>
        <c:ser>
          <c:idx val="2"/>
          <c:order val="2"/>
          <c:tx>
            <c:strRef>
              <c:f>'WC-UNC'!$B$129</c:f>
              <c:strCache>
                <c:ptCount val="1"/>
                <c:pt idx="0">
                  <c:v>Feeder Barges</c:v>
                </c:pt>
              </c:strCache>
            </c:strRef>
          </c:tx>
          <c:spPr>
            <a:ln w="28575" cap="rnd">
              <a:solidFill>
                <a:schemeClr val="accent3"/>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'WC-UNC'!$C$129:$Q$129</c:f>
              <c:numCache>
                <c:formatCode>0</c:formatCode>
                <c:ptCount val="15"/>
                <c:pt idx="1">
                  <c:v>0</c:v>
                </c:pt>
                <c:pt idx="2">
                  <c:v>0</c:v>
                </c:pt>
                <c:pt idx="3">
                  <c:v>0</c:v>
                </c:pt>
                <c:pt idx="4">
                  <c:v>0</c:v>
                </c:pt>
                <c:pt idx="5">
                  <c:v>0</c:v>
                </c:pt>
                <c:pt idx="6">
                  <c:v>0</c:v>
                </c:pt>
                <c:pt idx="7">
                  <c:v>4</c:v>
                </c:pt>
                <c:pt idx="8">
                  <c:v>4</c:v>
                </c:pt>
                <c:pt idx="9">
                  <c:v>4</c:v>
                </c:pt>
                <c:pt idx="10">
                  <c:v>4</c:v>
                </c:pt>
                <c:pt idx="11">
                  <c:v>0</c:v>
                </c:pt>
                <c:pt idx="12">
                  <c:v>0</c:v>
                </c:pt>
                <c:pt idx="13">
                  <c:v>0</c:v>
                </c:pt>
                <c:pt idx="14">
                  <c:v>0</c:v>
                </c:pt>
              </c:numCache>
            </c:numRef>
          </c:val>
          <c:smooth val="0"/>
          <c:extLst>
            <c:ext xmlns:c16="http://schemas.microsoft.com/office/drawing/2014/chart" uri="{C3380CC4-5D6E-409C-BE32-E72D297353CC}">
              <c16:uniqueId val="{00000004-C8FD-443A-BFA7-60CAFBD06377}"/>
            </c:ext>
          </c:extLst>
        </c:ser>
        <c:ser>
          <c:idx val="3"/>
          <c:order val="3"/>
          <c:tx>
            <c:v>WTIV</c:v>
          </c:tx>
          <c:spPr>
            <a:ln w="38100" cap="rnd">
              <a:solidFill>
                <a:schemeClr val="accent4"/>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'WC-UNC'!$C$131:$Q$131</c:f>
              <c:numCache>
                <c:formatCode>0</c:formatCode>
                <c:ptCount val="15"/>
                <c:pt idx="1">
                  <c:v>0</c:v>
                </c:pt>
                <c:pt idx="2">
                  <c:v>0</c:v>
                </c:pt>
                <c:pt idx="3">
                  <c:v>0</c:v>
                </c:pt>
                <c:pt idx="4">
                  <c:v>0</c:v>
                </c:pt>
                <c:pt idx="5">
                  <c:v>0</c:v>
                </c:pt>
                <c:pt idx="6">
                  <c:v>0</c:v>
                </c:pt>
                <c:pt idx="7">
                  <c:v>1</c:v>
                </c:pt>
                <c:pt idx="8">
                  <c:v>1</c:v>
                </c:pt>
                <c:pt idx="9">
                  <c:v>1</c:v>
                </c:pt>
                <c:pt idx="10">
                  <c:v>1</c:v>
                </c:pt>
                <c:pt idx="11">
                  <c:v>0</c:v>
                </c:pt>
                <c:pt idx="12">
                  <c:v>0</c:v>
                </c:pt>
                <c:pt idx="13">
                  <c:v>0</c:v>
                </c:pt>
                <c:pt idx="14">
                  <c:v>0</c:v>
                </c:pt>
              </c:numCache>
            </c:numRef>
          </c:val>
          <c:smooth val="0"/>
          <c:extLst>
            <c:ext xmlns:c16="http://schemas.microsoft.com/office/drawing/2014/chart" uri="{C3380CC4-5D6E-409C-BE32-E72D297353CC}">
              <c16:uniqueId val="{00000005-C8FD-443A-BFA7-60CAFBD06377}"/>
            </c:ext>
          </c:extLst>
        </c:ser>
        <c:ser>
          <c:idx val="4"/>
          <c:order val="4"/>
          <c:tx>
            <c:strRef>
              <c:f>'WC-UNC'!$B$131</c:f>
              <c:strCache>
                <c:ptCount val="1"/>
                <c:pt idx="0">
                  <c:v>CLV</c:v>
                </c:pt>
              </c:strCache>
            </c:strRef>
          </c:tx>
          <c:spPr>
            <a:ln w="28575" cap="rnd">
              <a:solidFill>
                <a:schemeClr val="accent5"/>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'WC-UNC'!$C$131:$Q$131</c:f>
              <c:numCache>
                <c:formatCode>0</c:formatCode>
                <c:ptCount val="15"/>
                <c:pt idx="1">
                  <c:v>0</c:v>
                </c:pt>
                <c:pt idx="2">
                  <c:v>0</c:v>
                </c:pt>
                <c:pt idx="3">
                  <c:v>0</c:v>
                </c:pt>
                <c:pt idx="4">
                  <c:v>0</c:v>
                </c:pt>
                <c:pt idx="5">
                  <c:v>0</c:v>
                </c:pt>
                <c:pt idx="6">
                  <c:v>0</c:v>
                </c:pt>
                <c:pt idx="7">
                  <c:v>1</c:v>
                </c:pt>
                <c:pt idx="8">
                  <c:v>1</c:v>
                </c:pt>
                <c:pt idx="9">
                  <c:v>1</c:v>
                </c:pt>
                <c:pt idx="10">
                  <c:v>1</c:v>
                </c:pt>
                <c:pt idx="11">
                  <c:v>0</c:v>
                </c:pt>
                <c:pt idx="12">
                  <c:v>0</c:v>
                </c:pt>
                <c:pt idx="13">
                  <c:v>0</c:v>
                </c:pt>
                <c:pt idx="14">
                  <c:v>0</c:v>
                </c:pt>
              </c:numCache>
            </c:numRef>
          </c:val>
          <c:smooth val="0"/>
          <c:extLst>
            <c:ext xmlns:c16="http://schemas.microsoft.com/office/drawing/2014/chart" uri="{C3380CC4-5D6E-409C-BE32-E72D297353CC}">
              <c16:uniqueId val="{00000006-C8FD-443A-BFA7-60CAFBD06377}"/>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Vessels Required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inorUnit val="5"/>
      </c:valAx>
      <c:valAx>
        <c:axId val="45341167"/>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 Turbines Installed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34935"/>
        <c:crosses val="max"/>
        <c:crossBetween val="between"/>
      </c:valAx>
      <c:catAx>
        <c:axId val="45334935"/>
        <c:scaling>
          <c:orientation val="minMax"/>
        </c:scaling>
        <c:delete val="1"/>
        <c:axPos val="b"/>
        <c:numFmt formatCode="General" sourceLinked="1"/>
        <c:majorTickMark val="out"/>
        <c:minorTickMark val="none"/>
        <c:tickLblPos val="nextTo"/>
        <c:crossAx val="45341167"/>
        <c:crosses val="autoZero"/>
        <c:auto val="1"/>
        <c:lblAlgn val="ctr"/>
        <c:lblOffset val="100"/>
        <c:noMultiLvlLbl val="0"/>
      </c:catAx>
      <c:spPr>
        <a:noFill/>
        <a:ln>
          <a:noFill/>
        </a:ln>
        <a:effectLst/>
      </c:spPr>
    </c:plotArea>
    <c:legend>
      <c:legendPos val="b"/>
      <c:layout>
        <c:manualLayout>
          <c:xMode val="edge"/>
          <c:yMode val="edge"/>
          <c:x val="0.10195364966059496"/>
          <c:y val="9.4921392701569532E-2"/>
          <c:w val="0.10926837749663734"/>
          <c:h val="0.40204354268513215"/>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Total MW and Projects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462671550043816E-2"/>
          <c:y val="7.5282334926584052E-2"/>
          <c:w val="0.84749648151120716"/>
          <c:h val="0.76811631697945759"/>
        </c:manualLayout>
      </c:layout>
      <c:barChart>
        <c:barDir val="col"/>
        <c:grouping val="clustered"/>
        <c:varyColors val="0"/>
        <c:ser>
          <c:idx val="0"/>
          <c:order val="0"/>
          <c:tx>
            <c:strRef>
              <c:f>'WC-UNC'!$B$83</c:f>
              <c:strCache>
                <c:ptCount val="1"/>
                <c:pt idx="0">
                  <c:v>Installed MW</c:v>
                </c:pt>
              </c:strCache>
            </c:strRef>
          </c:tx>
          <c:spPr>
            <a:solidFill>
              <a:srgbClr val="0079C2"/>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'WC-UNC'!$C$83:$Q$83</c:f>
              <c:numCache>
                <c:formatCode>0</c:formatCode>
                <c:ptCount val="15"/>
                <c:pt idx="1">
                  <c:v>0</c:v>
                </c:pt>
                <c:pt idx="2">
                  <c:v>0</c:v>
                </c:pt>
                <c:pt idx="3">
                  <c:v>0</c:v>
                </c:pt>
                <c:pt idx="4">
                  <c:v>0</c:v>
                </c:pt>
                <c:pt idx="5">
                  <c:v>0</c:v>
                </c:pt>
                <c:pt idx="6">
                  <c:v>0</c:v>
                </c:pt>
                <c:pt idx="7">
                  <c:v>500.00000000000006</c:v>
                </c:pt>
                <c:pt idx="8">
                  <c:v>1000.0000000000001</c:v>
                </c:pt>
                <c:pt idx="9">
                  <c:v>1000.0000000000001</c:v>
                </c:pt>
                <c:pt idx="10">
                  <c:v>500</c:v>
                </c:pt>
                <c:pt idx="11">
                  <c:v>0</c:v>
                </c:pt>
                <c:pt idx="12">
                  <c:v>0</c:v>
                </c:pt>
                <c:pt idx="13">
                  <c:v>0</c:v>
                </c:pt>
                <c:pt idx="14">
                  <c:v>0</c:v>
                </c:pt>
              </c:numCache>
            </c:numRef>
          </c:val>
          <c:extLst>
            <c:ext xmlns:c16="http://schemas.microsoft.com/office/drawing/2014/chart" uri="{C3380CC4-5D6E-409C-BE32-E72D297353CC}">
              <c16:uniqueId val="{00000000-4099-43D0-934C-D4359C255FA1}"/>
            </c:ext>
          </c:extLst>
        </c:ser>
        <c:dLbls>
          <c:showLegendKey val="0"/>
          <c:showVal val="0"/>
          <c:showCatName val="0"/>
          <c:showSerName val="0"/>
          <c:showPercent val="0"/>
          <c:showBubbleSize val="0"/>
        </c:dLbls>
        <c:gapWidth val="200"/>
        <c:overlap val="100"/>
        <c:axId val="1105198224"/>
        <c:axId val="1105196256"/>
      </c:barChart>
      <c:lineChart>
        <c:grouping val="standard"/>
        <c:varyColors val="0"/>
        <c:ser>
          <c:idx val="4"/>
          <c:order val="1"/>
          <c:tx>
            <c:strRef>
              <c:f>'WC-UNC'!$B$84</c:f>
              <c:strCache>
                <c:ptCount val="1"/>
                <c:pt idx="0">
                  <c:v>Projects Constructed</c:v>
                </c:pt>
              </c:strCache>
            </c:strRef>
          </c:tx>
          <c:spPr>
            <a:ln w="38100" cap="rnd">
              <a:solidFill>
                <a:srgbClr val="933C06"/>
              </a:solidFill>
              <a:round/>
            </a:ln>
            <a:effectLst/>
          </c:spPr>
          <c:marker>
            <c:symbol val="none"/>
          </c:marker>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'WC-UNC'!$C$84:$Q$84</c:f>
              <c:numCache>
                <c:formatCode>0</c:formatCode>
                <c:ptCount val="15"/>
                <c:pt idx="2">
                  <c:v>0</c:v>
                </c:pt>
                <c:pt idx="3">
                  <c:v>0</c:v>
                </c:pt>
                <c:pt idx="4">
                  <c:v>0</c:v>
                </c:pt>
                <c:pt idx="5">
                  <c:v>0</c:v>
                </c:pt>
                <c:pt idx="6">
                  <c:v>0</c:v>
                </c:pt>
                <c:pt idx="7">
                  <c:v>1</c:v>
                </c:pt>
                <c:pt idx="8">
                  <c:v>2</c:v>
                </c:pt>
                <c:pt idx="9">
                  <c:v>2</c:v>
                </c:pt>
                <c:pt idx="10">
                  <c:v>1</c:v>
                </c:pt>
                <c:pt idx="11">
                  <c:v>0</c:v>
                </c:pt>
                <c:pt idx="12">
                  <c:v>0</c:v>
                </c:pt>
                <c:pt idx="13">
                  <c:v>0</c:v>
                </c:pt>
                <c:pt idx="14">
                  <c:v>0</c:v>
                </c:pt>
              </c:numCache>
            </c:numRef>
          </c:val>
          <c:smooth val="0"/>
          <c:extLst>
            <c:ext xmlns:c16="http://schemas.microsoft.com/office/drawing/2014/chart" uri="{C3380CC4-5D6E-409C-BE32-E72D297353CC}">
              <c16:uniqueId val="{00000001-4099-43D0-934C-D4359C255FA1}"/>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Projects Constructed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MW per year</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layout>
        <c:manualLayout>
          <c:xMode val="edge"/>
          <c:yMode val="edge"/>
          <c:x val="9.9358774265480274E-2"/>
          <c:y val="9.9731239444338426E-2"/>
          <c:w val="0.16406096444866217"/>
          <c:h val="0.1893341143365127"/>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623337265654374E-2"/>
          <c:y val="7.5282334926584052E-2"/>
          <c:w val="0.80910229985705562"/>
          <c:h val="0.75701402721993338"/>
        </c:manualLayout>
      </c:layout>
      <c:barChart>
        <c:barDir val="col"/>
        <c:grouping val="stacked"/>
        <c:varyColors val="0"/>
        <c:ser>
          <c:idx val="1"/>
          <c:order val="0"/>
          <c:tx>
            <c:strRef>
              <c:f>'WC-UNC'!$B$46</c:f>
              <c:strCache>
                <c:ptCount val="1"/>
                <c:pt idx="0">
                  <c:v>12</c:v>
                </c:pt>
              </c:strCache>
            </c:strRef>
          </c:tx>
          <c:spPr>
            <a:solidFill>
              <a:srgbClr val="0079C2"/>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'WC-UNC'!$C$46:$Q$46</c:f>
              <c:numCache>
                <c:formatCode>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346-495C-8C60-6275035368C9}"/>
            </c:ext>
          </c:extLst>
        </c:ser>
        <c:ser>
          <c:idx val="2"/>
          <c:order val="1"/>
          <c:tx>
            <c:strRef>
              <c:f>'WC-UNC'!$B$47</c:f>
              <c:strCache>
                <c:ptCount val="1"/>
                <c:pt idx="0">
                  <c:v>15</c:v>
                </c:pt>
              </c:strCache>
            </c:strRef>
          </c:tx>
          <c:spPr>
            <a:solidFill>
              <a:srgbClr val="5E6A71"/>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'WC-UNC'!$C$47:$Q$47</c:f>
              <c:numCache>
                <c:formatCode>0</c:formatCode>
                <c:ptCount val="15"/>
                <c:pt idx="0">
                  <c:v>0</c:v>
                </c:pt>
                <c:pt idx="1">
                  <c:v>0</c:v>
                </c:pt>
                <c:pt idx="2">
                  <c:v>0</c:v>
                </c:pt>
                <c:pt idx="3">
                  <c:v>0</c:v>
                </c:pt>
                <c:pt idx="4">
                  <c:v>0</c:v>
                </c:pt>
                <c:pt idx="5">
                  <c:v>0</c:v>
                </c:pt>
                <c:pt idx="6">
                  <c:v>33.333333333333336</c:v>
                </c:pt>
                <c:pt idx="7">
                  <c:v>66.666666666666671</c:v>
                </c:pt>
                <c:pt idx="8">
                  <c:v>66.666666666666671</c:v>
                </c:pt>
                <c:pt idx="9">
                  <c:v>0</c:v>
                </c:pt>
                <c:pt idx="10">
                  <c:v>0</c:v>
                </c:pt>
                <c:pt idx="11">
                  <c:v>0</c:v>
                </c:pt>
                <c:pt idx="12">
                  <c:v>0</c:v>
                </c:pt>
                <c:pt idx="13">
                  <c:v>0</c:v>
                </c:pt>
              </c:numCache>
            </c:numRef>
          </c:val>
          <c:extLst>
            <c:ext xmlns:c16="http://schemas.microsoft.com/office/drawing/2014/chart" uri="{C3380CC4-5D6E-409C-BE32-E72D297353CC}">
              <c16:uniqueId val="{00000001-D346-495C-8C60-6275035368C9}"/>
            </c:ext>
          </c:extLst>
        </c:ser>
        <c:ser>
          <c:idx val="3"/>
          <c:order val="2"/>
          <c:tx>
            <c:strRef>
              <c:f>'WC-UNC'!$B$48</c:f>
              <c:strCache>
                <c:ptCount val="1"/>
                <c:pt idx="0">
                  <c:v>18</c:v>
                </c:pt>
              </c:strCache>
            </c:strRef>
          </c:tx>
          <c:spPr>
            <a:solidFill>
              <a:srgbClr val="5D9732"/>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'WC-UNC'!$C$48:$Q$48</c:f>
              <c:numCache>
                <c:formatCode>0</c:formatCode>
                <c:ptCount val="15"/>
                <c:pt idx="0">
                  <c:v>0</c:v>
                </c:pt>
                <c:pt idx="1">
                  <c:v>0</c:v>
                </c:pt>
                <c:pt idx="2">
                  <c:v>0</c:v>
                </c:pt>
                <c:pt idx="3">
                  <c:v>0</c:v>
                </c:pt>
                <c:pt idx="4">
                  <c:v>0</c:v>
                </c:pt>
                <c:pt idx="5">
                  <c:v>0</c:v>
                </c:pt>
                <c:pt idx="6">
                  <c:v>0</c:v>
                </c:pt>
                <c:pt idx="7">
                  <c:v>0</c:v>
                </c:pt>
                <c:pt idx="8">
                  <c:v>0</c:v>
                </c:pt>
                <c:pt idx="9">
                  <c:v>27.777777777777779</c:v>
                </c:pt>
                <c:pt idx="10">
                  <c:v>0</c:v>
                </c:pt>
                <c:pt idx="11">
                  <c:v>0</c:v>
                </c:pt>
                <c:pt idx="12">
                  <c:v>0</c:v>
                </c:pt>
                <c:pt idx="13">
                  <c:v>0</c:v>
                </c:pt>
              </c:numCache>
            </c:numRef>
          </c:val>
          <c:extLst>
            <c:ext xmlns:c16="http://schemas.microsoft.com/office/drawing/2014/chart" uri="{C3380CC4-5D6E-409C-BE32-E72D297353CC}">
              <c16:uniqueId val="{00000002-D346-495C-8C60-6275035368C9}"/>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Transportation/Storage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w="9525">
          <a:solidFill>
            <a:srgbClr val="3D6321"/>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Turbine</a:t>
            </a:r>
            <a:r>
              <a:rPr lang="en-US" baseline="0"/>
              <a:t> Orders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09255046736566E-2"/>
          <c:y val="7.5282334926584052E-2"/>
          <c:w val="0.8200706163901833"/>
          <c:h val="0.75439490302403034"/>
        </c:manualLayout>
      </c:layout>
      <c:barChart>
        <c:barDir val="col"/>
        <c:grouping val="stacked"/>
        <c:varyColors val="0"/>
        <c:ser>
          <c:idx val="1"/>
          <c:order val="0"/>
          <c:tx>
            <c:strRef>
              <c:f>'WC-UNC'!$B$10</c:f>
              <c:strCache>
                <c:ptCount val="1"/>
                <c:pt idx="0">
                  <c:v>12</c:v>
                </c:pt>
              </c:strCache>
            </c:strRef>
          </c:tx>
          <c:spPr>
            <a:solidFill>
              <a:srgbClr val="0079C2"/>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'WC-UNC'!$C$10:$Q$10</c:f>
              <c:numCache>
                <c:formatCode>0</c:formatCode>
                <c:ptCount val="15"/>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B7DF-41DD-851B-6AD1D7B9CE62}"/>
            </c:ext>
          </c:extLst>
        </c:ser>
        <c:ser>
          <c:idx val="2"/>
          <c:order val="1"/>
          <c:tx>
            <c:strRef>
              <c:f>'WC-UNC'!$B$11</c:f>
              <c:strCache>
                <c:ptCount val="1"/>
                <c:pt idx="0">
                  <c:v>15</c:v>
                </c:pt>
              </c:strCache>
            </c:strRef>
          </c:tx>
          <c:spPr>
            <a:solidFill>
              <a:srgbClr val="5E6A71"/>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'WC-UNC'!$C$11:$Q$11</c:f>
              <c:numCache>
                <c:formatCode>0</c:formatCode>
                <c:ptCount val="15"/>
                <c:pt idx="0">
                  <c:v>0</c:v>
                </c:pt>
                <c:pt idx="1">
                  <c:v>0</c:v>
                </c:pt>
                <c:pt idx="2">
                  <c:v>0</c:v>
                </c:pt>
                <c:pt idx="3">
                  <c:v>0</c:v>
                </c:pt>
                <c:pt idx="4">
                  <c:v>0</c:v>
                </c:pt>
                <c:pt idx="5">
                  <c:v>33.333333333333336</c:v>
                </c:pt>
                <c:pt idx="6">
                  <c:v>66.666666666666671</c:v>
                </c:pt>
                <c:pt idx="7">
                  <c:v>66.666666666666671</c:v>
                </c:pt>
                <c:pt idx="8">
                  <c:v>0</c:v>
                </c:pt>
                <c:pt idx="9">
                  <c:v>0</c:v>
                </c:pt>
                <c:pt idx="10">
                  <c:v>0</c:v>
                </c:pt>
                <c:pt idx="11">
                  <c:v>0</c:v>
                </c:pt>
                <c:pt idx="12">
                  <c:v>0</c:v>
                </c:pt>
              </c:numCache>
            </c:numRef>
          </c:val>
          <c:extLst>
            <c:ext xmlns:c16="http://schemas.microsoft.com/office/drawing/2014/chart" uri="{C3380CC4-5D6E-409C-BE32-E72D297353CC}">
              <c16:uniqueId val="{00000001-B7DF-41DD-851B-6AD1D7B9CE62}"/>
            </c:ext>
          </c:extLst>
        </c:ser>
        <c:ser>
          <c:idx val="3"/>
          <c:order val="2"/>
          <c:tx>
            <c:strRef>
              <c:f>'WC-UNC'!$B$12</c:f>
              <c:strCache>
                <c:ptCount val="1"/>
                <c:pt idx="0">
                  <c:v>18</c:v>
                </c:pt>
              </c:strCache>
            </c:strRef>
          </c:tx>
          <c:spPr>
            <a:solidFill>
              <a:srgbClr val="5D9732"/>
            </a:solidFill>
            <a:ln>
              <a:noFill/>
            </a:ln>
            <a:effectLst/>
          </c:spPr>
          <c:invertIfNegative val="0"/>
          <c:cat>
            <c:numRef>
              <c:f>'WC-UNC'!$C$6:$Q$6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'WC-UNC'!$C$12:$Q$12</c:f>
              <c:numCache>
                <c:formatCode>0</c:formatCode>
                <c:ptCount val="15"/>
                <c:pt idx="0">
                  <c:v>0</c:v>
                </c:pt>
                <c:pt idx="1">
                  <c:v>0</c:v>
                </c:pt>
                <c:pt idx="2">
                  <c:v>0</c:v>
                </c:pt>
                <c:pt idx="3">
                  <c:v>0</c:v>
                </c:pt>
                <c:pt idx="4">
                  <c:v>0</c:v>
                </c:pt>
                <c:pt idx="5">
                  <c:v>0</c:v>
                </c:pt>
                <c:pt idx="6">
                  <c:v>0</c:v>
                </c:pt>
                <c:pt idx="7">
                  <c:v>0</c:v>
                </c:pt>
                <c:pt idx="8">
                  <c:v>27.777777777777779</c:v>
                </c:pt>
                <c:pt idx="9">
                  <c:v>0</c:v>
                </c:pt>
                <c:pt idx="10">
                  <c:v>0</c:v>
                </c:pt>
                <c:pt idx="11">
                  <c:v>0</c:v>
                </c:pt>
                <c:pt idx="12">
                  <c:v>0</c:v>
                </c:pt>
              </c:numCache>
            </c:numRef>
          </c:val>
          <c:extLst>
            <c:ext xmlns:c16="http://schemas.microsoft.com/office/drawing/2014/chart" uri="{C3380CC4-5D6E-409C-BE32-E72D297353CC}">
              <c16:uniqueId val="{00000002-B7DF-41DD-851B-6AD1D7B9CE62}"/>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Procurement/Manufacturing</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 and Turbines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17250198291675E-2"/>
          <c:y val="7.5282334926584052E-2"/>
          <c:w val="0.82771678647263758"/>
          <c:h val="0.79270271721152119"/>
        </c:manualLayout>
      </c:layout>
      <c:barChart>
        <c:barDir val="col"/>
        <c:grouping val="stacked"/>
        <c:varyColors val="0"/>
        <c:ser>
          <c:idx val="0"/>
          <c:order val="0"/>
          <c:tx>
            <c:strRef>
              <c:f>'TOTAL-UNC'!$B$86</c:f>
              <c:strCache>
                <c:ptCount val="1"/>
                <c:pt idx="0">
                  <c:v>12</c:v>
                </c:pt>
              </c:strCache>
            </c:strRef>
          </c:tx>
          <c:spPr>
            <a:solidFill>
              <a:srgbClr val="0079C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'TOTAL-UNC'!$C$86:$Q$86</c:f>
              <c:numCache>
                <c:formatCode>0</c:formatCode>
                <c:ptCount val="15"/>
                <c:pt idx="1">
                  <c:v>0</c:v>
                </c:pt>
                <c:pt idx="2">
                  <c:v>42.769230769230774</c:v>
                </c:pt>
                <c:pt idx="3">
                  <c:v>261.79487179487182</c:v>
                </c:pt>
                <c:pt idx="4">
                  <c:v>187.5128205128205</c:v>
                </c:pt>
                <c:pt idx="5">
                  <c:v>60.666666666666664</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1573-4647-9D8A-2F45D53C338D}"/>
            </c:ext>
          </c:extLst>
        </c:ser>
        <c:ser>
          <c:idx val="5"/>
          <c:order val="5"/>
          <c:tx>
            <c:strRef>
              <c:f>'TOTAL-UNC'!$B$87</c:f>
              <c:strCache>
                <c:ptCount val="1"/>
                <c:pt idx="0">
                  <c:v>15</c:v>
                </c:pt>
              </c:strCache>
            </c:strRef>
          </c:tx>
          <c:spPr>
            <a:solidFill>
              <a:srgbClr val="5E6A71"/>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'TOTAL-UNC'!$C$87:$Q$87</c:f>
              <c:numCache>
                <c:formatCode>0</c:formatCode>
                <c:ptCount val="15"/>
                <c:pt idx="1">
                  <c:v>0</c:v>
                </c:pt>
                <c:pt idx="2">
                  <c:v>0</c:v>
                </c:pt>
                <c:pt idx="3">
                  <c:v>76.52100840336135</c:v>
                </c:pt>
                <c:pt idx="4">
                  <c:v>102.33333333333334</c:v>
                </c:pt>
                <c:pt idx="5">
                  <c:v>183.06666666666666</c:v>
                </c:pt>
                <c:pt idx="6">
                  <c:v>193.64</c:v>
                </c:pt>
                <c:pt idx="7">
                  <c:v>408.39958923721548</c:v>
                </c:pt>
                <c:pt idx="8">
                  <c:v>219.60000000000002</c:v>
                </c:pt>
                <c:pt idx="9">
                  <c:v>381.92917934502827</c:v>
                </c:pt>
                <c:pt idx="10">
                  <c:v>0</c:v>
                </c:pt>
                <c:pt idx="11">
                  <c:v>0</c:v>
                </c:pt>
                <c:pt idx="12">
                  <c:v>0</c:v>
                </c:pt>
                <c:pt idx="13">
                  <c:v>0</c:v>
                </c:pt>
                <c:pt idx="14">
                  <c:v>0</c:v>
                </c:pt>
              </c:numCache>
            </c:numRef>
          </c:val>
          <c:extLst>
            <c:ext xmlns:c16="http://schemas.microsoft.com/office/drawing/2014/chart" uri="{C3380CC4-5D6E-409C-BE32-E72D297353CC}">
              <c16:uniqueId val="{00000001-1573-4647-9D8A-2F45D53C338D}"/>
            </c:ext>
          </c:extLst>
        </c:ser>
        <c:ser>
          <c:idx val="6"/>
          <c:order val="6"/>
          <c:tx>
            <c:strRef>
              <c:f>'TOTAL-UNC'!$B$88</c:f>
              <c:strCache>
                <c:ptCount val="1"/>
                <c:pt idx="0">
                  <c:v>18</c:v>
                </c:pt>
              </c:strCache>
            </c:strRef>
          </c:tx>
          <c:spPr>
            <a:solidFill>
              <a:srgbClr val="5D973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'TOTAL-UNC'!$C$88:$Q$88</c:f>
              <c:numCache>
                <c:formatCode>0</c:formatCode>
                <c:ptCount val="15"/>
                <c:pt idx="1">
                  <c:v>0</c:v>
                </c:pt>
                <c:pt idx="2">
                  <c:v>0</c:v>
                </c:pt>
                <c:pt idx="3">
                  <c:v>0</c:v>
                </c:pt>
                <c:pt idx="4">
                  <c:v>0</c:v>
                </c:pt>
                <c:pt idx="5">
                  <c:v>0</c:v>
                </c:pt>
                <c:pt idx="6">
                  <c:v>0</c:v>
                </c:pt>
                <c:pt idx="7">
                  <c:v>0</c:v>
                </c:pt>
                <c:pt idx="8">
                  <c:v>0</c:v>
                </c:pt>
                <c:pt idx="9">
                  <c:v>0</c:v>
                </c:pt>
                <c:pt idx="10">
                  <c:v>66.663923422390241</c:v>
                </c:pt>
                <c:pt idx="11">
                  <c:v>189.51487939326151</c:v>
                </c:pt>
                <c:pt idx="12">
                  <c:v>59.277777777777779</c:v>
                </c:pt>
                <c:pt idx="13">
                  <c:v>80.082867813976321</c:v>
                </c:pt>
                <c:pt idx="14">
                  <c:v>51.333333333333336</c:v>
                </c:pt>
              </c:numCache>
            </c:numRef>
          </c:val>
          <c:extLst>
            <c:ext xmlns:c16="http://schemas.microsoft.com/office/drawing/2014/chart" uri="{C3380CC4-5D6E-409C-BE32-E72D297353CC}">
              <c16:uniqueId val="{00000002-1573-4647-9D8A-2F45D53C338D}"/>
            </c:ext>
          </c:extLst>
        </c:ser>
        <c:dLbls>
          <c:showLegendKey val="0"/>
          <c:showVal val="0"/>
          <c:showCatName val="0"/>
          <c:showSerName val="0"/>
          <c:showPercent val="0"/>
          <c:showBubbleSize val="0"/>
        </c:dLbls>
        <c:gapWidth val="200"/>
        <c:overlap val="100"/>
        <c:axId val="45334935"/>
        <c:axId val="45341167"/>
      </c:barChart>
      <c:lineChart>
        <c:grouping val="standard"/>
        <c:varyColors val="0"/>
        <c:ser>
          <c:idx val="1"/>
          <c:order val="1"/>
          <c:tx>
            <c:strRef>
              <c:f>'TOTAL-UNC'!$B$135</c:f>
              <c:strCache>
                <c:ptCount val="1"/>
                <c:pt idx="0">
                  <c:v>CTV</c:v>
                </c:pt>
              </c:strCache>
            </c:strRef>
          </c:tx>
          <c:spPr>
            <a:ln w="38100" cap="rnd">
              <a:solidFill>
                <a:srgbClr val="933C06"/>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'TOTAL-UNC'!$C$135:$Q$135</c:f>
              <c:numCache>
                <c:formatCode>0</c:formatCode>
                <c:ptCount val="15"/>
                <c:pt idx="1">
                  <c:v>0</c:v>
                </c:pt>
                <c:pt idx="2">
                  <c:v>6</c:v>
                </c:pt>
                <c:pt idx="3">
                  <c:v>18</c:v>
                </c:pt>
                <c:pt idx="4">
                  <c:v>26</c:v>
                </c:pt>
                <c:pt idx="5">
                  <c:v>32</c:v>
                </c:pt>
                <c:pt idx="6">
                  <c:v>33</c:v>
                </c:pt>
                <c:pt idx="7">
                  <c:v>45</c:v>
                </c:pt>
                <c:pt idx="8">
                  <c:v>52</c:v>
                </c:pt>
                <c:pt idx="9">
                  <c:v>60</c:v>
                </c:pt>
                <c:pt idx="10">
                  <c:v>59</c:v>
                </c:pt>
                <c:pt idx="11">
                  <c:v>57</c:v>
                </c:pt>
                <c:pt idx="12">
                  <c:v>57</c:v>
                </c:pt>
                <c:pt idx="13">
                  <c:v>58</c:v>
                </c:pt>
                <c:pt idx="14">
                  <c:v>59</c:v>
                </c:pt>
              </c:numCache>
            </c:numRef>
          </c:val>
          <c:smooth val="0"/>
          <c:extLst>
            <c:ext xmlns:c16="http://schemas.microsoft.com/office/drawing/2014/chart" uri="{C3380CC4-5D6E-409C-BE32-E72D297353CC}">
              <c16:uniqueId val="{00000003-1573-4647-9D8A-2F45D53C338D}"/>
            </c:ext>
          </c:extLst>
        </c:ser>
        <c:ser>
          <c:idx val="2"/>
          <c:order val="2"/>
          <c:tx>
            <c:strRef>
              <c:f>'TOTAL-UNC'!$B$134</c:f>
              <c:strCache>
                <c:ptCount val="1"/>
                <c:pt idx="0">
                  <c:v>Feeder Barges</c:v>
                </c:pt>
              </c:strCache>
            </c:strRef>
          </c:tx>
          <c:spPr>
            <a:ln w="38100" cap="rnd">
              <a:solidFill>
                <a:schemeClr val="accent3"/>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'TOTAL-UNC'!$C$134:$Q$134</c:f>
              <c:numCache>
                <c:formatCode>0</c:formatCode>
                <c:ptCount val="15"/>
                <c:pt idx="1">
                  <c:v>0</c:v>
                </c:pt>
                <c:pt idx="2">
                  <c:v>4</c:v>
                </c:pt>
                <c:pt idx="3">
                  <c:v>10</c:v>
                </c:pt>
                <c:pt idx="4">
                  <c:v>10</c:v>
                </c:pt>
                <c:pt idx="5">
                  <c:v>10</c:v>
                </c:pt>
                <c:pt idx="6">
                  <c:v>8</c:v>
                </c:pt>
                <c:pt idx="7">
                  <c:v>14</c:v>
                </c:pt>
                <c:pt idx="8">
                  <c:v>8</c:v>
                </c:pt>
                <c:pt idx="9">
                  <c:v>12</c:v>
                </c:pt>
                <c:pt idx="10">
                  <c:v>8</c:v>
                </c:pt>
                <c:pt idx="11">
                  <c:v>6</c:v>
                </c:pt>
                <c:pt idx="12">
                  <c:v>4</c:v>
                </c:pt>
                <c:pt idx="13">
                  <c:v>4</c:v>
                </c:pt>
                <c:pt idx="14">
                  <c:v>4</c:v>
                </c:pt>
              </c:numCache>
            </c:numRef>
          </c:val>
          <c:smooth val="0"/>
          <c:extLst>
            <c:ext xmlns:c16="http://schemas.microsoft.com/office/drawing/2014/chart" uri="{C3380CC4-5D6E-409C-BE32-E72D297353CC}">
              <c16:uniqueId val="{00000004-1573-4647-9D8A-2F45D53C338D}"/>
            </c:ext>
          </c:extLst>
        </c:ser>
        <c:ser>
          <c:idx val="3"/>
          <c:order val="3"/>
          <c:tx>
            <c:v>WTIV</c:v>
          </c:tx>
          <c:spPr>
            <a:ln w="38100" cap="rnd">
              <a:solidFill>
                <a:schemeClr val="accent4"/>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'TOTAL-UNC'!$C$131:$Q$131</c:f>
              <c:numCache>
                <c:formatCode>0</c:formatCode>
                <c:ptCount val="15"/>
                <c:pt idx="1">
                  <c:v>0</c:v>
                </c:pt>
                <c:pt idx="2">
                  <c:v>2</c:v>
                </c:pt>
                <c:pt idx="3">
                  <c:v>5</c:v>
                </c:pt>
                <c:pt idx="4">
                  <c:v>5</c:v>
                </c:pt>
                <c:pt idx="5">
                  <c:v>5</c:v>
                </c:pt>
                <c:pt idx="6">
                  <c:v>4</c:v>
                </c:pt>
                <c:pt idx="7">
                  <c:v>7</c:v>
                </c:pt>
                <c:pt idx="8">
                  <c:v>4</c:v>
                </c:pt>
                <c:pt idx="9">
                  <c:v>6</c:v>
                </c:pt>
                <c:pt idx="10">
                  <c:v>4</c:v>
                </c:pt>
                <c:pt idx="11">
                  <c:v>3</c:v>
                </c:pt>
                <c:pt idx="12">
                  <c:v>2</c:v>
                </c:pt>
                <c:pt idx="13">
                  <c:v>2</c:v>
                </c:pt>
                <c:pt idx="14">
                  <c:v>2</c:v>
                </c:pt>
              </c:numCache>
            </c:numRef>
          </c:val>
          <c:smooth val="0"/>
          <c:extLst>
            <c:ext xmlns:c16="http://schemas.microsoft.com/office/drawing/2014/chart" uri="{C3380CC4-5D6E-409C-BE32-E72D297353CC}">
              <c16:uniqueId val="{00000005-1573-4647-9D8A-2F45D53C338D}"/>
            </c:ext>
          </c:extLst>
        </c:ser>
        <c:ser>
          <c:idx val="4"/>
          <c:order val="4"/>
          <c:tx>
            <c:strRef>
              <c:f>'TOTAL-UNC'!$B$136</c:f>
              <c:strCache>
                <c:ptCount val="1"/>
                <c:pt idx="0">
                  <c:v>CLV</c:v>
                </c:pt>
              </c:strCache>
            </c:strRef>
          </c:tx>
          <c:spPr>
            <a:ln w="38100" cap="rnd">
              <a:solidFill>
                <a:schemeClr val="accent5"/>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'TOTAL-UNC'!$C$136:$Q$136</c:f>
              <c:numCache>
                <c:formatCode>0</c:formatCode>
                <c:ptCount val="15"/>
                <c:pt idx="1">
                  <c:v>0</c:v>
                </c:pt>
                <c:pt idx="2">
                  <c:v>1</c:v>
                </c:pt>
                <c:pt idx="3">
                  <c:v>4</c:v>
                </c:pt>
                <c:pt idx="4">
                  <c:v>3</c:v>
                </c:pt>
                <c:pt idx="5">
                  <c:v>3</c:v>
                </c:pt>
                <c:pt idx="6">
                  <c:v>2</c:v>
                </c:pt>
                <c:pt idx="7">
                  <c:v>5</c:v>
                </c:pt>
                <c:pt idx="8">
                  <c:v>3</c:v>
                </c:pt>
                <c:pt idx="9">
                  <c:v>5</c:v>
                </c:pt>
                <c:pt idx="10">
                  <c:v>2</c:v>
                </c:pt>
                <c:pt idx="11">
                  <c:v>3</c:v>
                </c:pt>
                <c:pt idx="12">
                  <c:v>1</c:v>
                </c:pt>
                <c:pt idx="13">
                  <c:v>2</c:v>
                </c:pt>
                <c:pt idx="14">
                  <c:v>1</c:v>
                </c:pt>
              </c:numCache>
            </c:numRef>
          </c:val>
          <c:smooth val="0"/>
          <c:extLst>
            <c:ext xmlns:c16="http://schemas.microsoft.com/office/drawing/2014/chart" uri="{C3380CC4-5D6E-409C-BE32-E72D297353CC}">
              <c16:uniqueId val="{00000006-1573-4647-9D8A-2F45D53C338D}"/>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Vessels Required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inorUnit val="5"/>
      </c:valAx>
      <c:valAx>
        <c:axId val="45341167"/>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 Turbines Installed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34935"/>
        <c:crosses val="max"/>
        <c:crossBetween val="between"/>
      </c:valAx>
      <c:catAx>
        <c:axId val="45334935"/>
        <c:scaling>
          <c:orientation val="minMax"/>
        </c:scaling>
        <c:delete val="1"/>
        <c:axPos val="b"/>
        <c:numFmt formatCode="General" sourceLinked="1"/>
        <c:majorTickMark val="out"/>
        <c:minorTickMark val="none"/>
        <c:tickLblPos val="nextTo"/>
        <c:crossAx val="45341167"/>
        <c:crosses val="autoZero"/>
        <c:auto val="1"/>
        <c:lblAlgn val="ctr"/>
        <c:lblOffset val="100"/>
        <c:noMultiLvlLbl val="0"/>
      </c:catAx>
      <c:spPr>
        <a:noFill/>
        <a:ln>
          <a:noFill/>
        </a:ln>
        <a:effectLst/>
      </c:spPr>
    </c:plotArea>
    <c:legend>
      <c:legendPos val="b"/>
      <c:layout>
        <c:manualLayout>
          <c:xMode val="edge"/>
          <c:yMode val="edge"/>
          <c:x val="0.10195364966059496"/>
          <c:y val="9.4921392701569532E-2"/>
          <c:w val="0.10926837749663734"/>
          <c:h val="0.40204354268513215"/>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Total MW and Projects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462671550043816E-2"/>
          <c:y val="7.5282334926584052E-2"/>
          <c:w val="0.84749648151120716"/>
          <c:h val="0.76811631697945759"/>
        </c:manualLayout>
      </c:layout>
      <c:barChart>
        <c:barDir val="col"/>
        <c:grouping val="clustered"/>
        <c:varyColors val="0"/>
        <c:ser>
          <c:idx val="0"/>
          <c:order val="0"/>
          <c:tx>
            <c:strRef>
              <c:f>'TOTAL-UNC'!$B$83</c:f>
              <c:strCache>
                <c:ptCount val="1"/>
                <c:pt idx="0">
                  <c:v>Installed MW</c:v>
                </c:pt>
              </c:strCache>
            </c:strRef>
          </c:tx>
          <c:spPr>
            <a:solidFill>
              <a:srgbClr val="0079C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'TOTAL-UNC'!$C$83:$Q$83</c:f>
              <c:numCache>
                <c:formatCode>0</c:formatCode>
                <c:ptCount val="15"/>
                <c:pt idx="1">
                  <c:v>0</c:v>
                </c:pt>
                <c:pt idx="2">
                  <c:v>513.23076923076928</c:v>
                </c:pt>
                <c:pt idx="3">
                  <c:v>4289.353587588882</c:v>
                </c:pt>
                <c:pt idx="4">
                  <c:v>3785.1538461538457</c:v>
                </c:pt>
                <c:pt idx="5">
                  <c:v>3474</c:v>
                </c:pt>
                <c:pt idx="6">
                  <c:v>2904.6</c:v>
                </c:pt>
                <c:pt idx="7">
                  <c:v>6125.9938385582318</c:v>
                </c:pt>
                <c:pt idx="8">
                  <c:v>3294.0000000000005</c:v>
                </c:pt>
                <c:pt idx="9">
                  <c:v>5728.937690175424</c:v>
                </c:pt>
                <c:pt idx="10">
                  <c:v>1199.9506216030243</c:v>
                </c:pt>
                <c:pt idx="11">
                  <c:v>3411.2678290787071</c:v>
                </c:pt>
                <c:pt idx="12">
                  <c:v>1067</c:v>
                </c:pt>
                <c:pt idx="13">
                  <c:v>1441.4916206515738</c:v>
                </c:pt>
                <c:pt idx="14">
                  <c:v>924</c:v>
                </c:pt>
              </c:numCache>
            </c:numRef>
          </c:val>
          <c:extLst>
            <c:ext xmlns:c16="http://schemas.microsoft.com/office/drawing/2014/chart" uri="{C3380CC4-5D6E-409C-BE32-E72D297353CC}">
              <c16:uniqueId val="{00000000-B0B8-4336-AAA5-BA69B5B97F60}"/>
            </c:ext>
          </c:extLst>
        </c:ser>
        <c:dLbls>
          <c:showLegendKey val="0"/>
          <c:showVal val="0"/>
          <c:showCatName val="0"/>
          <c:showSerName val="0"/>
          <c:showPercent val="0"/>
          <c:showBubbleSize val="0"/>
        </c:dLbls>
        <c:gapWidth val="200"/>
        <c:overlap val="100"/>
        <c:axId val="1105198224"/>
        <c:axId val="1105196256"/>
      </c:barChart>
      <c:lineChart>
        <c:grouping val="standard"/>
        <c:varyColors val="0"/>
        <c:ser>
          <c:idx val="4"/>
          <c:order val="1"/>
          <c:tx>
            <c:strRef>
              <c:f>'TOTAL-UNC'!$B$84</c:f>
              <c:strCache>
                <c:ptCount val="1"/>
                <c:pt idx="0">
                  <c:v>Projects Constructed</c:v>
                </c:pt>
              </c:strCache>
            </c:strRef>
          </c:tx>
          <c:spPr>
            <a:ln w="38100" cap="rnd">
              <a:solidFill>
                <a:srgbClr val="933C06"/>
              </a:solidFill>
              <a:round/>
            </a:ln>
            <a:effectLst/>
          </c:spPr>
          <c:marker>
            <c:symbol val="none"/>
          </c:marker>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'TOTAL-UNC'!$C$84:$Q$84</c:f>
              <c:numCache>
                <c:formatCode>0</c:formatCode>
                <c:ptCount val="15"/>
                <c:pt idx="1">
                  <c:v>0</c:v>
                </c:pt>
                <c:pt idx="2">
                  <c:v>2</c:v>
                </c:pt>
                <c:pt idx="3">
                  <c:v>6</c:v>
                </c:pt>
                <c:pt idx="4">
                  <c:v>5</c:v>
                </c:pt>
                <c:pt idx="5">
                  <c:v>6</c:v>
                </c:pt>
                <c:pt idx="6">
                  <c:v>3</c:v>
                </c:pt>
                <c:pt idx="7">
                  <c:v>8</c:v>
                </c:pt>
                <c:pt idx="8">
                  <c:v>5</c:v>
                </c:pt>
                <c:pt idx="9">
                  <c:v>8</c:v>
                </c:pt>
                <c:pt idx="10">
                  <c:v>2</c:v>
                </c:pt>
                <c:pt idx="11">
                  <c:v>3</c:v>
                </c:pt>
                <c:pt idx="12">
                  <c:v>1</c:v>
                </c:pt>
                <c:pt idx="13">
                  <c:v>2</c:v>
                </c:pt>
                <c:pt idx="14">
                  <c:v>1</c:v>
                </c:pt>
              </c:numCache>
            </c:numRef>
          </c:val>
          <c:smooth val="0"/>
          <c:extLst>
            <c:ext xmlns:c16="http://schemas.microsoft.com/office/drawing/2014/chart" uri="{C3380CC4-5D6E-409C-BE32-E72D297353CC}">
              <c16:uniqueId val="{00000001-B0B8-4336-AAA5-BA69B5B97F60}"/>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Projects Constructed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MW per year</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layout>
        <c:manualLayout>
          <c:xMode val="edge"/>
          <c:yMode val="edge"/>
          <c:x val="9.9358774265480274E-2"/>
          <c:y val="9.9731239444338426E-2"/>
          <c:w val="0.16406096444866217"/>
          <c:h val="0.1893341143365127"/>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623337265654374E-2"/>
          <c:y val="7.5282334926584052E-2"/>
          <c:w val="0.80910229985705562"/>
          <c:h val="0.75701402721993338"/>
        </c:manualLayout>
      </c:layout>
      <c:barChart>
        <c:barDir val="col"/>
        <c:grouping val="stacked"/>
        <c:varyColors val="0"/>
        <c:ser>
          <c:idx val="1"/>
          <c:order val="0"/>
          <c:tx>
            <c:strRef>
              <c:f>'TOTAL-UNC'!$B$46</c:f>
              <c:strCache>
                <c:ptCount val="1"/>
                <c:pt idx="0">
                  <c:v>12</c:v>
                </c:pt>
              </c:strCache>
            </c:strRef>
          </c:tx>
          <c:spPr>
            <a:solidFill>
              <a:srgbClr val="0079C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'TOTAL-UNC'!$C$46:$Q$46</c:f>
              <c:numCache>
                <c:formatCode>0</c:formatCode>
                <c:ptCount val="15"/>
                <c:pt idx="0">
                  <c:v>0</c:v>
                </c:pt>
                <c:pt idx="1">
                  <c:v>42.769230769230774</c:v>
                </c:pt>
                <c:pt idx="2">
                  <c:v>261.79487179487182</c:v>
                </c:pt>
                <c:pt idx="3">
                  <c:v>187.5128205128205</c:v>
                </c:pt>
                <c:pt idx="4">
                  <c:v>60.666666666666664</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3AED-41E1-8F70-4A3FD76F855F}"/>
            </c:ext>
          </c:extLst>
        </c:ser>
        <c:ser>
          <c:idx val="2"/>
          <c:order val="1"/>
          <c:tx>
            <c:strRef>
              <c:f>'TOTAL-UNC'!$B$47</c:f>
              <c:strCache>
                <c:ptCount val="1"/>
                <c:pt idx="0">
                  <c:v>15</c:v>
                </c:pt>
              </c:strCache>
            </c:strRef>
          </c:tx>
          <c:spPr>
            <a:solidFill>
              <a:srgbClr val="5E6A71"/>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'TOTAL-UNC'!$C$47:$Q$47</c:f>
              <c:numCache>
                <c:formatCode>0</c:formatCode>
                <c:ptCount val="15"/>
                <c:pt idx="0">
                  <c:v>0</c:v>
                </c:pt>
                <c:pt idx="1">
                  <c:v>0</c:v>
                </c:pt>
                <c:pt idx="2">
                  <c:v>76.52100840336135</c:v>
                </c:pt>
                <c:pt idx="3">
                  <c:v>102.33333333333334</c:v>
                </c:pt>
                <c:pt idx="4">
                  <c:v>183.06666666666666</c:v>
                </c:pt>
                <c:pt idx="5">
                  <c:v>193.64</c:v>
                </c:pt>
                <c:pt idx="6">
                  <c:v>408.39958923721548</c:v>
                </c:pt>
                <c:pt idx="7">
                  <c:v>219.60000000000002</c:v>
                </c:pt>
                <c:pt idx="8">
                  <c:v>381.92917934502827</c:v>
                </c:pt>
                <c:pt idx="9">
                  <c:v>0</c:v>
                </c:pt>
                <c:pt idx="10">
                  <c:v>0</c:v>
                </c:pt>
                <c:pt idx="11">
                  <c:v>0</c:v>
                </c:pt>
                <c:pt idx="12">
                  <c:v>0</c:v>
                </c:pt>
                <c:pt idx="13">
                  <c:v>0</c:v>
                </c:pt>
              </c:numCache>
            </c:numRef>
          </c:val>
          <c:extLst>
            <c:ext xmlns:c16="http://schemas.microsoft.com/office/drawing/2014/chart" uri="{C3380CC4-5D6E-409C-BE32-E72D297353CC}">
              <c16:uniqueId val="{00000001-3AED-41E1-8F70-4A3FD76F855F}"/>
            </c:ext>
          </c:extLst>
        </c:ser>
        <c:ser>
          <c:idx val="3"/>
          <c:order val="2"/>
          <c:tx>
            <c:strRef>
              <c:f>'TOTAL-UNC'!$B$48</c:f>
              <c:strCache>
                <c:ptCount val="1"/>
                <c:pt idx="0">
                  <c:v>18</c:v>
                </c:pt>
              </c:strCache>
            </c:strRef>
          </c:tx>
          <c:spPr>
            <a:solidFill>
              <a:srgbClr val="5D973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'TOTAL-UNC'!$C$48:$Q$48</c:f>
              <c:numCache>
                <c:formatCode>0</c:formatCode>
                <c:ptCount val="15"/>
                <c:pt idx="0">
                  <c:v>0</c:v>
                </c:pt>
                <c:pt idx="1">
                  <c:v>0</c:v>
                </c:pt>
                <c:pt idx="2">
                  <c:v>0</c:v>
                </c:pt>
                <c:pt idx="3">
                  <c:v>0</c:v>
                </c:pt>
                <c:pt idx="4">
                  <c:v>0</c:v>
                </c:pt>
                <c:pt idx="5">
                  <c:v>0</c:v>
                </c:pt>
                <c:pt idx="6">
                  <c:v>0</c:v>
                </c:pt>
                <c:pt idx="7">
                  <c:v>0</c:v>
                </c:pt>
                <c:pt idx="8">
                  <c:v>0</c:v>
                </c:pt>
                <c:pt idx="9">
                  <c:v>66.663923422390241</c:v>
                </c:pt>
                <c:pt idx="10">
                  <c:v>189.51487939326151</c:v>
                </c:pt>
                <c:pt idx="11">
                  <c:v>59.277777777777779</c:v>
                </c:pt>
                <c:pt idx="12">
                  <c:v>80.082867813976321</c:v>
                </c:pt>
                <c:pt idx="13">
                  <c:v>51.333333333333336</c:v>
                </c:pt>
              </c:numCache>
            </c:numRef>
          </c:val>
          <c:extLst>
            <c:ext xmlns:c16="http://schemas.microsoft.com/office/drawing/2014/chart" uri="{C3380CC4-5D6E-409C-BE32-E72D297353CC}">
              <c16:uniqueId val="{00000002-3AED-41E1-8F70-4A3FD76F855F}"/>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Transportation/Storage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w="9525">
          <a:solidFill>
            <a:srgbClr val="3D6321"/>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Turbine</a:t>
            </a:r>
            <a:r>
              <a:rPr lang="en-US" baseline="0"/>
              <a:t> Orders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09255046736566E-2"/>
          <c:y val="7.5282334926584052E-2"/>
          <c:w val="0.8200706163901833"/>
          <c:h val="0.75439490302403034"/>
        </c:manualLayout>
      </c:layout>
      <c:barChart>
        <c:barDir val="col"/>
        <c:grouping val="stacked"/>
        <c:varyColors val="0"/>
        <c:ser>
          <c:idx val="1"/>
          <c:order val="0"/>
          <c:tx>
            <c:strRef>
              <c:f>'TOTAL-UNC'!$B$10</c:f>
              <c:strCache>
                <c:ptCount val="1"/>
                <c:pt idx="0">
                  <c:v>12</c:v>
                </c:pt>
              </c:strCache>
            </c:strRef>
          </c:tx>
          <c:spPr>
            <a:solidFill>
              <a:srgbClr val="0079C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'TOTAL-UNC'!$C$10:$Q$10</c:f>
              <c:numCache>
                <c:formatCode>0</c:formatCode>
                <c:ptCount val="15"/>
                <c:pt idx="0">
                  <c:v>42.769230769230774</c:v>
                </c:pt>
                <c:pt idx="1">
                  <c:v>261.79487179487182</c:v>
                </c:pt>
                <c:pt idx="2">
                  <c:v>187.5128205128205</c:v>
                </c:pt>
                <c:pt idx="3">
                  <c:v>60.666666666666664</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D4FC-4791-8AB2-752B423EABC7}"/>
            </c:ext>
          </c:extLst>
        </c:ser>
        <c:ser>
          <c:idx val="2"/>
          <c:order val="1"/>
          <c:tx>
            <c:strRef>
              <c:f>'TOTAL-UNC'!$B$11</c:f>
              <c:strCache>
                <c:ptCount val="1"/>
                <c:pt idx="0">
                  <c:v>15</c:v>
                </c:pt>
              </c:strCache>
            </c:strRef>
          </c:tx>
          <c:spPr>
            <a:solidFill>
              <a:srgbClr val="5E6A71"/>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'TOTAL-UNC'!$C$11:$Q$11</c:f>
              <c:numCache>
                <c:formatCode>0</c:formatCode>
                <c:ptCount val="15"/>
                <c:pt idx="0">
                  <c:v>0</c:v>
                </c:pt>
                <c:pt idx="1">
                  <c:v>76.52100840336135</c:v>
                </c:pt>
                <c:pt idx="2">
                  <c:v>102.33333333333334</c:v>
                </c:pt>
                <c:pt idx="3">
                  <c:v>183.06666666666666</c:v>
                </c:pt>
                <c:pt idx="4">
                  <c:v>193.64</c:v>
                </c:pt>
                <c:pt idx="5">
                  <c:v>408.39958923721548</c:v>
                </c:pt>
                <c:pt idx="6">
                  <c:v>219.60000000000002</c:v>
                </c:pt>
                <c:pt idx="7">
                  <c:v>381.92917934502827</c:v>
                </c:pt>
                <c:pt idx="8">
                  <c:v>0</c:v>
                </c:pt>
                <c:pt idx="9">
                  <c:v>0</c:v>
                </c:pt>
                <c:pt idx="10">
                  <c:v>0</c:v>
                </c:pt>
                <c:pt idx="11">
                  <c:v>0</c:v>
                </c:pt>
                <c:pt idx="12">
                  <c:v>0</c:v>
                </c:pt>
              </c:numCache>
            </c:numRef>
          </c:val>
          <c:extLst>
            <c:ext xmlns:c16="http://schemas.microsoft.com/office/drawing/2014/chart" uri="{C3380CC4-5D6E-409C-BE32-E72D297353CC}">
              <c16:uniqueId val="{00000001-D4FC-4791-8AB2-752B423EABC7}"/>
            </c:ext>
          </c:extLst>
        </c:ser>
        <c:ser>
          <c:idx val="3"/>
          <c:order val="2"/>
          <c:tx>
            <c:strRef>
              <c:f>'TOTAL-UNC'!$B$12</c:f>
              <c:strCache>
                <c:ptCount val="1"/>
                <c:pt idx="0">
                  <c:v>18</c:v>
                </c:pt>
              </c:strCache>
            </c:strRef>
          </c:tx>
          <c:spPr>
            <a:solidFill>
              <a:srgbClr val="5D9732"/>
            </a:solidFill>
            <a:ln>
              <a:noFill/>
            </a:ln>
            <a:effectLst/>
          </c:spPr>
          <c:invertIfNegative val="0"/>
          <c:cat>
            <c:numRef>
              <c:f>'TOTAL-UNC'!$C$6:$Q$6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'TOTAL-UNC'!$C$12:$Q$12</c:f>
              <c:numCache>
                <c:formatCode>0</c:formatCode>
                <c:ptCount val="15"/>
                <c:pt idx="0">
                  <c:v>0</c:v>
                </c:pt>
                <c:pt idx="1">
                  <c:v>0</c:v>
                </c:pt>
                <c:pt idx="2">
                  <c:v>0</c:v>
                </c:pt>
                <c:pt idx="3">
                  <c:v>0</c:v>
                </c:pt>
                <c:pt idx="4">
                  <c:v>0</c:v>
                </c:pt>
                <c:pt idx="5">
                  <c:v>0</c:v>
                </c:pt>
                <c:pt idx="6">
                  <c:v>0</c:v>
                </c:pt>
                <c:pt idx="7">
                  <c:v>0</c:v>
                </c:pt>
                <c:pt idx="8">
                  <c:v>66.663923422390241</c:v>
                </c:pt>
                <c:pt idx="9">
                  <c:v>189.51487939326151</c:v>
                </c:pt>
                <c:pt idx="10">
                  <c:v>59.277777777777779</c:v>
                </c:pt>
                <c:pt idx="11">
                  <c:v>80.082867813976321</c:v>
                </c:pt>
                <c:pt idx="12">
                  <c:v>51.333333333333336</c:v>
                </c:pt>
              </c:numCache>
            </c:numRef>
          </c:val>
          <c:extLst>
            <c:ext xmlns:c16="http://schemas.microsoft.com/office/drawing/2014/chart" uri="{C3380CC4-5D6E-409C-BE32-E72D297353CC}">
              <c16:uniqueId val="{00000002-D4FC-4791-8AB2-752B423EABC7}"/>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Procurement/Manufacturing</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Vessels Required and Turbines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417250198291675E-2"/>
          <c:y val="7.5282334926584052E-2"/>
          <c:w val="0.82771678647263758"/>
          <c:h val="0.79270271721152119"/>
        </c:manualLayout>
      </c:layout>
      <c:barChart>
        <c:barDir val="col"/>
        <c:grouping val="stacked"/>
        <c:varyColors val="0"/>
        <c:ser>
          <c:idx val="0"/>
          <c:order val="0"/>
          <c:tx>
            <c:strRef>
              <c:f>ACCEL!$B$86</c:f>
              <c:strCache>
                <c:ptCount val="1"/>
                <c:pt idx="0">
                  <c:v>12</c:v>
                </c:pt>
              </c:strCache>
            </c:strRef>
          </c:tx>
          <c:spPr>
            <a:solidFill>
              <a:srgbClr val="0079C2"/>
            </a:solidFill>
            <a:ln>
              <a:noFill/>
            </a:ln>
            <a:effectLst/>
          </c:spPr>
          <c:invertIfNegative val="0"/>
          <c:cat>
            <c:numRef>
              <c:f>ACCEL!$C$6:$Q$6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ACCEL!$C$86:$Q$86</c:f>
              <c:numCache>
                <c:formatCode>0</c:formatCode>
                <c:ptCount val="15"/>
                <c:pt idx="1">
                  <c:v>0</c:v>
                </c:pt>
                <c:pt idx="2">
                  <c:v>42.769230769230774</c:v>
                </c:pt>
                <c:pt idx="3">
                  <c:v>261.79487179487182</c:v>
                </c:pt>
                <c:pt idx="4">
                  <c:v>187.5128205128205</c:v>
                </c:pt>
                <c:pt idx="5">
                  <c:v>60.666666666666664</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2481-4203-8DED-1EEBA1A63105}"/>
            </c:ext>
          </c:extLst>
        </c:ser>
        <c:ser>
          <c:idx val="5"/>
          <c:order val="5"/>
          <c:tx>
            <c:strRef>
              <c:f>ACCEL!$B$87</c:f>
              <c:strCache>
                <c:ptCount val="1"/>
                <c:pt idx="0">
                  <c:v>15</c:v>
                </c:pt>
              </c:strCache>
            </c:strRef>
          </c:tx>
          <c:spPr>
            <a:solidFill>
              <a:srgbClr val="5E6A71"/>
            </a:solidFill>
            <a:ln>
              <a:noFill/>
            </a:ln>
            <a:effectLst/>
          </c:spPr>
          <c:invertIfNegative val="0"/>
          <c:val>
            <c:numRef>
              <c:f>ACCEL!$C$87:$Q$87</c:f>
              <c:numCache>
                <c:formatCode>0</c:formatCode>
                <c:ptCount val="15"/>
                <c:pt idx="1">
                  <c:v>0</c:v>
                </c:pt>
                <c:pt idx="2">
                  <c:v>0</c:v>
                </c:pt>
                <c:pt idx="3">
                  <c:v>76.52100840336135</c:v>
                </c:pt>
                <c:pt idx="4">
                  <c:v>102.33333333333334</c:v>
                </c:pt>
                <c:pt idx="5">
                  <c:v>183.06666666666666</c:v>
                </c:pt>
                <c:pt idx="6">
                  <c:v>193.64</c:v>
                </c:pt>
                <c:pt idx="7">
                  <c:v>408.39958923721548</c:v>
                </c:pt>
                <c:pt idx="8">
                  <c:v>441.73292257054879</c:v>
                </c:pt>
                <c:pt idx="9">
                  <c:v>441.73292257054879</c:v>
                </c:pt>
                <c:pt idx="10">
                  <c:v>0</c:v>
                </c:pt>
                <c:pt idx="11">
                  <c:v>0</c:v>
                </c:pt>
                <c:pt idx="12">
                  <c:v>0</c:v>
                </c:pt>
                <c:pt idx="13">
                  <c:v>0</c:v>
                </c:pt>
                <c:pt idx="14">
                  <c:v>0</c:v>
                </c:pt>
              </c:numCache>
            </c:numRef>
          </c:val>
          <c:extLst>
            <c:ext xmlns:c16="http://schemas.microsoft.com/office/drawing/2014/chart" uri="{C3380CC4-5D6E-409C-BE32-E72D297353CC}">
              <c16:uniqueId val="{00000001-EEDC-4E4D-A190-93640414B00A}"/>
            </c:ext>
          </c:extLst>
        </c:ser>
        <c:ser>
          <c:idx val="6"/>
          <c:order val="6"/>
          <c:tx>
            <c:strRef>
              <c:f>ACCEL!$B$88</c:f>
              <c:strCache>
                <c:ptCount val="1"/>
                <c:pt idx="0">
                  <c:v>18</c:v>
                </c:pt>
              </c:strCache>
            </c:strRef>
          </c:tx>
          <c:spPr>
            <a:solidFill>
              <a:srgbClr val="5D9732"/>
            </a:solidFill>
            <a:ln>
              <a:noFill/>
            </a:ln>
            <a:effectLst/>
          </c:spPr>
          <c:invertIfNegative val="0"/>
          <c:val>
            <c:numRef>
              <c:f>ACCEL!$C$88:$Q$88</c:f>
              <c:numCache>
                <c:formatCode>0</c:formatCode>
                <c:ptCount val="15"/>
                <c:pt idx="1">
                  <c:v>0</c:v>
                </c:pt>
                <c:pt idx="2">
                  <c:v>0</c:v>
                </c:pt>
                <c:pt idx="3">
                  <c:v>0</c:v>
                </c:pt>
                <c:pt idx="4">
                  <c:v>0</c:v>
                </c:pt>
                <c:pt idx="5">
                  <c:v>0</c:v>
                </c:pt>
                <c:pt idx="6">
                  <c:v>0</c:v>
                </c:pt>
                <c:pt idx="7">
                  <c:v>0</c:v>
                </c:pt>
                <c:pt idx="8">
                  <c:v>0</c:v>
                </c:pt>
                <c:pt idx="9">
                  <c:v>0</c:v>
                </c:pt>
                <c:pt idx="10">
                  <c:v>368.11076880879068</c:v>
                </c:pt>
                <c:pt idx="11">
                  <c:v>368.11076880879068</c:v>
                </c:pt>
                <c:pt idx="12">
                  <c:v>368.11076880879068</c:v>
                </c:pt>
                <c:pt idx="13">
                  <c:v>368.11076880879068</c:v>
                </c:pt>
                <c:pt idx="14">
                  <c:v>368.11076880879068</c:v>
                </c:pt>
              </c:numCache>
            </c:numRef>
          </c:val>
          <c:extLst>
            <c:ext xmlns:c16="http://schemas.microsoft.com/office/drawing/2014/chart" uri="{C3380CC4-5D6E-409C-BE32-E72D297353CC}">
              <c16:uniqueId val="{00000002-EEDC-4E4D-A190-93640414B00A}"/>
            </c:ext>
          </c:extLst>
        </c:ser>
        <c:dLbls>
          <c:showLegendKey val="0"/>
          <c:showVal val="0"/>
          <c:showCatName val="0"/>
          <c:showSerName val="0"/>
          <c:showPercent val="0"/>
          <c:showBubbleSize val="0"/>
        </c:dLbls>
        <c:gapWidth val="200"/>
        <c:overlap val="100"/>
        <c:axId val="45334935"/>
        <c:axId val="45341167"/>
      </c:barChart>
      <c:lineChart>
        <c:grouping val="standard"/>
        <c:varyColors val="0"/>
        <c:ser>
          <c:idx val="1"/>
          <c:order val="1"/>
          <c:tx>
            <c:strRef>
              <c:f>ACCEL!$B$135</c:f>
              <c:strCache>
                <c:ptCount val="1"/>
                <c:pt idx="0">
                  <c:v>CTV</c:v>
                </c:pt>
              </c:strCache>
            </c:strRef>
          </c:tx>
          <c:spPr>
            <a:ln w="38100" cap="rnd">
              <a:solidFill>
                <a:srgbClr val="933C06"/>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ACCEL!$C$135:$Q$135</c:f>
              <c:numCache>
                <c:formatCode>0</c:formatCode>
                <c:ptCount val="15"/>
                <c:pt idx="1">
                  <c:v>0</c:v>
                </c:pt>
                <c:pt idx="2">
                  <c:v>6</c:v>
                </c:pt>
                <c:pt idx="3">
                  <c:v>18</c:v>
                </c:pt>
                <c:pt idx="4">
                  <c:v>26</c:v>
                </c:pt>
                <c:pt idx="5">
                  <c:v>32</c:v>
                </c:pt>
                <c:pt idx="6">
                  <c:v>33</c:v>
                </c:pt>
                <c:pt idx="7">
                  <c:v>43</c:v>
                </c:pt>
                <c:pt idx="8">
                  <c:v>56</c:v>
                </c:pt>
                <c:pt idx="9">
                  <c:v>64</c:v>
                </c:pt>
                <c:pt idx="10">
                  <c:v>72</c:v>
                </c:pt>
                <c:pt idx="11">
                  <c:v>80</c:v>
                </c:pt>
                <c:pt idx="12">
                  <c:v>88</c:v>
                </c:pt>
                <c:pt idx="13">
                  <c:v>96</c:v>
                </c:pt>
                <c:pt idx="14">
                  <c:v>104</c:v>
                </c:pt>
              </c:numCache>
            </c:numRef>
          </c:val>
          <c:smooth val="0"/>
          <c:extLst>
            <c:ext xmlns:c16="http://schemas.microsoft.com/office/drawing/2014/chart" uri="{C3380CC4-5D6E-409C-BE32-E72D297353CC}">
              <c16:uniqueId val="{00000001-2481-4203-8DED-1EEBA1A63105}"/>
            </c:ext>
          </c:extLst>
        </c:ser>
        <c:ser>
          <c:idx val="2"/>
          <c:order val="2"/>
          <c:tx>
            <c:strRef>
              <c:f>ACCEL!$B$134</c:f>
              <c:strCache>
                <c:ptCount val="1"/>
                <c:pt idx="0">
                  <c:v>Feeder Barges</c:v>
                </c:pt>
              </c:strCache>
            </c:strRef>
          </c:tx>
          <c:spPr>
            <a:ln w="38100" cap="rnd">
              <a:solidFill>
                <a:schemeClr val="accent3"/>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ACCEL!$C$134:$Q$134</c:f>
              <c:numCache>
                <c:formatCode>0</c:formatCode>
                <c:ptCount val="15"/>
                <c:pt idx="1">
                  <c:v>0</c:v>
                </c:pt>
                <c:pt idx="2">
                  <c:v>4</c:v>
                </c:pt>
                <c:pt idx="3">
                  <c:v>10</c:v>
                </c:pt>
                <c:pt idx="4">
                  <c:v>10</c:v>
                </c:pt>
                <c:pt idx="5">
                  <c:v>10</c:v>
                </c:pt>
                <c:pt idx="6">
                  <c:v>8</c:v>
                </c:pt>
                <c:pt idx="7">
                  <c:v>10</c:v>
                </c:pt>
                <c:pt idx="8">
                  <c:v>10</c:v>
                </c:pt>
                <c:pt idx="9">
                  <c:v>10</c:v>
                </c:pt>
                <c:pt idx="10">
                  <c:v>10</c:v>
                </c:pt>
                <c:pt idx="11">
                  <c:v>10</c:v>
                </c:pt>
                <c:pt idx="12">
                  <c:v>10</c:v>
                </c:pt>
                <c:pt idx="13">
                  <c:v>10</c:v>
                </c:pt>
                <c:pt idx="14">
                  <c:v>10</c:v>
                </c:pt>
              </c:numCache>
            </c:numRef>
          </c:val>
          <c:smooth val="0"/>
          <c:extLst>
            <c:ext xmlns:c16="http://schemas.microsoft.com/office/drawing/2014/chart" uri="{C3380CC4-5D6E-409C-BE32-E72D297353CC}">
              <c16:uniqueId val="{00000002-2481-4203-8DED-1EEBA1A63105}"/>
            </c:ext>
          </c:extLst>
        </c:ser>
        <c:ser>
          <c:idx val="3"/>
          <c:order val="3"/>
          <c:tx>
            <c:v>WTIV</c:v>
          </c:tx>
          <c:spPr>
            <a:ln w="38100" cap="rnd">
              <a:solidFill>
                <a:schemeClr val="accent4"/>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ACCEL!$C$131:$Q$131</c:f>
              <c:numCache>
                <c:formatCode>0</c:formatCode>
                <c:ptCount val="15"/>
                <c:pt idx="1">
                  <c:v>0</c:v>
                </c:pt>
                <c:pt idx="2">
                  <c:v>2</c:v>
                </c:pt>
                <c:pt idx="3">
                  <c:v>5</c:v>
                </c:pt>
                <c:pt idx="4">
                  <c:v>5</c:v>
                </c:pt>
                <c:pt idx="5">
                  <c:v>5</c:v>
                </c:pt>
                <c:pt idx="6">
                  <c:v>4</c:v>
                </c:pt>
                <c:pt idx="7">
                  <c:v>5</c:v>
                </c:pt>
                <c:pt idx="8">
                  <c:v>5</c:v>
                </c:pt>
                <c:pt idx="9">
                  <c:v>5</c:v>
                </c:pt>
                <c:pt idx="10">
                  <c:v>5</c:v>
                </c:pt>
                <c:pt idx="11">
                  <c:v>5</c:v>
                </c:pt>
                <c:pt idx="12">
                  <c:v>5</c:v>
                </c:pt>
                <c:pt idx="13">
                  <c:v>5</c:v>
                </c:pt>
                <c:pt idx="14">
                  <c:v>5</c:v>
                </c:pt>
              </c:numCache>
            </c:numRef>
          </c:val>
          <c:smooth val="0"/>
          <c:extLst>
            <c:ext xmlns:c16="http://schemas.microsoft.com/office/drawing/2014/chart" uri="{C3380CC4-5D6E-409C-BE32-E72D297353CC}">
              <c16:uniqueId val="{00000003-2481-4203-8DED-1EEBA1A63105}"/>
            </c:ext>
          </c:extLst>
        </c:ser>
        <c:ser>
          <c:idx val="4"/>
          <c:order val="4"/>
          <c:tx>
            <c:strRef>
              <c:f>ACCEL!$B$136</c:f>
              <c:strCache>
                <c:ptCount val="1"/>
                <c:pt idx="0">
                  <c:v>CLV</c:v>
                </c:pt>
              </c:strCache>
            </c:strRef>
          </c:tx>
          <c:spPr>
            <a:ln w="38100" cap="rnd">
              <a:solidFill>
                <a:schemeClr val="accent5"/>
              </a:solidFill>
              <a:round/>
            </a:ln>
            <a:effectLst/>
          </c:spPr>
          <c:marker>
            <c:symbol val="none"/>
          </c:marker>
          <c:cat>
            <c:numRef>
              <c:f>ACCEL!$C$140:$Q$140</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ACCEL!$C$136:$Q$136</c:f>
              <c:numCache>
                <c:formatCode>0</c:formatCode>
                <c:ptCount val="15"/>
                <c:pt idx="1">
                  <c:v>0</c:v>
                </c:pt>
                <c:pt idx="2">
                  <c:v>1</c:v>
                </c:pt>
                <c:pt idx="3">
                  <c:v>4</c:v>
                </c:pt>
                <c:pt idx="4">
                  <c:v>3</c:v>
                </c:pt>
                <c:pt idx="5">
                  <c:v>3</c:v>
                </c:pt>
                <c:pt idx="6">
                  <c:v>2</c:v>
                </c:pt>
                <c:pt idx="7">
                  <c:v>4</c:v>
                </c:pt>
                <c:pt idx="8">
                  <c:v>4</c:v>
                </c:pt>
                <c:pt idx="9">
                  <c:v>4</c:v>
                </c:pt>
                <c:pt idx="10">
                  <c:v>4</c:v>
                </c:pt>
                <c:pt idx="11">
                  <c:v>4</c:v>
                </c:pt>
                <c:pt idx="12">
                  <c:v>4</c:v>
                </c:pt>
                <c:pt idx="13">
                  <c:v>4</c:v>
                </c:pt>
                <c:pt idx="14">
                  <c:v>4</c:v>
                </c:pt>
              </c:numCache>
            </c:numRef>
          </c:val>
          <c:smooth val="0"/>
          <c:extLst>
            <c:ext xmlns:c16="http://schemas.microsoft.com/office/drawing/2014/chart" uri="{C3380CC4-5D6E-409C-BE32-E72D297353CC}">
              <c16:uniqueId val="{00000004-2481-4203-8DED-1EEBA1A63105}"/>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Vessels Required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minorUnit val="5"/>
      </c:valAx>
      <c:valAx>
        <c:axId val="45341167"/>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 Turbines Installed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34935"/>
        <c:crosses val="max"/>
        <c:crossBetween val="between"/>
      </c:valAx>
      <c:catAx>
        <c:axId val="45334935"/>
        <c:scaling>
          <c:orientation val="minMax"/>
        </c:scaling>
        <c:delete val="1"/>
        <c:axPos val="b"/>
        <c:numFmt formatCode="General" sourceLinked="1"/>
        <c:majorTickMark val="out"/>
        <c:minorTickMark val="none"/>
        <c:tickLblPos val="nextTo"/>
        <c:crossAx val="45341167"/>
        <c:crosses val="autoZero"/>
        <c:auto val="1"/>
        <c:lblAlgn val="ctr"/>
        <c:lblOffset val="100"/>
        <c:noMultiLvlLbl val="0"/>
      </c:catAx>
      <c:spPr>
        <a:noFill/>
        <a:ln>
          <a:noFill/>
        </a:ln>
        <a:effectLst/>
      </c:spPr>
    </c:plotArea>
    <c:legend>
      <c:legendPos val="b"/>
      <c:layout>
        <c:manualLayout>
          <c:xMode val="edge"/>
          <c:yMode val="edge"/>
          <c:x val="0.10195364966059496"/>
          <c:y val="9.4921392701569532E-2"/>
          <c:w val="0.10926837749663734"/>
          <c:h val="0.40204354268513215"/>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aseline="0"/>
              <a:t>Total MW and Projects Installed  per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462671550043816E-2"/>
          <c:y val="7.5282334926584052E-2"/>
          <c:w val="0.84749648151120716"/>
          <c:h val="0.76811631697945759"/>
        </c:manualLayout>
      </c:layout>
      <c:barChart>
        <c:barDir val="col"/>
        <c:grouping val="clustered"/>
        <c:varyColors val="0"/>
        <c:ser>
          <c:idx val="0"/>
          <c:order val="0"/>
          <c:tx>
            <c:strRef>
              <c:f>ACCEL!$B$83</c:f>
              <c:strCache>
                <c:ptCount val="1"/>
                <c:pt idx="0">
                  <c:v>Installed MW</c:v>
                </c:pt>
              </c:strCache>
            </c:strRef>
          </c:tx>
          <c:spPr>
            <a:solidFill>
              <a:srgbClr val="0079C2"/>
            </a:solidFill>
            <a:ln>
              <a:noFill/>
            </a:ln>
            <a:effectLst/>
          </c:spPr>
          <c:invertIfNegative val="0"/>
          <c:cat>
            <c:numRef>
              <c:f>ACCEL!$C$6:$Q$6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ACCEL!$C$83:$Q$83</c:f>
              <c:numCache>
                <c:formatCode>0</c:formatCode>
                <c:ptCount val="15"/>
                <c:pt idx="1">
                  <c:v>0</c:v>
                </c:pt>
                <c:pt idx="2">
                  <c:v>513.23076923076928</c:v>
                </c:pt>
                <c:pt idx="3">
                  <c:v>4289.353587588882</c:v>
                </c:pt>
                <c:pt idx="4">
                  <c:v>3785.1538461538457</c:v>
                </c:pt>
                <c:pt idx="5">
                  <c:v>3474</c:v>
                </c:pt>
                <c:pt idx="6">
                  <c:v>2904.6</c:v>
                </c:pt>
                <c:pt idx="7">
                  <c:v>6125.9938385582318</c:v>
                </c:pt>
                <c:pt idx="8">
                  <c:v>6625.9938385582318</c:v>
                </c:pt>
                <c:pt idx="9">
                  <c:v>6625.9938385582318</c:v>
                </c:pt>
                <c:pt idx="10">
                  <c:v>6625.9938385582318</c:v>
                </c:pt>
                <c:pt idx="11">
                  <c:v>6625.9938385582318</c:v>
                </c:pt>
                <c:pt idx="12">
                  <c:v>6625.9938385582318</c:v>
                </c:pt>
                <c:pt idx="13">
                  <c:v>6625.9938385582318</c:v>
                </c:pt>
                <c:pt idx="14">
                  <c:v>6625.9938385582318</c:v>
                </c:pt>
              </c:numCache>
            </c:numRef>
          </c:val>
          <c:extLst>
            <c:ext xmlns:c16="http://schemas.microsoft.com/office/drawing/2014/chart" uri="{C3380CC4-5D6E-409C-BE32-E72D297353CC}">
              <c16:uniqueId val="{00000000-1883-4C44-BEAF-40897E5A073F}"/>
            </c:ext>
          </c:extLst>
        </c:ser>
        <c:dLbls>
          <c:showLegendKey val="0"/>
          <c:showVal val="0"/>
          <c:showCatName val="0"/>
          <c:showSerName val="0"/>
          <c:showPercent val="0"/>
          <c:showBubbleSize val="0"/>
        </c:dLbls>
        <c:gapWidth val="200"/>
        <c:overlap val="100"/>
        <c:axId val="1105198224"/>
        <c:axId val="1105196256"/>
      </c:barChart>
      <c:lineChart>
        <c:grouping val="standard"/>
        <c:varyColors val="0"/>
        <c:ser>
          <c:idx val="4"/>
          <c:order val="1"/>
          <c:tx>
            <c:strRef>
              <c:f>ACCEL!$B$84</c:f>
              <c:strCache>
                <c:ptCount val="1"/>
                <c:pt idx="0">
                  <c:v>Projects Constructed</c:v>
                </c:pt>
              </c:strCache>
            </c:strRef>
          </c:tx>
          <c:spPr>
            <a:ln w="38100" cap="rnd">
              <a:solidFill>
                <a:srgbClr val="933C06"/>
              </a:solidFill>
              <a:round/>
            </a:ln>
            <a:effectLst/>
          </c:spPr>
          <c:marker>
            <c:symbol val="none"/>
          </c:marker>
          <c:cat>
            <c:numRef>
              <c:f>ACCEL!$C$6:$Q$6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ACCEL!$C$84:$Q$84</c:f>
              <c:numCache>
                <c:formatCode>0</c:formatCode>
                <c:ptCount val="15"/>
                <c:pt idx="1">
                  <c:v>0</c:v>
                </c:pt>
                <c:pt idx="2">
                  <c:v>2</c:v>
                </c:pt>
                <c:pt idx="3">
                  <c:v>6</c:v>
                </c:pt>
                <c:pt idx="4">
                  <c:v>5</c:v>
                </c:pt>
                <c:pt idx="5">
                  <c:v>6</c:v>
                </c:pt>
                <c:pt idx="6">
                  <c:v>3</c:v>
                </c:pt>
                <c:pt idx="7">
                  <c:v>8</c:v>
                </c:pt>
                <c:pt idx="8">
                  <c:v>8</c:v>
                </c:pt>
                <c:pt idx="9">
                  <c:v>8</c:v>
                </c:pt>
                <c:pt idx="10">
                  <c:v>8</c:v>
                </c:pt>
                <c:pt idx="11">
                  <c:v>8</c:v>
                </c:pt>
                <c:pt idx="12">
                  <c:v>8</c:v>
                </c:pt>
                <c:pt idx="13">
                  <c:v>8</c:v>
                </c:pt>
                <c:pt idx="14">
                  <c:v>8</c:v>
                </c:pt>
              </c:numCache>
            </c:numRef>
          </c:val>
          <c:smooth val="0"/>
          <c:extLst>
            <c:ext xmlns:c16="http://schemas.microsoft.com/office/drawing/2014/chart" uri="{C3380CC4-5D6E-409C-BE32-E72D297353CC}">
              <c16:uniqueId val="{00000004-1883-4C44-BEAF-40897E5A073F}"/>
            </c:ext>
          </c:extLst>
        </c:ser>
        <c:dLbls>
          <c:showLegendKey val="0"/>
          <c:showVal val="0"/>
          <c:showCatName val="0"/>
          <c:showSerName val="0"/>
          <c:showPercent val="0"/>
          <c:showBubbleSize val="0"/>
        </c:dLbls>
        <c:marker val="1"/>
        <c:smooth val="0"/>
        <c:axId val="892187192"/>
        <c:axId val="892188176"/>
      </c:line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Projects Constructed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valAx>
        <c:axId val="1105196256"/>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MW per year</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5198224"/>
        <c:crosses val="max"/>
        <c:crossBetween val="between"/>
      </c:valAx>
      <c:catAx>
        <c:axId val="1105198224"/>
        <c:scaling>
          <c:orientation val="minMax"/>
        </c:scaling>
        <c:delete val="1"/>
        <c:axPos val="b"/>
        <c:numFmt formatCode="General" sourceLinked="1"/>
        <c:majorTickMark val="out"/>
        <c:minorTickMark val="none"/>
        <c:tickLblPos val="nextTo"/>
        <c:crossAx val="1105196256"/>
        <c:crosses val="autoZero"/>
        <c:auto val="1"/>
        <c:lblAlgn val="ctr"/>
        <c:lblOffset val="100"/>
        <c:noMultiLvlLbl val="0"/>
      </c:catAx>
      <c:spPr>
        <a:noFill/>
        <a:ln>
          <a:noFill/>
        </a:ln>
        <a:effectLst/>
      </c:spPr>
    </c:plotArea>
    <c:legend>
      <c:legendPos val="b"/>
      <c:layout>
        <c:manualLayout>
          <c:xMode val="edge"/>
          <c:yMode val="edge"/>
          <c:x val="9.9358774265480274E-2"/>
          <c:y val="9.9731239444338426E-2"/>
          <c:w val="0.16406096444866217"/>
          <c:h val="0.1893341143365127"/>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Turbines Transported/Stored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623337265654374E-2"/>
          <c:y val="7.5282334926584052E-2"/>
          <c:w val="0.80910229985705562"/>
          <c:h val="0.75701402721993338"/>
        </c:manualLayout>
      </c:layout>
      <c:barChart>
        <c:barDir val="col"/>
        <c:grouping val="stacked"/>
        <c:varyColors val="0"/>
        <c:ser>
          <c:idx val="1"/>
          <c:order val="0"/>
          <c:tx>
            <c:strRef>
              <c:f>ACCEL!$B$46</c:f>
              <c:strCache>
                <c:ptCount val="1"/>
                <c:pt idx="0">
                  <c:v>12</c:v>
                </c:pt>
              </c:strCache>
            </c:strRef>
          </c:tx>
          <c:spPr>
            <a:solidFill>
              <a:srgbClr val="0079C2"/>
            </a:solidFill>
            <a:ln>
              <a:noFill/>
            </a:ln>
            <a:effectLst/>
          </c:spPr>
          <c:invertIfNegative val="0"/>
          <c:cat>
            <c:numRef>
              <c:f>ACCEL!$C$6:$Q$6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ACCEL!$C$46:$Q$46</c:f>
              <c:numCache>
                <c:formatCode>0</c:formatCode>
                <c:ptCount val="15"/>
                <c:pt idx="0">
                  <c:v>0</c:v>
                </c:pt>
                <c:pt idx="1">
                  <c:v>42.769230769230774</c:v>
                </c:pt>
                <c:pt idx="2">
                  <c:v>261.79487179487182</c:v>
                </c:pt>
                <c:pt idx="3">
                  <c:v>187.5128205128205</c:v>
                </c:pt>
                <c:pt idx="4">
                  <c:v>60.666666666666664</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08D0-4A35-8C94-0BCA886F5166}"/>
            </c:ext>
          </c:extLst>
        </c:ser>
        <c:ser>
          <c:idx val="2"/>
          <c:order val="1"/>
          <c:tx>
            <c:strRef>
              <c:f>ACCEL!$B$47</c:f>
              <c:strCache>
                <c:ptCount val="1"/>
                <c:pt idx="0">
                  <c:v>15</c:v>
                </c:pt>
              </c:strCache>
            </c:strRef>
          </c:tx>
          <c:spPr>
            <a:solidFill>
              <a:srgbClr val="5E6A71"/>
            </a:solidFill>
            <a:ln>
              <a:noFill/>
            </a:ln>
            <a:effectLst/>
          </c:spPr>
          <c:invertIfNegative val="0"/>
          <c:val>
            <c:numRef>
              <c:f>ACCEL!$C$47:$Q$47</c:f>
              <c:numCache>
                <c:formatCode>0</c:formatCode>
                <c:ptCount val="15"/>
                <c:pt idx="0">
                  <c:v>0</c:v>
                </c:pt>
                <c:pt idx="1">
                  <c:v>0</c:v>
                </c:pt>
                <c:pt idx="2">
                  <c:v>76.52100840336135</c:v>
                </c:pt>
                <c:pt idx="3">
                  <c:v>102.33333333333334</c:v>
                </c:pt>
                <c:pt idx="4">
                  <c:v>183.06666666666666</c:v>
                </c:pt>
                <c:pt idx="5">
                  <c:v>193.64</c:v>
                </c:pt>
                <c:pt idx="6">
                  <c:v>408.39958923721548</c:v>
                </c:pt>
                <c:pt idx="7">
                  <c:v>441.73292257054879</c:v>
                </c:pt>
                <c:pt idx="8">
                  <c:v>441.73292257054879</c:v>
                </c:pt>
                <c:pt idx="9">
                  <c:v>0</c:v>
                </c:pt>
                <c:pt idx="10">
                  <c:v>0</c:v>
                </c:pt>
                <c:pt idx="11">
                  <c:v>0</c:v>
                </c:pt>
                <c:pt idx="12">
                  <c:v>0</c:v>
                </c:pt>
                <c:pt idx="13">
                  <c:v>0</c:v>
                </c:pt>
              </c:numCache>
            </c:numRef>
          </c:val>
          <c:extLst>
            <c:ext xmlns:c16="http://schemas.microsoft.com/office/drawing/2014/chart" uri="{C3380CC4-5D6E-409C-BE32-E72D297353CC}">
              <c16:uniqueId val="{00000001-08D0-4A35-8C94-0BCA886F5166}"/>
            </c:ext>
          </c:extLst>
        </c:ser>
        <c:ser>
          <c:idx val="3"/>
          <c:order val="2"/>
          <c:tx>
            <c:strRef>
              <c:f>ACCEL!$B$48</c:f>
              <c:strCache>
                <c:ptCount val="1"/>
                <c:pt idx="0">
                  <c:v>18</c:v>
                </c:pt>
              </c:strCache>
            </c:strRef>
          </c:tx>
          <c:spPr>
            <a:solidFill>
              <a:srgbClr val="5D9732"/>
            </a:solidFill>
            <a:ln>
              <a:noFill/>
            </a:ln>
            <a:effectLst/>
          </c:spPr>
          <c:invertIfNegative val="0"/>
          <c:val>
            <c:numRef>
              <c:f>ACCEL!$C$48:$Q$48</c:f>
              <c:numCache>
                <c:formatCode>0</c:formatCode>
                <c:ptCount val="15"/>
                <c:pt idx="0">
                  <c:v>0</c:v>
                </c:pt>
                <c:pt idx="1">
                  <c:v>0</c:v>
                </c:pt>
                <c:pt idx="2">
                  <c:v>0</c:v>
                </c:pt>
                <c:pt idx="3">
                  <c:v>0</c:v>
                </c:pt>
                <c:pt idx="4">
                  <c:v>0</c:v>
                </c:pt>
                <c:pt idx="5">
                  <c:v>0</c:v>
                </c:pt>
                <c:pt idx="6">
                  <c:v>0</c:v>
                </c:pt>
                <c:pt idx="7">
                  <c:v>0</c:v>
                </c:pt>
                <c:pt idx="8">
                  <c:v>0</c:v>
                </c:pt>
                <c:pt idx="9">
                  <c:v>368.11076880879068</c:v>
                </c:pt>
                <c:pt idx="10">
                  <c:v>368.11076880879068</c:v>
                </c:pt>
                <c:pt idx="11">
                  <c:v>368.11076880879068</c:v>
                </c:pt>
                <c:pt idx="12">
                  <c:v>368.11076880879068</c:v>
                </c:pt>
                <c:pt idx="13">
                  <c:v>368.11076880879068</c:v>
                </c:pt>
              </c:numCache>
            </c:numRef>
          </c:val>
          <c:extLst>
            <c:ext xmlns:c16="http://schemas.microsoft.com/office/drawing/2014/chart" uri="{C3380CC4-5D6E-409C-BE32-E72D297353CC}">
              <c16:uniqueId val="{00000002-08D0-4A35-8C94-0BCA886F5166}"/>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Transportation/Storage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aseline="0"/>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w="9525">
          <a:solidFill>
            <a:srgbClr val="3D6321"/>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Turbine</a:t>
            </a:r>
            <a:r>
              <a:rPr lang="en-US" baseline="0"/>
              <a:t> Orders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09255046736566E-2"/>
          <c:y val="7.5282334926584052E-2"/>
          <c:w val="0.8200706163901833"/>
          <c:h val="0.75439490302403034"/>
        </c:manualLayout>
      </c:layout>
      <c:barChart>
        <c:barDir val="col"/>
        <c:grouping val="stacked"/>
        <c:varyColors val="0"/>
        <c:ser>
          <c:idx val="1"/>
          <c:order val="0"/>
          <c:tx>
            <c:strRef>
              <c:f>ACCEL!$B$10</c:f>
              <c:strCache>
                <c:ptCount val="1"/>
                <c:pt idx="0">
                  <c:v>12</c:v>
                </c:pt>
              </c:strCache>
            </c:strRef>
          </c:tx>
          <c:spPr>
            <a:solidFill>
              <a:srgbClr val="0079C2"/>
            </a:solidFill>
            <a:ln>
              <a:noFill/>
            </a:ln>
            <a:effectLst/>
          </c:spPr>
          <c:invertIfNegative val="0"/>
          <c:cat>
            <c:numRef>
              <c:f>ACCEL!$C$6:$Q$6</c:f>
              <c:numCache>
                <c:formatCode>General</c:formatCode>
                <c:ptCount val="1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numCache>
            </c:numRef>
          </c:cat>
          <c:val>
            <c:numRef>
              <c:f>ACCEL!$C$10:$Q$10</c:f>
              <c:numCache>
                <c:formatCode>0</c:formatCode>
                <c:ptCount val="15"/>
                <c:pt idx="0">
                  <c:v>42.769230769230774</c:v>
                </c:pt>
                <c:pt idx="1">
                  <c:v>261.79487179487182</c:v>
                </c:pt>
                <c:pt idx="2">
                  <c:v>187.5128205128205</c:v>
                </c:pt>
                <c:pt idx="3">
                  <c:v>60.666666666666664</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BECF-4A9F-8A98-E61631AD9517}"/>
            </c:ext>
          </c:extLst>
        </c:ser>
        <c:ser>
          <c:idx val="2"/>
          <c:order val="1"/>
          <c:tx>
            <c:strRef>
              <c:f>ACCEL!$B$11</c:f>
              <c:strCache>
                <c:ptCount val="1"/>
                <c:pt idx="0">
                  <c:v>15</c:v>
                </c:pt>
              </c:strCache>
            </c:strRef>
          </c:tx>
          <c:spPr>
            <a:solidFill>
              <a:srgbClr val="5E6A71"/>
            </a:solidFill>
            <a:ln>
              <a:noFill/>
            </a:ln>
            <a:effectLst/>
          </c:spPr>
          <c:invertIfNegative val="0"/>
          <c:val>
            <c:numRef>
              <c:f>ACCEL!$C$11:$Q$11</c:f>
              <c:numCache>
                <c:formatCode>0</c:formatCode>
                <c:ptCount val="15"/>
                <c:pt idx="0">
                  <c:v>0</c:v>
                </c:pt>
                <c:pt idx="1">
                  <c:v>76.52100840336135</c:v>
                </c:pt>
                <c:pt idx="2">
                  <c:v>102.33333333333334</c:v>
                </c:pt>
                <c:pt idx="3">
                  <c:v>183.06666666666666</c:v>
                </c:pt>
                <c:pt idx="4">
                  <c:v>193.64</c:v>
                </c:pt>
                <c:pt idx="5">
                  <c:v>408.39958923721548</c:v>
                </c:pt>
                <c:pt idx="6">
                  <c:v>441.73292257054879</c:v>
                </c:pt>
                <c:pt idx="7">
                  <c:v>441.73292257054879</c:v>
                </c:pt>
                <c:pt idx="8">
                  <c:v>0</c:v>
                </c:pt>
                <c:pt idx="9">
                  <c:v>0</c:v>
                </c:pt>
                <c:pt idx="10">
                  <c:v>0</c:v>
                </c:pt>
                <c:pt idx="11">
                  <c:v>0</c:v>
                </c:pt>
                <c:pt idx="12">
                  <c:v>0</c:v>
                </c:pt>
              </c:numCache>
            </c:numRef>
          </c:val>
          <c:extLst>
            <c:ext xmlns:c16="http://schemas.microsoft.com/office/drawing/2014/chart" uri="{C3380CC4-5D6E-409C-BE32-E72D297353CC}">
              <c16:uniqueId val="{00000001-BECF-4A9F-8A98-E61631AD9517}"/>
            </c:ext>
          </c:extLst>
        </c:ser>
        <c:ser>
          <c:idx val="3"/>
          <c:order val="2"/>
          <c:tx>
            <c:strRef>
              <c:f>ACCEL!$B$12</c:f>
              <c:strCache>
                <c:ptCount val="1"/>
                <c:pt idx="0">
                  <c:v>18</c:v>
                </c:pt>
              </c:strCache>
            </c:strRef>
          </c:tx>
          <c:spPr>
            <a:solidFill>
              <a:srgbClr val="5D9732"/>
            </a:solidFill>
            <a:ln>
              <a:noFill/>
            </a:ln>
            <a:effectLst/>
          </c:spPr>
          <c:invertIfNegative val="0"/>
          <c:val>
            <c:numRef>
              <c:f>ACCEL!$C$12:$Q$12</c:f>
              <c:numCache>
                <c:formatCode>0</c:formatCode>
                <c:ptCount val="15"/>
                <c:pt idx="0">
                  <c:v>0</c:v>
                </c:pt>
                <c:pt idx="1">
                  <c:v>0</c:v>
                </c:pt>
                <c:pt idx="2">
                  <c:v>0</c:v>
                </c:pt>
                <c:pt idx="3">
                  <c:v>0</c:v>
                </c:pt>
                <c:pt idx="4">
                  <c:v>0</c:v>
                </c:pt>
                <c:pt idx="5">
                  <c:v>0</c:v>
                </c:pt>
                <c:pt idx="6">
                  <c:v>0</c:v>
                </c:pt>
                <c:pt idx="7">
                  <c:v>0</c:v>
                </c:pt>
                <c:pt idx="8">
                  <c:v>368.11076880879068</c:v>
                </c:pt>
                <c:pt idx="9">
                  <c:v>368.11076880879068</c:v>
                </c:pt>
                <c:pt idx="10">
                  <c:v>368.11076880879068</c:v>
                </c:pt>
                <c:pt idx="11">
                  <c:v>368.11076880879068</c:v>
                </c:pt>
                <c:pt idx="12">
                  <c:v>368.11076880879068</c:v>
                </c:pt>
              </c:numCache>
            </c:numRef>
          </c:val>
          <c:extLst>
            <c:ext xmlns:c16="http://schemas.microsoft.com/office/drawing/2014/chart" uri="{C3380CC4-5D6E-409C-BE32-E72D297353CC}">
              <c16:uniqueId val="{00000002-BECF-4A9F-8A98-E61631AD9517}"/>
            </c:ext>
          </c:extLst>
        </c:ser>
        <c:dLbls>
          <c:showLegendKey val="0"/>
          <c:showVal val="0"/>
          <c:showCatName val="0"/>
          <c:showSerName val="0"/>
          <c:showPercent val="0"/>
          <c:showBubbleSize val="0"/>
        </c:dLbls>
        <c:gapWidth val="150"/>
        <c:overlap val="100"/>
        <c:axId val="892187192"/>
        <c:axId val="892188176"/>
      </c:barChart>
      <c:catAx>
        <c:axId val="89218719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Procurement/Manufacturing</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8176"/>
        <c:crosses val="autoZero"/>
        <c:auto val="1"/>
        <c:lblAlgn val="ctr"/>
        <c:lblOffset val="100"/>
        <c:noMultiLvlLbl val="0"/>
      </c:catAx>
      <c:valAx>
        <c:axId val="89218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Turbines Installed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92187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19</xdr:col>
      <xdr:colOff>12700</xdr:colOff>
      <xdr:row>103</xdr:row>
      <xdr:rowOff>18602</xdr:rowOff>
    </xdr:from>
    <xdr:to>
      <xdr:col>34</xdr:col>
      <xdr:colOff>0</xdr:colOff>
      <xdr:row>137</xdr:row>
      <xdr:rowOff>0</xdr:rowOff>
    </xdr:to>
    <xdr:graphicFrame macro="">
      <xdr:nvGraphicFramePr>
        <xdr:cNvPr id="11" name="Chart 2">
          <a:extLst>
            <a:ext uri="{FF2B5EF4-FFF2-40B4-BE49-F238E27FC236}">
              <a16:creationId xmlns:a16="http://schemas.microsoft.com/office/drawing/2014/main" id="{5D457328-AE2F-49EB-A648-FA6897F88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1633</xdr:colOff>
      <xdr:row>73</xdr:row>
      <xdr:rowOff>94705</xdr:rowOff>
    </xdr:from>
    <xdr:to>
      <xdr:col>34</xdr:col>
      <xdr:colOff>0</xdr:colOff>
      <xdr:row>101</xdr:row>
      <xdr:rowOff>106135</xdr:rowOff>
    </xdr:to>
    <xdr:graphicFrame macro="">
      <xdr:nvGraphicFramePr>
        <xdr:cNvPr id="3" name="Chart 2">
          <a:extLst>
            <a:ext uri="{FF2B5EF4-FFF2-40B4-BE49-F238E27FC236}">
              <a16:creationId xmlns:a16="http://schemas.microsoft.com/office/drawing/2014/main" id="{05DE9B31-8DC2-4939-BEEB-F7EC563E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44</xdr:row>
      <xdr:rowOff>25309</xdr:rowOff>
    </xdr:from>
    <xdr:to>
      <xdr:col>33</xdr:col>
      <xdr:colOff>598714</xdr:colOff>
      <xdr:row>71</xdr:row>
      <xdr:rowOff>38644</xdr:rowOff>
    </xdr:to>
    <xdr:graphicFrame macro="">
      <xdr:nvGraphicFramePr>
        <xdr:cNvPr id="31" name="Chart 5">
          <a:extLst>
            <a:ext uri="{FF2B5EF4-FFF2-40B4-BE49-F238E27FC236}">
              <a16:creationId xmlns:a16="http://schemas.microsoft.com/office/drawing/2014/main" id="{F6AB4D23-82F5-487B-B269-39622A35D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17416</xdr:colOff>
      <xdr:row>7</xdr:row>
      <xdr:rowOff>134166</xdr:rowOff>
    </xdr:from>
    <xdr:to>
      <xdr:col>34</xdr:col>
      <xdr:colOff>-1</xdr:colOff>
      <xdr:row>34</xdr:row>
      <xdr:rowOff>149406</xdr:rowOff>
    </xdr:to>
    <xdr:graphicFrame macro="">
      <xdr:nvGraphicFramePr>
        <xdr:cNvPr id="30" name="Chart 6">
          <a:extLst>
            <a:ext uri="{FF2B5EF4-FFF2-40B4-BE49-F238E27FC236}">
              <a16:creationId xmlns:a16="http://schemas.microsoft.com/office/drawing/2014/main" id="{7F1C9DDF-172D-4264-9EFC-C66170E0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15241</xdr:colOff>
      <xdr:row>100</xdr:row>
      <xdr:rowOff>171450</xdr:rowOff>
    </xdr:from>
    <xdr:to>
      <xdr:col>31</xdr:col>
      <xdr:colOff>0</xdr:colOff>
      <xdr:row>132</xdr:row>
      <xdr:rowOff>0</xdr:rowOff>
    </xdr:to>
    <xdr:graphicFrame macro="">
      <xdr:nvGraphicFramePr>
        <xdr:cNvPr id="2" name="Chart 2">
          <a:extLst>
            <a:ext uri="{FF2B5EF4-FFF2-40B4-BE49-F238E27FC236}">
              <a16:creationId xmlns:a16="http://schemas.microsoft.com/office/drawing/2014/main" id="{0D48BD6A-3388-484D-A98A-E9B3EEC6E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19050</xdr:colOff>
      <xdr:row>72</xdr:row>
      <xdr:rowOff>0</xdr:rowOff>
    </xdr:from>
    <xdr:to>
      <xdr:col>30</xdr:col>
      <xdr:colOff>596265</xdr:colOff>
      <xdr:row>100</xdr:row>
      <xdr:rowOff>11430</xdr:rowOff>
    </xdr:to>
    <xdr:graphicFrame macro="">
      <xdr:nvGraphicFramePr>
        <xdr:cNvPr id="3" name="Chart 2">
          <a:extLst>
            <a:ext uri="{FF2B5EF4-FFF2-40B4-BE49-F238E27FC236}">
              <a16:creationId xmlns:a16="http://schemas.microsoft.com/office/drawing/2014/main" id="{782A230D-0638-48EB-9EE2-859F86BF3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7</xdr:row>
      <xdr:rowOff>0</xdr:rowOff>
    </xdr:from>
    <xdr:to>
      <xdr:col>30</xdr:col>
      <xdr:colOff>575310</xdr:colOff>
      <xdr:row>34</xdr:row>
      <xdr:rowOff>15240</xdr:rowOff>
    </xdr:to>
    <xdr:graphicFrame macro="">
      <xdr:nvGraphicFramePr>
        <xdr:cNvPr id="4" name="Chart 3">
          <a:extLst>
            <a:ext uri="{FF2B5EF4-FFF2-40B4-BE49-F238E27FC236}">
              <a16:creationId xmlns:a16="http://schemas.microsoft.com/office/drawing/2014/main" id="{34C1DE1C-A3F9-48FE-BDBD-EDA4E5E3F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42</xdr:row>
      <xdr:rowOff>0</xdr:rowOff>
    </xdr:from>
    <xdr:to>
      <xdr:col>30</xdr:col>
      <xdr:colOff>499878</xdr:colOff>
      <xdr:row>69</xdr:row>
      <xdr:rowOff>78169</xdr:rowOff>
    </xdr:to>
    <xdr:graphicFrame macro="">
      <xdr:nvGraphicFramePr>
        <xdr:cNvPr id="5" name="Chart 5">
          <a:extLst>
            <a:ext uri="{FF2B5EF4-FFF2-40B4-BE49-F238E27FC236}">
              <a16:creationId xmlns:a16="http://schemas.microsoft.com/office/drawing/2014/main" id="{73834471-C682-46C3-B0BE-D85A2C342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594359</xdr:colOff>
      <xdr:row>101</xdr:row>
      <xdr:rowOff>15242</xdr:rowOff>
    </xdr:from>
    <xdr:to>
      <xdr:col>31</xdr:col>
      <xdr:colOff>0</xdr:colOff>
      <xdr:row>132</xdr:row>
      <xdr:rowOff>9525</xdr:rowOff>
    </xdr:to>
    <xdr:graphicFrame macro="">
      <xdr:nvGraphicFramePr>
        <xdr:cNvPr id="2" name="Chart 2">
          <a:extLst>
            <a:ext uri="{FF2B5EF4-FFF2-40B4-BE49-F238E27FC236}">
              <a16:creationId xmlns:a16="http://schemas.microsoft.com/office/drawing/2014/main" id="{55D55760-CBD0-48A7-8D8B-444DC930F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11430</xdr:colOff>
      <xdr:row>72</xdr:row>
      <xdr:rowOff>49530</xdr:rowOff>
    </xdr:from>
    <xdr:to>
      <xdr:col>30</xdr:col>
      <xdr:colOff>592455</xdr:colOff>
      <xdr:row>100</xdr:row>
      <xdr:rowOff>64770</xdr:rowOff>
    </xdr:to>
    <xdr:graphicFrame macro="">
      <xdr:nvGraphicFramePr>
        <xdr:cNvPr id="3" name="Chart 2">
          <a:extLst>
            <a:ext uri="{FF2B5EF4-FFF2-40B4-BE49-F238E27FC236}">
              <a16:creationId xmlns:a16="http://schemas.microsoft.com/office/drawing/2014/main" id="{543A2FCD-80A7-4285-A5B2-003D0222A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7</xdr:row>
      <xdr:rowOff>0</xdr:rowOff>
    </xdr:from>
    <xdr:to>
      <xdr:col>30</xdr:col>
      <xdr:colOff>577215</xdr:colOff>
      <xdr:row>34</xdr:row>
      <xdr:rowOff>19050</xdr:rowOff>
    </xdr:to>
    <xdr:graphicFrame macro="">
      <xdr:nvGraphicFramePr>
        <xdr:cNvPr id="4" name="Chart 3">
          <a:extLst>
            <a:ext uri="{FF2B5EF4-FFF2-40B4-BE49-F238E27FC236}">
              <a16:creationId xmlns:a16="http://schemas.microsoft.com/office/drawing/2014/main" id="{101EC431-3CDF-419E-ADBC-DD4948458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42</xdr:row>
      <xdr:rowOff>0</xdr:rowOff>
    </xdr:from>
    <xdr:to>
      <xdr:col>30</xdr:col>
      <xdr:colOff>501783</xdr:colOff>
      <xdr:row>69</xdr:row>
      <xdr:rowOff>78169</xdr:rowOff>
    </xdr:to>
    <xdr:graphicFrame macro="">
      <xdr:nvGraphicFramePr>
        <xdr:cNvPr id="5" name="Chart 5">
          <a:extLst>
            <a:ext uri="{FF2B5EF4-FFF2-40B4-BE49-F238E27FC236}">
              <a16:creationId xmlns:a16="http://schemas.microsoft.com/office/drawing/2014/main" id="{A3E1CAE2-A754-4452-B380-36EE122B8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11430</xdr:colOff>
      <xdr:row>101</xdr:row>
      <xdr:rowOff>15240</xdr:rowOff>
    </xdr:from>
    <xdr:to>
      <xdr:col>31</xdr:col>
      <xdr:colOff>9525</xdr:colOff>
      <xdr:row>131</xdr:row>
      <xdr:rowOff>161925</xdr:rowOff>
    </xdr:to>
    <xdr:graphicFrame macro="">
      <xdr:nvGraphicFramePr>
        <xdr:cNvPr id="4" name="Chart 2">
          <a:extLst>
            <a:ext uri="{FF2B5EF4-FFF2-40B4-BE49-F238E27FC236}">
              <a16:creationId xmlns:a16="http://schemas.microsoft.com/office/drawing/2014/main" id="{32249C9D-CE4A-4D83-89FC-2B2020D9E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26670</xdr:colOff>
      <xdr:row>72</xdr:row>
      <xdr:rowOff>0</xdr:rowOff>
    </xdr:from>
    <xdr:to>
      <xdr:col>31</xdr:col>
      <xdr:colOff>1905</xdr:colOff>
      <xdr:row>100</xdr:row>
      <xdr:rowOff>15240</xdr:rowOff>
    </xdr:to>
    <xdr:graphicFrame macro="">
      <xdr:nvGraphicFramePr>
        <xdr:cNvPr id="3" name="Chart 2">
          <a:extLst>
            <a:ext uri="{FF2B5EF4-FFF2-40B4-BE49-F238E27FC236}">
              <a16:creationId xmlns:a16="http://schemas.microsoft.com/office/drawing/2014/main" id="{59F9C0AE-9A89-4D98-B56D-FA76FEF9E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7</xdr:row>
      <xdr:rowOff>0</xdr:rowOff>
    </xdr:from>
    <xdr:to>
      <xdr:col>30</xdr:col>
      <xdr:colOff>579120</xdr:colOff>
      <xdr:row>34</xdr:row>
      <xdr:rowOff>15240</xdr:rowOff>
    </xdr:to>
    <xdr:graphicFrame macro="">
      <xdr:nvGraphicFramePr>
        <xdr:cNvPr id="5" name="Chart 4">
          <a:extLst>
            <a:ext uri="{FF2B5EF4-FFF2-40B4-BE49-F238E27FC236}">
              <a16:creationId xmlns:a16="http://schemas.microsoft.com/office/drawing/2014/main" id="{CED64EC6-9A66-4265-A552-51852FB02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42</xdr:row>
      <xdr:rowOff>0</xdr:rowOff>
    </xdr:from>
    <xdr:to>
      <xdr:col>30</xdr:col>
      <xdr:colOff>503688</xdr:colOff>
      <xdr:row>69</xdr:row>
      <xdr:rowOff>78169</xdr:rowOff>
    </xdr:to>
    <xdr:graphicFrame macro="">
      <xdr:nvGraphicFramePr>
        <xdr:cNvPr id="6" name="Chart 5">
          <a:extLst>
            <a:ext uri="{FF2B5EF4-FFF2-40B4-BE49-F238E27FC236}">
              <a16:creationId xmlns:a16="http://schemas.microsoft.com/office/drawing/2014/main" id="{8A86FA86-B9F6-466C-9978-0D39515E8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594359</xdr:colOff>
      <xdr:row>101</xdr:row>
      <xdr:rowOff>15242</xdr:rowOff>
    </xdr:from>
    <xdr:to>
      <xdr:col>31</xdr:col>
      <xdr:colOff>0</xdr:colOff>
      <xdr:row>132</xdr:row>
      <xdr:rowOff>9525</xdr:rowOff>
    </xdr:to>
    <xdr:graphicFrame macro="">
      <xdr:nvGraphicFramePr>
        <xdr:cNvPr id="2" name="Chart 2">
          <a:extLst>
            <a:ext uri="{FF2B5EF4-FFF2-40B4-BE49-F238E27FC236}">
              <a16:creationId xmlns:a16="http://schemas.microsoft.com/office/drawing/2014/main" id="{E797FE17-4A5A-4CF7-BED4-3E43E1F05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11430</xdr:colOff>
      <xdr:row>72</xdr:row>
      <xdr:rowOff>49530</xdr:rowOff>
    </xdr:from>
    <xdr:to>
      <xdr:col>30</xdr:col>
      <xdr:colOff>592455</xdr:colOff>
      <xdr:row>100</xdr:row>
      <xdr:rowOff>64770</xdr:rowOff>
    </xdr:to>
    <xdr:graphicFrame macro="">
      <xdr:nvGraphicFramePr>
        <xdr:cNvPr id="3" name="Chart 2">
          <a:extLst>
            <a:ext uri="{FF2B5EF4-FFF2-40B4-BE49-F238E27FC236}">
              <a16:creationId xmlns:a16="http://schemas.microsoft.com/office/drawing/2014/main" id="{EA35310F-4720-44CE-B8B4-04DD02F78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7</xdr:row>
      <xdr:rowOff>0</xdr:rowOff>
    </xdr:from>
    <xdr:to>
      <xdr:col>30</xdr:col>
      <xdr:colOff>577215</xdr:colOff>
      <xdr:row>34</xdr:row>
      <xdr:rowOff>19050</xdr:rowOff>
    </xdr:to>
    <xdr:graphicFrame macro="">
      <xdr:nvGraphicFramePr>
        <xdr:cNvPr id="4" name="Chart 3">
          <a:extLst>
            <a:ext uri="{FF2B5EF4-FFF2-40B4-BE49-F238E27FC236}">
              <a16:creationId xmlns:a16="http://schemas.microsoft.com/office/drawing/2014/main" id="{331F7720-2600-476F-B6CE-56A5042B5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42</xdr:row>
      <xdr:rowOff>0</xdr:rowOff>
    </xdr:from>
    <xdr:to>
      <xdr:col>30</xdr:col>
      <xdr:colOff>501783</xdr:colOff>
      <xdr:row>69</xdr:row>
      <xdr:rowOff>78169</xdr:rowOff>
    </xdr:to>
    <xdr:graphicFrame macro="">
      <xdr:nvGraphicFramePr>
        <xdr:cNvPr id="5" name="Chart 5">
          <a:extLst>
            <a:ext uri="{FF2B5EF4-FFF2-40B4-BE49-F238E27FC236}">
              <a16:creationId xmlns:a16="http://schemas.microsoft.com/office/drawing/2014/main" id="{51D64482-F2EF-44FA-B892-D087E9775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594359</xdr:colOff>
      <xdr:row>101</xdr:row>
      <xdr:rowOff>15242</xdr:rowOff>
    </xdr:from>
    <xdr:to>
      <xdr:col>31</xdr:col>
      <xdr:colOff>0</xdr:colOff>
      <xdr:row>132</xdr:row>
      <xdr:rowOff>9525</xdr:rowOff>
    </xdr:to>
    <xdr:graphicFrame macro="">
      <xdr:nvGraphicFramePr>
        <xdr:cNvPr id="6" name="Chart 2">
          <a:extLst>
            <a:ext uri="{FF2B5EF4-FFF2-40B4-BE49-F238E27FC236}">
              <a16:creationId xmlns:a16="http://schemas.microsoft.com/office/drawing/2014/main" id="{C25224E6-B4B4-49BB-B74B-8436C9F46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11430</xdr:colOff>
      <xdr:row>72</xdr:row>
      <xdr:rowOff>49530</xdr:rowOff>
    </xdr:from>
    <xdr:to>
      <xdr:col>30</xdr:col>
      <xdr:colOff>592455</xdr:colOff>
      <xdr:row>100</xdr:row>
      <xdr:rowOff>64770</xdr:rowOff>
    </xdr:to>
    <xdr:graphicFrame macro="">
      <xdr:nvGraphicFramePr>
        <xdr:cNvPr id="7" name="Chart 6">
          <a:extLst>
            <a:ext uri="{FF2B5EF4-FFF2-40B4-BE49-F238E27FC236}">
              <a16:creationId xmlns:a16="http://schemas.microsoft.com/office/drawing/2014/main" id="{427BAA29-14F9-48FE-812C-939E6E276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7</xdr:row>
      <xdr:rowOff>0</xdr:rowOff>
    </xdr:from>
    <xdr:to>
      <xdr:col>30</xdr:col>
      <xdr:colOff>577215</xdr:colOff>
      <xdr:row>34</xdr:row>
      <xdr:rowOff>19050</xdr:rowOff>
    </xdr:to>
    <xdr:graphicFrame macro="">
      <xdr:nvGraphicFramePr>
        <xdr:cNvPr id="8" name="Chart 7">
          <a:extLst>
            <a:ext uri="{FF2B5EF4-FFF2-40B4-BE49-F238E27FC236}">
              <a16:creationId xmlns:a16="http://schemas.microsoft.com/office/drawing/2014/main" id="{CC1623B7-3B3B-4E97-B530-A1378C989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42</xdr:row>
      <xdr:rowOff>0</xdr:rowOff>
    </xdr:from>
    <xdr:to>
      <xdr:col>30</xdr:col>
      <xdr:colOff>501783</xdr:colOff>
      <xdr:row>69</xdr:row>
      <xdr:rowOff>78169</xdr:rowOff>
    </xdr:to>
    <xdr:graphicFrame macro="">
      <xdr:nvGraphicFramePr>
        <xdr:cNvPr id="9" name="Chart 5">
          <a:extLst>
            <a:ext uri="{FF2B5EF4-FFF2-40B4-BE49-F238E27FC236}">
              <a16:creationId xmlns:a16="http://schemas.microsoft.com/office/drawing/2014/main" id="{A0CAD98E-5BA8-4F68-BA10-71FD0F58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285749</xdr:colOff>
      <xdr:row>107</xdr:row>
      <xdr:rowOff>136070</xdr:rowOff>
    </xdr:from>
    <xdr:to>
      <xdr:col>35</xdr:col>
      <xdr:colOff>267605</xdr:colOff>
      <xdr:row>137</xdr:row>
      <xdr:rowOff>101781</xdr:rowOff>
    </xdr:to>
    <xdr:graphicFrame macro="">
      <xdr:nvGraphicFramePr>
        <xdr:cNvPr id="6" name="Chart 2">
          <a:extLst>
            <a:ext uri="{FF2B5EF4-FFF2-40B4-BE49-F238E27FC236}">
              <a16:creationId xmlns:a16="http://schemas.microsoft.com/office/drawing/2014/main" id="{3878A03A-AD6C-4809-88B8-0E4F37605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340178</xdr:colOff>
      <xdr:row>81</xdr:row>
      <xdr:rowOff>190500</xdr:rowOff>
    </xdr:from>
    <xdr:to>
      <xdr:col>35</xdr:col>
      <xdr:colOff>340723</xdr:colOff>
      <xdr:row>106</xdr:row>
      <xdr:rowOff>120286</xdr:rowOff>
    </xdr:to>
    <xdr:graphicFrame macro="">
      <xdr:nvGraphicFramePr>
        <xdr:cNvPr id="7" name="Chart 6">
          <a:extLst>
            <a:ext uri="{FF2B5EF4-FFF2-40B4-BE49-F238E27FC236}">
              <a16:creationId xmlns:a16="http://schemas.microsoft.com/office/drawing/2014/main" id="{12C0A15F-E12B-4B4C-A50E-EEDF9093E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45</xdr:row>
      <xdr:rowOff>0</xdr:rowOff>
    </xdr:from>
    <xdr:to>
      <xdr:col>33</xdr:col>
      <xdr:colOff>592999</xdr:colOff>
      <xdr:row>72</xdr:row>
      <xdr:rowOff>20954</xdr:rowOff>
    </xdr:to>
    <xdr:graphicFrame macro="">
      <xdr:nvGraphicFramePr>
        <xdr:cNvPr id="8" name="Chart 5">
          <a:extLst>
            <a:ext uri="{FF2B5EF4-FFF2-40B4-BE49-F238E27FC236}">
              <a16:creationId xmlns:a16="http://schemas.microsoft.com/office/drawing/2014/main" id="{D08EBFF4-6858-4859-839F-3909C8A6F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8</xdr:row>
      <xdr:rowOff>0</xdr:rowOff>
    </xdr:from>
    <xdr:to>
      <xdr:col>33</xdr:col>
      <xdr:colOff>587285</xdr:colOff>
      <xdr:row>35</xdr:row>
      <xdr:rowOff>15240</xdr:rowOff>
    </xdr:to>
    <xdr:graphicFrame macro="">
      <xdr:nvGraphicFramePr>
        <xdr:cNvPr id="9" name="Chart 6">
          <a:extLst>
            <a:ext uri="{FF2B5EF4-FFF2-40B4-BE49-F238E27FC236}">
              <a16:creationId xmlns:a16="http://schemas.microsoft.com/office/drawing/2014/main" id="{FCC846E6-9822-49D9-9B66-5084F86D6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421821</xdr:colOff>
      <xdr:row>108</xdr:row>
      <xdr:rowOff>190500</xdr:rowOff>
    </xdr:from>
    <xdr:to>
      <xdr:col>35</xdr:col>
      <xdr:colOff>403677</xdr:colOff>
      <xdr:row>138</xdr:row>
      <xdr:rowOff>103688</xdr:rowOff>
    </xdr:to>
    <xdr:graphicFrame macro="">
      <xdr:nvGraphicFramePr>
        <xdr:cNvPr id="6" name="Chart 2">
          <a:extLst>
            <a:ext uri="{FF2B5EF4-FFF2-40B4-BE49-F238E27FC236}">
              <a16:creationId xmlns:a16="http://schemas.microsoft.com/office/drawing/2014/main" id="{25247364-0154-4E77-BAD4-ADFC48E2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557892</xdr:colOff>
      <xdr:row>82</xdr:row>
      <xdr:rowOff>81643</xdr:rowOff>
    </xdr:from>
    <xdr:to>
      <xdr:col>35</xdr:col>
      <xdr:colOff>558437</xdr:colOff>
      <xdr:row>107</xdr:row>
      <xdr:rowOff>7619</xdr:rowOff>
    </xdr:to>
    <xdr:graphicFrame macro="">
      <xdr:nvGraphicFramePr>
        <xdr:cNvPr id="7" name="Chart 6">
          <a:extLst>
            <a:ext uri="{FF2B5EF4-FFF2-40B4-BE49-F238E27FC236}">
              <a16:creationId xmlns:a16="http://schemas.microsoft.com/office/drawing/2014/main" id="{D80D7B30-B125-474C-99B9-090C9037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44</xdr:row>
      <xdr:rowOff>0</xdr:rowOff>
    </xdr:from>
    <xdr:to>
      <xdr:col>33</xdr:col>
      <xdr:colOff>596809</xdr:colOff>
      <xdr:row>71</xdr:row>
      <xdr:rowOff>17145</xdr:rowOff>
    </xdr:to>
    <xdr:graphicFrame macro="">
      <xdr:nvGraphicFramePr>
        <xdr:cNvPr id="8" name="Chart 5">
          <a:extLst>
            <a:ext uri="{FF2B5EF4-FFF2-40B4-BE49-F238E27FC236}">
              <a16:creationId xmlns:a16="http://schemas.microsoft.com/office/drawing/2014/main" id="{EA63C357-0375-464A-85EB-0632D68D0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8</xdr:row>
      <xdr:rowOff>0</xdr:rowOff>
    </xdr:from>
    <xdr:to>
      <xdr:col>33</xdr:col>
      <xdr:colOff>591095</xdr:colOff>
      <xdr:row>35</xdr:row>
      <xdr:rowOff>19050</xdr:rowOff>
    </xdr:to>
    <xdr:graphicFrame macro="">
      <xdr:nvGraphicFramePr>
        <xdr:cNvPr id="9" name="Chart 6">
          <a:extLst>
            <a:ext uri="{FF2B5EF4-FFF2-40B4-BE49-F238E27FC236}">
              <a16:creationId xmlns:a16="http://schemas.microsoft.com/office/drawing/2014/main" id="{751AA3A3-0D6C-490C-80DB-B6256DC2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12703</xdr:colOff>
      <xdr:row>108</xdr:row>
      <xdr:rowOff>161107</xdr:rowOff>
    </xdr:from>
    <xdr:to>
      <xdr:col>36</xdr:col>
      <xdr:colOff>2178</xdr:colOff>
      <xdr:row>138</xdr:row>
      <xdr:rowOff>76200</xdr:rowOff>
    </xdr:to>
    <xdr:graphicFrame macro="">
      <xdr:nvGraphicFramePr>
        <xdr:cNvPr id="2" name="Chart 2">
          <a:extLst>
            <a:ext uri="{FF2B5EF4-FFF2-40B4-BE49-F238E27FC236}">
              <a16:creationId xmlns:a16="http://schemas.microsoft.com/office/drawing/2014/main" id="{2A99DD50-8F4A-4759-8FC7-B8660EB74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584562</xdr:colOff>
      <xdr:row>81</xdr:row>
      <xdr:rowOff>110763</xdr:rowOff>
    </xdr:from>
    <xdr:to>
      <xdr:col>35</xdr:col>
      <xdr:colOff>585107</xdr:colOff>
      <xdr:row>106</xdr:row>
      <xdr:rowOff>40549</xdr:rowOff>
    </xdr:to>
    <xdr:graphicFrame macro="">
      <xdr:nvGraphicFramePr>
        <xdr:cNvPr id="3" name="Chart 2">
          <a:extLst>
            <a:ext uri="{FF2B5EF4-FFF2-40B4-BE49-F238E27FC236}">
              <a16:creationId xmlns:a16="http://schemas.microsoft.com/office/drawing/2014/main" id="{0242A6E8-7E20-4B6E-979E-931D559FE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44</xdr:row>
      <xdr:rowOff>25309</xdr:rowOff>
    </xdr:from>
    <xdr:to>
      <xdr:col>33</xdr:col>
      <xdr:colOff>598714</xdr:colOff>
      <xdr:row>71</xdr:row>
      <xdr:rowOff>38644</xdr:rowOff>
    </xdr:to>
    <xdr:graphicFrame macro="">
      <xdr:nvGraphicFramePr>
        <xdr:cNvPr id="4" name="Chart 5">
          <a:extLst>
            <a:ext uri="{FF2B5EF4-FFF2-40B4-BE49-F238E27FC236}">
              <a16:creationId xmlns:a16="http://schemas.microsoft.com/office/drawing/2014/main" id="{FEBF769C-FAAB-4389-A152-7BB7B821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17416</xdr:colOff>
      <xdr:row>7</xdr:row>
      <xdr:rowOff>134166</xdr:rowOff>
    </xdr:from>
    <xdr:to>
      <xdr:col>34</xdr:col>
      <xdr:colOff>-1</xdr:colOff>
      <xdr:row>34</xdr:row>
      <xdr:rowOff>149406</xdr:rowOff>
    </xdr:to>
    <xdr:graphicFrame macro="">
      <xdr:nvGraphicFramePr>
        <xdr:cNvPr id="5" name="Chart 6">
          <a:extLst>
            <a:ext uri="{FF2B5EF4-FFF2-40B4-BE49-F238E27FC236}">
              <a16:creationId xmlns:a16="http://schemas.microsoft.com/office/drawing/2014/main" id="{2C655668-D60F-447A-AE18-F35ED1503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436952</xdr:colOff>
      <xdr:row>60</xdr:row>
      <xdr:rowOff>160593</xdr:rowOff>
    </xdr:to>
    <xdr:pic>
      <xdr:nvPicPr>
        <xdr:cNvPr id="2" name="Picture 1">
          <a:extLst>
            <a:ext uri="{FF2B5EF4-FFF2-40B4-BE49-F238E27FC236}">
              <a16:creationId xmlns:a16="http://schemas.microsoft.com/office/drawing/2014/main" id="{7EEF066E-7C12-4602-8C2D-46D5C14ABE21}"/>
            </a:ext>
          </a:extLst>
        </xdr:cNvPr>
        <xdr:cNvPicPr>
          <a:picLocks noChangeAspect="1"/>
        </xdr:cNvPicPr>
      </xdr:nvPicPr>
      <xdr:blipFill>
        <a:blip xmlns:r="http://schemas.openxmlformats.org/officeDocument/2006/relationships" r:embed="rId1"/>
        <a:stretch>
          <a:fillRect/>
        </a:stretch>
      </xdr:blipFill>
      <xdr:spPr>
        <a:xfrm>
          <a:off x="609600" y="361950"/>
          <a:ext cx="9580952" cy="10657143"/>
        </a:xfrm>
        <a:prstGeom prst="rect">
          <a:avLst/>
        </a:prstGeom>
      </xdr:spPr>
    </xdr:pic>
    <xdr:clientData/>
  </xdr:twoCellAnchor>
  <xdr:twoCellAnchor editAs="oneCell">
    <xdr:from>
      <xdr:col>0</xdr:col>
      <xdr:colOff>0</xdr:colOff>
      <xdr:row>62</xdr:row>
      <xdr:rowOff>28575</xdr:rowOff>
    </xdr:from>
    <xdr:to>
      <xdr:col>25</xdr:col>
      <xdr:colOff>226666</xdr:colOff>
      <xdr:row>127</xdr:row>
      <xdr:rowOff>129962</xdr:rowOff>
    </xdr:to>
    <xdr:pic>
      <xdr:nvPicPr>
        <xdr:cNvPr id="3" name="Picture 2">
          <a:extLst>
            <a:ext uri="{FF2B5EF4-FFF2-40B4-BE49-F238E27FC236}">
              <a16:creationId xmlns:a16="http://schemas.microsoft.com/office/drawing/2014/main" id="{634408F8-B439-4489-8766-6FE1E81C5DEA}"/>
            </a:ext>
          </a:extLst>
        </xdr:cNvPr>
        <xdr:cNvPicPr>
          <a:picLocks noChangeAspect="1"/>
        </xdr:cNvPicPr>
      </xdr:nvPicPr>
      <xdr:blipFill>
        <a:blip xmlns:r="http://schemas.openxmlformats.org/officeDocument/2006/relationships" r:embed="rId2"/>
        <a:stretch>
          <a:fillRect/>
        </a:stretch>
      </xdr:blipFill>
      <xdr:spPr>
        <a:xfrm>
          <a:off x="0" y="11249025"/>
          <a:ext cx="15466666" cy="11864762"/>
        </a:xfrm>
        <a:prstGeom prst="rect">
          <a:avLst/>
        </a:prstGeom>
      </xdr:spPr>
    </xdr:pic>
    <xdr:clientData/>
  </xdr:twoCellAnchor>
  <xdr:twoCellAnchor editAs="oneCell">
    <xdr:from>
      <xdr:col>0</xdr:col>
      <xdr:colOff>0</xdr:colOff>
      <xdr:row>128</xdr:row>
      <xdr:rowOff>112395</xdr:rowOff>
    </xdr:from>
    <xdr:to>
      <xdr:col>20</xdr:col>
      <xdr:colOff>49905</xdr:colOff>
      <xdr:row>178</xdr:row>
      <xdr:rowOff>174121</xdr:rowOff>
    </xdr:to>
    <xdr:pic>
      <xdr:nvPicPr>
        <xdr:cNvPr id="4" name="Picture 3">
          <a:extLst>
            <a:ext uri="{FF2B5EF4-FFF2-40B4-BE49-F238E27FC236}">
              <a16:creationId xmlns:a16="http://schemas.microsoft.com/office/drawing/2014/main" id="{0352BE95-1595-49C3-95AA-ABB260D146FE}"/>
            </a:ext>
          </a:extLst>
        </xdr:cNvPr>
        <xdr:cNvPicPr>
          <a:picLocks noChangeAspect="1"/>
        </xdr:cNvPicPr>
      </xdr:nvPicPr>
      <xdr:blipFill>
        <a:blip xmlns:r="http://schemas.openxmlformats.org/officeDocument/2006/relationships" r:embed="rId3"/>
        <a:stretch>
          <a:fillRect/>
        </a:stretch>
      </xdr:blipFill>
      <xdr:spPr>
        <a:xfrm>
          <a:off x="0" y="23277195"/>
          <a:ext cx="12241905" cy="9110476"/>
        </a:xfrm>
        <a:prstGeom prst="rect">
          <a:avLst/>
        </a:prstGeom>
      </xdr:spPr>
    </xdr:pic>
    <xdr:clientData/>
  </xdr:twoCellAnchor>
  <xdr:twoCellAnchor editAs="oneCell">
    <xdr:from>
      <xdr:col>0</xdr:col>
      <xdr:colOff>0</xdr:colOff>
      <xdr:row>180</xdr:row>
      <xdr:rowOff>0</xdr:rowOff>
    </xdr:from>
    <xdr:to>
      <xdr:col>14</xdr:col>
      <xdr:colOff>360838</xdr:colOff>
      <xdr:row>238</xdr:row>
      <xdr:rowOff>158689</xdr:rowOff>
    </xdr:to>
    <xdr:pic>
      <xdr:nvPicPr>
        <xdr:cNvPr id="7" name="Picture 6">
          <a:extLst>
            <a:ext uri="{FF2B5EF4-FFF2-40B4-BE49-F238E27FC236}">
              <a16:creationId xmlns:a16="http://schemas.microsoft.com/office/drawing/2014/main" id="{EC9A95E8-2272-4D90-AE1E-4B5FF68BABD3}"/>
            </a:ext>
          </a:extLst>
        </xdr:cNvPr>
        <xdr:cNvPicPr>
          <a:picLocks noChangeAspect="1"/>
        </xdr:cNvPicPr>
      </xdr:nvPicPr>
      <xdr:blipFill>
        <a:blip xmlns:r="http://schemas.openxmlformats.org/officeDocument/2006/relationships" r:embed="rId4"/>
        <a:stretch>
          <a:fillRect/>
        </a:stretch>
      </xdr:blipFill>
      <xdr:spPr>
        <a:xfrm>
          <a:off x="0" y="32575500"/>
          <a:ext cx="8895238" cy="10655239"/>
        </a:xfrm>
        <a:prstGeom prst="rect">
          <a:avLst/>
        </a:prstGeom>
      </xdr:spPr>
    </xdr:pic>
    <xdr:clientData/>
  </xdr:twoCellAnchor>
  <xdr:twoCellAnchor editAs="oneCell">
    <xdr:from>
      <xdr:col>0</xdr:col>
      <xdr:colOff>0</xdr:colOff>
      <xdr:row>240</xdr:row>
      <xdr:rowOff>0</xdr:rowOff>
    </xdr:from>
    <xdr:to>
      <xdr:col>24</xdr:col>
      <xdr:colOff>440077</xdr:colOff>
      <xdr:row>293</xdr:row>
      <xdr:rowOff>151182</xdr:rowOff>
    </xdr:to>
    <xdr:pic>
      <xdr:nvPicPr>
        <xdr:cNvPr id="8" name="Picture 7">
          <a:extLst>
            <a:ext uri="{FF2B5EF4-FFF2-40B4-BE49-F238E27FC236}">
              <a16:creationId xmlns:a16="http://schemas.microsoft.com/office/drawing/2014/main" id="{5C62F58F-9694-475F-8A68-AE9342BF940B}"/>
            </a:ext>
          </a:extLst>
        </xdr:cNvPr>
        <xdr:cNvPicPr>
          <a:picLocks noChangeAspect="1"/>
        </xdr:cNvPicPr>
      </xdr:nvPicPr>
      <xdr:blipFill>
        <a:blip xmlns:r="http://schemas.openxmlformats.org/officeDocument/2006/relationships" r:embed="rId5"/>
        <a:stretch>
          <a:fillRect/>
        </a:stretch>
      </xdr:blipFill>
      <xdr:spPr>
        <a:xfrm>
          <a:off x="0" y="43434000"/>
          <a:ext cx="15070477" cy="9742857"/>
        </a:xfrm>
        <a:prstGeom prst="rect">
          <a:avLst/>
        </a:prstGeom>
      </xdr:spPr>
    </xdr:pic>
    <xdr:clientData/>
  </xdr:twoCellAnchor>
  <xdr:twoCellAnchor editAs="oneCell">
    <xdr:from>
      <xdr:col>25</xdr:col>
      <xdr:colOff>0</xdr:colOff>
      <xdr:row>250</xdr:row>
      <xdr:rowOff>0</xdr:rowOff>
    </xdr:from>
    <xdr:to>
      <xdr:col>41</xdr:col>
      <xdr:colOff>313067</xdr:colOff>
      <xdr:row>293</xdr:row>
      <xdr:rowOff>56170</xdr:rowOff>
    </xdr:to>
    <xdr:pic>
      <xdr:nvPicPr>
        <xdr:cNvPr id="5" name="Picture 4">
          <a:extLst>
            <a:ext uri="{FF2B5EF4-FFF2-40B4-BE49-F238E27FC236}">
              <a16:creationId xmlns:a16="http://schemas.microsoft.com/office/drawing/2014/main" id="{178CC5FE-F638-4D38-800C-830AB06DDB79}"/>
            </a:ext>
          </a:extLst>
        </xdr:cNvPr>
        <xdr:cNvPicPr>
          <a:picLocks noChangeAspect="1"/>
        </xdr:cNvPicPr>
      </xdr:nvPicPr>
      <xdr:blipFill>
        <a:blip xmlns:r="http://schemas.openxmlformats.org/officeDocument/2006/relationships" r:embed="rId6"/>
        <a:stretch>
          <a:fillRect/>
        </a:stretch>
      </xdr:blipFill>
      <xdr:spPr>
        <a:xfrm>
          <a:off x="15240000" y="45243750"/>
          <a:ext cx="10066667" cy="7838095"/>
        </a:xfrm>
        <a:prstGeom prst="rect">
          <a:avLst/>
        </a:prstGeom>
      </xdr:spPr>
    </xdr:pic>
    <xdr:clientData/>
  </xdr:twoCellAnchor>
  <xdr:twoCellAnchor editAs="oneCell">
    <xdr:from>
      <xdr:col>0</xdr:col>
      <xdr:colOff>0</xdr:colOff>
      <xdr:row>295</xdr:row>
      <xdr:rowOff>0</xdr:rowOff>
    </xdr:from>
    <xdr:to>
      <xdr:col>19</xdr:col>
      <xdr:colOff>17600</xdr:colOff>
      <xdr:row>338</xdr:row>
      <xdr:rowOff>113313</xdr:rowOff>
    </xdr:to>
    <xdr:pic>
      <xdr:nvPicPr>
        <xdr:cNvPr id="6" name="Picture 5">
          <a:extLst>
            <a:ext uri="{FF2B5EF4-FFF2-40B4-BE49-F238E27FC236}">
              <a16:creationId xmlns:a16="http://schemas.microsoft.com/office/drawing/2014/main" id="{2E99B29D-3D61-40EB-8AA9-9E52D6453A9C}"/>
            </a:ext>
          </a:extLst>
        </xdr:cNvPr>
        <xdr:cNvPicPr>
          <a:picLocks noChangeAspect="1"/>
        </xdr:cNvPicPr>
      </xdr:nvPicPr>
      <xdr:blipFill>
        <a:blip xmlns:r="http://schemas.openxmlformats.org/officeDocument/2006/relationships" r:embed="rId7"/>
        <a:stretch>
          <a:fillRect/>
        </a:stretch>
      </xdr:blipFill>
      <xdr:spPr>
        <a:xfrm>
          <a:off x="0" y="53387625"/>
          <a:ext cx="11600000" cy="7895238"/>
        </a:xfrm>
        <a:prstGeom prst="rect">
          <a:avLst/>
        </a:prstGeom>
      </xdr:spPr>
    </xdr:pic>
    <xdr:clientData/>
  </xdr:twoCellAnchor>
  <xdr:twoCellAnchor editAs="oneCell">
    <xdr:from>
      <xdr:col>21</xdr:col>
      <xdr:colOff>0</xdr:colOff>
      <xdr:row>295</xdr:row>
      <xdr:rowOff>0</xdr:rowOff>
    </xdr:from>
    <xdr:to>
      <xdr:col>37</xdr:col>
      <xdr:colOff>46400</xdr:colOff>
      <xdr:row>336</xdr:row>
      <xdr:rowOff>180025</xdr:rowOff>
    </xdr:to>
    <xdr:pic>
      <xdr:nvPicPr>
        <xdr:cNvPr id="9" name="Picture 8">
          <a:extLst>
            <a:ext uri="{FF2B5EF4-FFF2-40B4-BE49-F238E27FC236}">
              <a16:creationId xmlns:a16="http://schemas.microsoft.com/office/drawing/2014/main" id="{23EA76BB-0100-456A-B90D-3BA099A715D4}"/>
            </a:ext>
          </a:extLst>
        </xdr:cNvPr>
        <xdr:cNvPicPr>
          <a:picLocks noChangeAspect="1"/>
        </xdr:cNvPicPr>
      </xdr:nvPicPr>
      <xdr:blipFill>
        <a:blip xmlns:r="http://schemas.openxmlformats.org/officeDocument/2006/relationships" r:embed="rId8"/>
        <a:stretch>
          <a:fillRect/>
        </a:stretch>
      </xdr:blipFill>
      <xdr:spPr>
        <a:xfrm>
          <a:off x="12801600" y="53387625"/>
          <a:ext cx="9800000" cy="76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nv-my.sharepoint.com/personal/ruth_marsh_dnv_com/Documents/Documents/Projects/10245577%20NREL%20Supply%20Chain%20study%20(L2C%20201410)/NREL%20SC%20Task%201%20Output%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Assumptions"/>
      <sheetName val="Detailed"/>
      <sheetName val="Annual Gantt Charts"/>
      <sheetName val="Sheet1"/>
      <sheetName val="planning"/>
      <sheetName val="metadata"/>
    </sheetNames>
    <sheetDataSet>
      <sheetData sheetId="0"/>
      <sheetData sheetId="1"/>
      <sheetData sheetId="2">
        <row r="9">
          <cell r="B9" t="str">
            <v>TURBINES ORDERED, MW</v>
          </cell>
        </row>
        <row r="10">
          <cell r="B10">
            <v>12</v>
          </cell>
        </row>
        <row r="11">
          <cell r="B11">
            <v>15</v>
          </cell>
        </row>
        <row r="12">
          <cell r="B12">
            <v>18</v>
          </cell>
        </row>
        <row r="13">
          <cell r="B13" t="str">
            <v>ROTOR BLADES, m</v>
          </cell>
        </row>
        <row r="14">
          <cell r="B14">
            <v>12</v>
          </cell>
        </row>
        <row r="15">
          <cell r="B15">
            <v>15</v>
          </cell>
        </row>
        <row r="16">
          <cell r="B16">
            <v>18</v>
          </cell>
        </row>
        <row r="17">
          <cell r="B17" t="str">
            <v>NACELLES, MW</v>
          </cell>
        </row>
        <row r="18">
          <cell r="B18">
            <v>12</v>
          </cell>
        </row>
        <row r="19">
          <cell r="B19">
            <v>15</v>
          </cell>
        </row>
        <row r="20">
          <cell r="B20">
            <v>18</v>
          </cell>
        </row>
        <row r="21">
          <cell r="B21" t="str">
            <v>TOWERS, m</v>
          </cell>
        </row>
        <row r="22">
          <cell r="B22">
            <v>12</v>
          </cell>
        </row>
        <row r="23">
          <cell r="B23">
            <v>15</v>
          </cell>
        </row>
        <row r="24">
          <cell r="B24">
            <v>18</v>
          </cell>
        </row>
        <row r="25">
          <cell r="B25" t="str">
            <v>FOUNDATIONS</v>
          </cell>
        </row>
        <row r="26">
          <cell r="B26" t="str">
            <v>Monopiles (turbine)</v>
          </cell>
        </row>
        <row r="27">
          <cell r="B27" t="str">
            <v>Transition Piece</v>
          </cell>
        </row>
        <row r="28">
          <cell r="B28" t="str">
            <v>Jackets (turbine)</v>
          </cell>
        </row>
        <row r="29">
          <cell r="B29" t="str">
            <v>GBF (turbine)</v>
          </cell>
        </row>
        <row r="30">
          <cell r="B30" t="str">
            <v>Jacket (Substation)</v>
          </cell>
        </row>
        <row r="31">
          <cell r="B31" t="str">
            <v>SUBSTATIONS</v>
          </cell>
        </row>
        <row r="32">
          <cell r="B32" t="str">
            <v>OSS Topsides</v>
          </cell>
        </row>
        <row r="33">
          <cell r="B33" t="str">
            <v>CABLES</v>
          </cell>
        </row>
        <row r="34">
          <cell r="B34" t="str">
            <v>Array cable, km</v>
          </cell>
        </row>
        <row r="35">
          <cell r="B35" t="str">
            <v>Export cable, km</v>
          </cell>
        </row>
        <row r="36">
          <cell r="B36"/>
        </row>
        <row r="38">
          <cell r="B38" t="str">
            <v>TRANSPORT</v>
          </cell>
        </row>
        <row r="39">
          <cell r="B39" t="str">
            <v>TURBINES, MW</v>
          </cell>
        </row>
        <row r="40">
          <cell r="B40">
            <v>12</v>
          </cell>
        </row>
        <row r="41">
          <cell r="B41">
            <v>15</v>
          </cell>
        </row>
        <row r="42">
          <cell r="B42">
            <v>18</v>
          </cell>
        </row>
        <row r="43">
          <cell r="B43" t="str">
            <v>ROTOR BLADES, m</v>
          </cell>
        </row>
        <row r="44">
          <cell r="B44">
            <v>12</v>
          </cell>
        </row>
        <row r="45">
          <cell r="B45">
            <v>15</v>
          </cell>
        </row>
        <row r="46">
          <cell r="B46">
            <v>18</v>
          </cell>
        </row>
        <row r="47">
          <cell r="B47" t="str">
            <v>NACELLES, MW</v>
          </cell>
        </row>
        <row r="48">
          <cell r="B48">
            <v>12</v>
          </cell>
        </row>
        <row r="49">
          <cell r="B49">
            <v>15</v>
          </cell>
        </row>
        <row r="50">
          <cell r="B50">
            <v>18</v>
          </cell>
        </row>
        <row r="51">
          <cell r="B51" t="str">
            <v>TOWERS, m</v>
          </cell>
        </row>
        <row r="52">
          <cell r="B52">
            <v>12</v>
          </cell>
        </row>
        <row r="53">
          <cell r="B53">
            <v>15</v>
          </cell>
        </row>
        <row r="54">
          <cell r="B54">
            <v>18</v>
          </cell>
        </row>
        <row r="55">
          <cell r="B55" t="str">
            <v>FOUNDATIONS</v>
          </cell>
        </row>
        <row r="56">
          <cell r="B56" t="str">
            <v>Monopiles (turbine)</v>
          </cell>
        </row>
        <row r="57">
          <cell r="B57" t="str">
            <v>Transition Piece</v>
          </cell>
        </row>
        <row r="58">
          <cell r="B58" t="str">
            <v>Jackets (turbine)</v>
          </cell>
        </row>
        <row r="59">
          <cell r="B59" t="str">
            <v>GBF (turbine)</v>
          </cell>
        </row>
        <row r="60">
          <cell r="B60" t="str">
            <v>Jacket (Substation)</v>
          </cell>
        </row>
        <row r="61">
          <cell r="B61" t="str">
            <v>SUBSTATIONS</v>
          </cell>
        </row>
        <row r="62">
          <cell r="B62" t="str">
            <v>OSS Topsides</v>
          </cell>
        </row>
        <row r="63">
          <cell r="B63" t="str">
            <v>CABLES</v>
          </cell>
        </row>
        <row r="64">
          <cell r="B64" t="str">
            <v>Array cable, km</v>
          </cell>
        </row>
        <row r="65">
          <cell r="B65" t="str">
            <v>Export cable, km</v>
          </cell>
        </row>
        <row r="66">
          <cell r="B66" t="str">
            <v>VESSELS</v>
          </cell>
        </row>
        <row r="92">
          <cell r="B92" t="str">
            <v>Monopiles (turbine)</v>
          </cell>
        </row>
        <row r="93">
          <cell r="B93" t="str">
            <v>Transition Piece</v>
          </cell>
        </row>
        <row r="96">
          <cell r="B96" t="str">
            <v>Jacket (Substation)</v>
          </cell>
        </row>
        <row r="98">
          <cell r="B98" t="str">
            <v>OSS Topside</v>
          </cell>
        </row>
        <row r="100">
          <cell r="B100" t="str">
            <v>Array cable, km</v>
          </cell>
        </row>
        <row r="101">
          <cell r="B101" t="str">
            <v>Export cable, km</v>
          </cell>
        </row>
      </sheetData>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Rouxel, Noe" id="{55F1B989-A979-48BB-919C-549D8B1B43FF}" userId="Noe.Rouxel@dnv.com" providerId="PeoplePicker"/>
  <person displayName="Marsh, Ruth Heffernan" id="{7CB991F4-41BF-489A-BF3B-810CCB7DF22D}" userId="S::Ruth.Marsh@dnv.com::01fbed64-b1c6-4d83-90ef-5c5ffc68330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9" dT="2021-07-23T20:36:04.48" personId="{7CB991F4-41BF-489A-BF3B-810CCB7DF22D}" id="{59428211-DDEB-48AD-BA9D-B4FC35115091}">
    <text>After meeting w/Emily Lindow, Chief of Staff @BOEM, reducing this to 60%, and further reducing the "remaining lease areas" acreage to 30%. She explained that recent conversations with fisheries indicated they would likely oppose projects further building out their lease areas, at least initially. So we can't count on more than an additional 5 GW from those leftover lease areas.</text>
  </threadedComment>
</ThreadedComments>
</file>

<file path=xl/threadedComments/threadedComment2.xml><?xml version="1.0" encoding="utf-8"?>
<ThreadedComments xmlns="http://schemas.microsoft.com/office/spreadsheetml/2018/threadedcomments" xmlns:x="http://schemas.openxmlformats.org/spreadsheetml/2006/main">
  <threadedComment ref="B84" dT="2021-06-28T20:35:02.86" personId="{7CB991F4-41BF-489A-BF3B-810CCB7DF22D}" id="{75767BFA-A065-4EC6-9C12-18F1C02FC1DA}">
    <text>@Rouxel, Noe  here is the # of projects per year.</text>
    <mentions>
      <mention mentionpersonId="{55F1B989-A979-48BB-919C-549D8B1B43FF}" mentionId="{97686E14-24DF-4501-BEB3-648A0C3098BB}"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84" dT="2021-06-28T20:35:02.86" personId="{7CB991F4-41BF-489A-BF3B-810CCB7DF22D}" id="{CC274E9D-3307-4CAD-A4DD-836F29E2A908}">
    <text>@Rouxel, Noe  here is the # of projects per year.</text>
    <mentions>
      <mention mentionpersonId="{55F1B989-A979-48BB-919C-549D8B1B43FF}" mentionId="{CEAB38AA-73B6-400B-B9DC-934D0D271CD0}" startIndex="0" length="12"/>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84" dT="2021-06-28T20:35:02.86" personId="{7CB991F4-41BF-489A-BF3B-810CCB7DF22D}" id="{6C874BD0-4AE4-41F7-86D6-3FB7B83D1774}">
    <text>@Rouxel, Noe  here is the # of projects per year.</text>
    <mentions>
      <mention mentionpersonId="{55F1B989-A979-48BB-919C-549D8B1B43FF}" mentionId="{8FEC54EA-58DA-4637-8B6A-AF73F35133E9}" startIndex="0" length="12"/>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84" dT="2021-06-28T20:35:02.86" personId="{7CB991F4-41BF-489A-BF3B-810CCB7DF22D}" id="{82EB43AC-686A-4B4F-B4EA-19B06AAD0012}">
    <text>@Rouxel, Noe  here is the # of projects per year.</text>
    <mentions>
      <mention mentionpersonId="{55F1B989-A979-48BB-919C-549D8B1B43FF}" mentionId="{45DD26CB-A9FF-424A-AA03-3B46B2063E77}" startIndex="0" length="12"/>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16" dT="2021-10-04T07:09:20.08" personId="{7CB991F4-41BF-489A-BF3B-810CCB7DF22D}" id="{99FED3B6-10CF-4ABF-85E8-55073EAF6E28}">
    <text>@Rouxel, Noe Can you please adjust this for the floating WC projects? Same for the HLV for floating substation (row 118). That is, to reflect any difference in how WTIVs will be used (or not) to install floating projects. Thanks!</text>
    <mentions>
      <mention mentionpersonId="{55F1B989-A979-48BB-919C-549D8B1B43FF}" mentionId="{87263448-76C6-414F-9C23-77B18E99F60C}" startIndex="0" length="12"/>
    </mentions>
  </threadedComment>
  <threadedComment ref="J136" dT="2021-10-04T21:05:50.25" personId="{7CB991F4-41BF-489A-BF3B-810CCB7DF22D}" id="{202A598F-0EAD-4499-9687-EA19B2F426CE}">
    <text>@Rouxel, Noe the port requirements for Berth are keyed to the # of WTIVs, but should it be keyed to # of barges? Or is is assumed that barges will be circulating so we don't need quite as many berths as we have barges? What's your assumption here? Also, I rounded up to whole numbers bc it seems to me a 1/2 of a berth isn't that useful, but again, maybe you have a different thought about what this number means (as in, if it's time-based)?</text>
    <mentions>
      <mention mentionpersonId="{55F1B989-A979-48BB-919C-549D8B1B43FF}" mentionId="{CF9E8B4B-6994-4690-95C4-3F181D593D38}" startIndex="0" length="12"/>
    </mentions>
  </threadedComment>
  <threadedComment ref="B137" dT="2021-10-04T07:11:30.06" personId="{7CB991F4-41BF-489A-BF3B-810CCB7DF22D}" id="{B9290FDC-B84A-4183-9FA3-D6AF805EC0AD}">
    <text>@Rouxel, Noe Do you have an idea of what the laydown area should be for FOW projects? I assume larger area may be needed -- since the foundations are generally taking up more room (maybe)?? Please update my WAG.</text>
    <mentions>
      <mention mentionpersonId="{55F1B989-A979-48BB-919C-549D8B1B43FF}" mentionId="{C09FE6DC-2175-4900-A047-DEA29F56103F}" startIndex="0" length="12"/>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8.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3DDA-99AB-4259-AC14-8A232EB43AAC}">
  <sheetPr codeName="Sheet1"/>
  <dimension ref="C6:D17"/>
  <sheetViews>
    <sheetView workbookViewId="0">
      <selection activeCell="B4" sqref="B4"/>
    </sheetView>
  </sheetViews>
  <sheetFormatPr defaultRowHeight="14.5" x14ac:dyDescent="0.35"/>
  <cols>
    <col min="3" max="3" width="13.453125" style="166" customWidth="1"/>
    <col min="4" max="4" width="75.54296875" style="166" customWidth="1"/>
  </cols>
  <sheetData>
    <row r="6" spans="3:4" ht="43.5" x14ac:dyDescent="0.35">
      <c r="D6" s="166" t="s">
        <v>312</v>
      </c>
    </row>
    <row r="7" spans="3:4" s="7" customFormat="1" ht="29" x14ac:dyDescent="0.35">
      <c r="C7" s="202" t="s">
        <v>313</v>
      </c>
      <c r="D7" s="203" t="s">
        <v>314</v>
      </c>
    </row>
    <row r="8" spans="3:4" x14ac:dyDescent="0.35">
      <c r="C8" s="202" t="s">
        <v>2</v>
      </c>
      <c r="D8" s="166" t="s">
        <v>315</v>
      </c>
    </row>
    <row r="9" spans="3:4" ht="29" x14ac:dyDescent="0.35">
      <c r="C9" s="202" t="s">
        <v>316</v>
      </c>
      <c r="D9" s="166" t="s">
        <v>317</v>
      </c>
    </row>
    <row r="10" spans="3:4" ht="55.25" customHeight="1" x14ac:dyDescent="0.35">
      <c r="C10" s="202" t="s">
        <v>318</v>
      </c>
      <c r="D10" s="166" t="s">
        <v>319</v>
      </c>
    </row>
    <row r="11" spans="3:4" ht="43.5" x14ac:dyDescent="0.35">
      <c r="C11" s="202" t="s">
        <v>320</v>
      </c>
      <c r="D11" s="166" t="s">
        <v>321</v>
      </c>
    </row>
    <row r="12" spans="3:4" ht="43.5" x14ac:dyDescent="0.35">
      <c r="C12" s="202" t="s">
        <v>322</v>
      </c>
      <c r="D12" s="166" t="s">
        <v>323</v>
      </c>
    </row>
    <row r="13" spans="3:4" ht="43.5" x14ac:dyDescent="0.35">
      <c r="C13" s="202" t="s">
        <v>324</v>
      </c>
      <c r="D13" s="166" t="s">
        <v>325</v>
      </c>
    </row>
    <row r="14" spans="3:4" ht="43.5" x14ac:dyDescent="0.35">
      <c r="C14" s="202" t="s">
        <v>326</v>
      </c>
      <c r="D14" s="166" t="s">
        <v>327</v>
      </c>
    </row>
    <row r="15" spans="3:4" ht="58" x14ac:dyDescent="0.35">
      <c r="C15" s="202" t="s">
        <v>328</v>
      </c>
      <c r="D15" s="166" t="s">
        <v>329</v>
      </c>
    </row>
    <row r="16" spans="3:4" ht="58" x14ac:dyDescent="0.35">
      <c r="C16" s="202" t="s">
        <v>330</v>
      </c>
      <c r="D16" s="166" t="s">
        <v>331</v>
      </c>
    </row>
    <row r="17" spans="3:4" ht="43.5" x14ac:dyDescent="0.35">
      <c r="C17" s="202" t="s">
        <v>332</v>
      </c>
      <c r="D17" s="166" t="s">
        <v>333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D018-6305-4476-A372-11A7C24FDD73}">
  <sheetPr codeName="Sheet3">
    <tabColor rgb="FF00A4E4"/>
  </sheetPr>
  <dimension ref="A1:Y81"/>
  <sheetViews>
    <sheetView workbookViewId="0">
      <selection activeCell="B3" sqref="B3"/>
    </sheetView>
  </sheetViews>
  <sheetFormatPr defaultRowHeight="14.5" x14ac:dyDescent="0.35"/>
  <cols>
    <col min="1" max="1" width="4.54296875" customWidth="1"/>
    <col min="2" max="2" width="42.54296875" style="1" customWidth="1"/>
    <col min="3" max="3" width="9.6328125" style="17" customWidth="1"/>
    <col min="4" max="6" width="8.90625" style="17"/>
    <col min="7" max="7" width="11.90625" customWidth="1"/>
    <col min="9" max="9" width="4.453125" customWidth="1"/>
    <col min="10" max="10" width="26.90625" customWidth="1"/>
    <col min="11" max="11" width="14.6328125" style="17" customWidth="1"/>
    <col min="12" max="12" width="13.36328125" style="17" customWidth="1"/>
    <col min="13" max="13" width="47.6328125" style="1" customWidth="1"/>
    <col min="14" max="14" width="13.90625" style="1" customWidth="1"/>
    <col min="15" max="15" width="33.6328125" customWidth="1"/>
  </cols>
  <sheetData>
    <row r="1" spans="1:25" x14ac:dyDescent="0.35">
      <c r="B1" s="1" t="s">
        <v>223</v>
      </c>
    </row>
    <row r="2" spans="1:25" x14ac:dyDescent="0.35">
      <c r="B2" s="14" t="s">
        <v>222</v>
      </c>
    </row>
    <row r="3" spans="1:25" x14ac:dyDescent="0.35">
      <c r="B3" t="s">
        <v>310</v>
      </c>
    </row>
    <row r="4" spans="1:25" x14ac:dyDescent="0.35">
      <c r="G4" t="s">
        <v>207</v>
      </c>
    </row>
    <row r="5" spans="1:25" x14ac:dyDescent="0.35">
      <c r="B5" s="2" t="s">
        <v>2</v>
      </c>
      <c r="G5" s="98" t="s">
        <v>208</v>
      </c>
    </row>
    <row r="6" spans="1:25" x14ac:dyDescent="0.35">
      <c r="A6">
        <v>1</v>
      </c>
      <c r="B6" s="68" t="s">
        <v>200</v>
      </c>
      <c r="G6" s="99" t="s">
        <v>209</v>
      </c>
    </row>
    <row r="7" spans="1:25" x14ac:dyDescent="0.35">
      <c r="B7" s="1" t="s">
        <v>229</v>
      </c>
      <c r="H7" s="31"/>
    </row>
    <row r="8" spans="1:25" ht="43.5" x14ac:dyDescent="0.35">
      <c r="B8" s="69" t="s">
        <v>202</v>
      </c>
      <c r="O8" s="75" t="s">
        <v>152</v>
      </c>
      <c r="V8" s="61"/>
      <c r="W8" s="32"/>
      <c r="X8" s="32"/>
      <c r="Y8" s="32"/>
    </row>
    <row r="9" spans="1:25" ht="15" thickBot="1" x14ac:dyDescent="0.4">
      <c r="B9" s="2"/>
      <c r="I9">
        <v>8</v>
      </c>
      <c r="J9" s="34" t="s">
        <v>123</v>
      </c>
      <c r="K9" s="32"/>
      <c r="L9" s="32"/>
      <c r="O9" s="76" t="s">
        <v>153</v>
      </c>
      <c r="U9" s="84"/>
      <c r="V9" s="143"/>
      <c r="W9" s="33"/>
      <c r="X9" s="84"/>
    </row>
    <row r="10" spans="1:25" ht="29" x14ac:dyDescent="0.35">
      <c r="A10" s="1"/>
      <c r="B10" s="167" t="s">
        <v>195</v>
      </c>
      <c r="C10" s="168" t="s">
        <v>174</v>
      </c>
      <c r="D10" s="168" t="s">
        <v>175</v>
      </c>
      <c r="E10" s="168" t="s">
        <v>176</v>
      </c>
      <c r="F10" s="169" t="s">
        <v>182</v>
      </c>
      <c r="G10" s="170" t="s">
        <v>213</v>
      </c>
      <c r="H10" s="1"/>
      <c r="J10" s="9" t="s">
        <v>214</v>
      </c>
      <c r="K10" s="72" t="s">
        <v>124</v>
      </c>
      <c r="L10" s="72" t="s">
        <v>125</v>
      </c>
      <c r="M10" s="8" t="s">
        <v>0</v>
      </c>
      <c r="N10" s="18"/>
      <c r="O10" s="76" t="s">
        <v>154</v>
      </c>
      <c r="U10" s="144"/>
      <c r="V10" s="144"/>
      <c r="W10" s="144"/>
      <c r="X10" s="84"/>
    </row>
    <row r="11" spans="1:25" ht="43.5" x14ac:dyDescent="0.35">
      <c r="B11" s="171" t="s">
        <v>251</v>
      </c>
      <c r="C11" s="95">
        <v>4000</v>
      </c>
      <c r="D11" s="95">
        <v>3000</v>
      </c>
      <c r="E11" s="95">
        <v>2000</v>
      </c>
      <c r="F11" s="96">
        <v>0.33</v>
      </c>
      <c r="G11" s="172"/>
      <c r="J11" s="4" t="s">
        <v>71</v>
      </c>
      <c r="K11" s="95">
        <v>0</v>
      </c>
      <c r="L11" s="95">
        <v>40</v>
      </c>
      <c r="M11" s="3" t="s">
        <v>252</v>
      </c>
      <c r="N11" s="25"/>
      <c r="O11" s="76" t="s">
        <v>155</v>
      </c>
      <c r="U11" s="33"/>
      <c r="V11" s="33"/>
      <c r="W11" s="33"/>
      <c r="X11" s="84"/>
    </row>
    <row r="12" spans="1:25" ht="58.5" thickBot="1" x14ac:dyDescent="0.4">
      <c r="B12" s="173" t="s">
        <v>201</v>
      </c>
      <c r="C12" s="174">
        <v>9</v>
      </c>
      <c r="D12" s="174">
        <v>7</v>
      </c>
      <c r="E12" s="174">
        <v>5</v>
      </c>
      <c r="F12" s="175"/>
      <c r="G12" s="176">
        <v>0.5</v>
      </c>
      <c r="J12" s="4" t="s">
        <v>126</v>
      </c>
      <c r="K12" s="95">
        <v>20</v>
      </c>
      <c r="L12" s="95">
        <v>40</v>
      </c>
      <c r="M12" s="3" t="s">
        <v>212</v>
      </c>
      <c r="N12" s="25"/>
      <c r="O12" s="76" t="s">
        <v>156</v>
      </c>
      <c r="U12" s="33"/>
      <c r="V12" s="33"/>
      <c r="W12" s="33"/>
      <c r="X12" s="84"/>
    </row>
    <row r="13" spans="1:25" x14ac:dyDescent="0.35">
      <c r="J13" s="4" t="s">
        <v>127</v>
      </c>
      <c r="K13" s="95">
        <v>40</v>
      </c>
      <c r="L13" s="95">
        <v>60</v>
      </c>
      <c r="M13" s="3" t="s">
        <v>128</v>
      </c>
      <c r="N13" s="25"/>
      <c r="O13" s="76" t="s">
        <v>157</v>
      </c>
      <c r="U13" s="33"/>
      <c r="V13" s="33"/>
      <c r="W13" s="33"/>
      <c r="X13" s="84"/>
    </row>
    <row r="14" spans="1:25" x14ac:dyDescent="0.35">
      <c r="A14">
        <v>2</v>
      </c>
      <c r="B14" s="68" t="s">
        <v>205</v>
      </c>
      <c r="O14" s="76" t="s">
        <v>158</v>
      </c>
      <c r="U14" s="33"/>
      <c r="V14" s="33"/>
      <c r="W14" s="33"/>
      <c r="X14" s="84"/>
    </row>
    <row r="15" spans="1:25" x14ac:dyDescent="0.35">
      <c r="B15" s="8" t="s">
        <v>4</v>
      </c>
      <c r="C15" s="72" t="s">
        <v>5</v>
      </c>
      <c r="D15" s="72" t="s">
        <v>6</v>
      </c>
      <c r="E15" s="72" t="s">
        <v>7</v>
      </c>
      <c r="F15" s="72" t="s">
        <v>8</v>
      </c>
      <c r="J15" s="9" t="s">
        <v>228</v>
      </c>
      <c r="K15" s="72" t="s">
        <v>227</v>
      </c>
      <c r="O15" s="76" t="s">
        <v>159</v>
      </c>
      <c r="U15" s="33"/>
      <c r="V15" s="33"/>
      <c r="W15" s="33"/>
      <c r="X15" s="84"/>
    </row>
    <row r="16" spans="1:25" x14ac:dyDescent="0.35">
      <c r="B16" s="3" t="s">
        <v>10</v>
      </c>
      <c r="C16" s="95">
        <v>11</v>
      </c>
      <c r="D16" s="95">
        <v>12</v>
      </c>
      <c r="E16" s="95">
        <v>13</v>
      </c>
      <c r="F16" s="101">
        <f>AVERAGE(C16:E16)</f>
        <v>12</v>
      </c>
      <c r="J16" s="4" t="s">
        <v>71</v>
      </c>
      <c r="K16" s="96">
        <f>1/3</f>
        <v>0.33333333333333331</v>
      </c>
      <c r="O16" s="76" t="s">
        <v>160</v>
      </c>
      <c r="U16" s="84"/>
      <c r="V16" s="84"/>
      <c r="W16" s="84"/>
      <c r="X16" s="84"/>
    </row>
    <row r="17" spans="1:24" x14ac:dyDescent="0.35">
      <c r="B17" s="3" t="s">
        <v>198</v>
      </c>
      <c r="C17" s="95">
        <v>14</v>
      </c>
      <c r="D17" s="95">
        <v>15</v>
      </c>
      <c r="E17" s="95">
        <v>16</v>
      </c>
      <c r="F17" s="101">
        <f t="shared" ref="F17:F18" si="0">AVERAGE(C17:E17)</f>
        <v>15</v>
      </c>
      <c r="J17" s="4" t="s">
        <v>226</v>
      </c>
      <c r="K17" s="96">
        <f t="shared" ref="K17:K18" si="1">1/3</f>
        <v>0.33333333333333331</v>
      </c>
      <c r="O17" s="76" t="s">
        <v>161</v>
      </c>
      <c r="U17" s="84"/>
      <c r="V17" s="84"/>
      <c r="W17" s="84"/>
      <c r="X17" s="84"/>
    </row>
    <row r="18" spans="1:24" x14ac:dyDescent="0.35">
      <c r="B18" s="3" t="s">
        <v>199</v>
      </c>
      <c r="C18" s="95">
        <v>17</v>
      </c>
      <c r="D18" s="95">
        <v>18</v>
      </c>
      <c r="E18" s="95">
        <v>19</v>
      </c>
      <c r="F18" s="101">
        <f t="shared" si="0"/>
        <v>18</v>
      </c>
      <c r="J18" s="4" t="s">
        <v>127</v>
      </c>
      <c r="K18" s="96">
        <f t="shared" si="1"/>
        <v>0.33333333333333331</v>
      </c>
      <c r="N18" s="18"/>
      <c r="O18" s="76" t="s">
        <v>162</v>
      </c>
      <c r="U18" s="84"/>
      <c r="V18" s="84"/>
      <c r="W18" s="84"/>
      <c r="X18" s="84"/>
    </row>
    <row r="19" spans="1:24" x14ac:dyDescent="0.35">
      <c r="B19" s="3" t="s">
        <v>196</v>
      </c>
      <c r="C19" s="96">
        <v>0.65</v>
      </c>
      <c r="D19" s="32"/>
      <c r="E19" s="32"/>
      <c r="F19" s="32"/>
      <c r="N19" s="25"/>
      <c r="O19" s="76" t="s">
        <v>163</v>
      </c>
    </row>
    <row r="20" spans="1:24" ht="15.5" x14ac:dyDescent="0.35">
      <c r="B20" s="3" t="s">
        <v>197</v>
      </c>
      <c r="C20" s="97">
        <v>2</v>
      </c>
      <c r="D20" s="32" t="s">
        <v>188</v>
      </c>
      <c r="E20" s="32"/>
      <c r="F20" s="32"/>
      <c r="J20" s="1"/>
      <c r="K20" s="6"/>
      <c r="L20" s="6"/>
      <c r="N20" s="25"/>
      <c r="O20" s="77"/>
    </row>
    <row r="21" spans="1:24" x14ac:dyDescent="0.35">
      <c r="N21" s="25"/>
      <c r="O21" s="78" t="s">
        <v>164</v>
      </c>
    </row>
    <row r="22" spans="1:24" ht="15" thickBot="1" x14ac:dyDescent="0.4">
      <c r="A22">
        <v>3</v>
      </c>
      <c r="B22" s="68" t="s">
        <v>14</v>
      </c>
      <c r="I22">
        <v>9</v>
      </c>
      <c r="J22" s="34" t="s">
        <v>1</v>
      </c>
      <c r="N22" s="25"/>
      <c r="O22" s="76" t="s">
        <v>165</v>
      </c>
    </row>
    <row r="23" spans="1:24" x14ac:dyDescent="0.35">
      <c r="B23" s="3" t="s">
        <v>15</v>
      </c>
      <c r="C23" s="95">
        <v>800</v>
      </c>
      <c r="D23" s="55" t="s">
        <v>16</v>
      </c>
      <c r="J23" s="177" t="s">
        <v>218</v>
      </c>
      <c r="K23" s="178" t="s">
        <v>219</v>
      </c>
      <c r="L23" s="178" t="s">
        <v>217</v>
      </c>
      <c r="M23" s="179" t="s">
        <v>0</v>
      </c>
      <c r="N23" s="25"/>
      <c r="O23" s="76" t="s">
        <v>166</v>
      </c>
    </row>
    <row r="24" spans="1:24" x14ac:dyDescent="0.35">
      <c r="J24" s="180" t="s">
        <v>65</v>
      </c>
      <c r="K24" s="95">
        <v>90</v>
      </c>
      <c r="L24" s="55" t="s">
        <v>66</v>
      </c>
      <c r="M24" s="181"/>
      <c r="N24" s="25"/>
      <c r="O24" s="79" t="s">
        <v>167</v>
      </c>
    </row>
    <row r="25" spans="1:24" x14ac:dyDescent="0.35">
      <c r="A25">
        <v>4</v>
      </c>
      <c r="B25" s="68" t="s">
        <v>17</v>
      </c>
      <c r="J25" s="180" t="s">
        <v>170</v>
      </c>
      <c r="K25" s="95">
        <v>36</v>
      </c>
      <c r="L25" s="55" t="s">
        <v>240</v>
      </c>
      <c r="M25" s="181" t="s">
        <v>224</v>
      </c>
      <c r="N25" s="25"/>
    </row>
    <row r="26" spans="1:24" x14ac:dyDescent="0.35">
      <c r="B26" s="3" t="s">
        <v>21</v>
      </c>
      <c r="C26" s="96">
        <v>0.1</v>
      </c>
      <c r="J26" s="180" t="s">
        <v>171</v>
      </c>
      <c r="K26" s="95">
        <v>36</v>
      </c>
      <c r="L26" s="55" t="s">
        <v>240</v>
      </c>
      <c r="M26" s="181" t="s">
        <v>225</v>
      </c>
      <c r="N26" s="25"/>
    </row>
    <row r="27" spans="1:24" x14ac:dyDescent="0.35">
      <c r="B27" s="3" t="s">
        <v>203</v>
      </c>
      <c r="C27" s="95">
        <v>1</v>
      </c>
      <c r="J27" s="180" t="s">
        <v>169</v>
      </c>
      <c r="K27" s="95">
        <v>240</v>
      </c>
      <c r="L27" s="55" t="s">
        <v>240</v>
      </c>
      <c r="M27" s="181"/>
      <c r="O27" s="80" t="s">
        <v>253</v>
      </c>
      <c r="P27" s="55"/>
      <c r="Q27" s="55"/>
    </row>
    <row r="28" spans="1:24" x14ac:dyDescent="0.35">
      <c r="B28" s="25"/>
      <c r="C28" s="162"/>
      <c r="D28" s="161"/>
      <c r="E28" s="161"/>
      <c r="F28" s="161"/>
      <c r="J28" s="180" t="s">
        <v>293</v>
      </c>
      <c r="K28" s="95">
        <v>36</v>
      </c>
      <c r="L28" s="55" t="s">
        <v>240</v>
      </c>
      <c r="M28" s="181" t="s">
        <v>294</v>
      </c>
      <c r="N28" s="157"/>
      <c r="O28" s="80"/>
      <c r="P28" s="55"/>
      <c r="Q28" s="55"/>
    </row>
    <row r="29" spans="1:24" x14ac:dyDescent="0.35">
      <c r="J29" s="180" t="s">
        <v>149</v>
      </c>
      <c r="K29" s="95">
        <v>12</v>
      </c>
      <c r="L29" s="55" t="s">
        <v>240</v>
      </c>
      <c r="M29" s="181"/>
      <c r="N29" s="73"/>
      <c r="O29" s="4" t="s">
        <v>18</v>
      </c>
      <c r="P29" s="55" t="s">
        <v>19</v>
      </c>
      <c r="Q29" s="55" t="s">
        <v>20</v>
      </c>
    </row>
    <row r="30" spans="1:24" ht="15" thickBot="1" x14ac:dyDescent="0.4">
      <c r="A30">
        <v>5</v>
      </c>
      <c r="B30" s="68" t="s">
        <v>28</v>
      </c>
      <c r="J30" s="180" t="s">
        <v>150</v>
      </c>
      <c r="K30" s="101">
        <f>K25*K31</f>
        <v>108</v>
      </c>
      <c r="L30" s="55" t="s">
        <v>240</v>
      </c>
      <c r="M30" s="181"/>
      <c r="N30" s="21"/>
      <c r="O30" s="4" t="s">
        <v>22</v>
      </c>
      <c r="P30" s="71" t="s">
        <v>23</v>
      </c>
      <c r="Q30" s="71">
        <v>1</v>
      </c>
    </row>
    <row r="31" spans="1:24" ht="29" x14ac:dyDescent="0.35">
      <c r="B31" s="167" t="s">
        <v>31</v>
      </c>
      <c r="C31" s="168" t="s">
        <v>32</v>
      </c>
      <c r="D31" s="209" t="s">
        <v>0</v>
      </c>
      <c r="E31" s="209"/>
      <c r="F31" s="209"/>
      <c r="G31" s="210"/>
      <c r="J31" s="180" t="s">
        <v>173</v>
      </c>
      <c r="K31" s="95">
        <v>3</v>
      </c>
      <c r="L31" s="55" t="s">
        <v>172</v>
      </c>
      <c r="M31" s="181"/>
      <c r="N31" s="21"/>
      <c r="O31" s="4" t="s">
        <v>24</v>
      </c>
      <c r="P31" s="71" t="s">
        <v>25</v>
      </c>
      <c r="Q31" s="71">
        <v>2</v>
      </c>
    </row>
    <row r="32" spans="1:24" x14ac:dyDescent="0.35">
      <c r="B32" s="192" t="s">
        <v>35</v>
      </c>
      <c r="C32" s="96">
        <f>(0.333+0.33+0.33)/3</f>
        <v>0.33100000000000002</v>
      </c>
      <c r="D32" s="205" t="s">
        <v>142</v>
      </c>
      <c r="E32" s="205"/>
      <c r="F32" s="205"/>
      <c r="G32" s="211"/>
      <c r="J32" s="180" t="s">
        <v>151</v>
      </c>
      <c r="K32" s="95">
        <f>12*K31</f>
        <v>36</v>
      </c>
      <c r="L32" s="55" t="s">
        <v>240</v>
      </c>
      <c r="M32" s="181"/>
      <c r="N32" s="21"/>
      <c r="O32" s="4" t="s">
        <v>26</v>
      </c>
      <c r="P32" s="71" t="s">
        <v>27</v>
      </c>
      <c r="Q32" s="71">
        <v>3</v>
      </c>
    </row>
    <row r="33" spans="1:19" x14ac:dyDescent="0.35">
      <c r="B33" s="192" t="s">
        <v>38</v>
      </c>
      <c r="C33" s="96">
        <f>(0.5+0.5+1)/3</f>
        <v>0.66666666666666663</v>
      </c>
      <c r="D33" s="205" t="s">
        <v>143</v>
      </c>
      <c r="E33" s="205"/>
      <c r="F33" s="205"/>
      <c r="G33" s="211"/>
      <c r="I33" s="1"/>
      <c r="J33" s="182"/>
      <c r="K33" s="21"/>
      <c r="L33" s="21"/>
      <c r="M33" s="183"/>
      <c r="N33" s="74"/>
      <c r="O33" s="4" t="s">
        <v>29</v>
      </c>
      <c r="P33" s="71" t="s">
        <v>30</v>
      </c>
      <c r="Q33" s="71">
        <v>4</v>
      </c>
    </row>
    <row r="34" spans="1:19" x14ac:dyDescent="0.35">
      <c r="B34" s="192" t="s">
        <v>41</v>
      </c>
      <c r="C34" s="96">
        <f>(1+1+1)/3</f>
        <v>1</v>
      </c>
      <c r="D34" s="205"/>
      <c r="E34" s="205"/>
      <c r="F34" s="205"/>
      <c r="G34" s="211"/>
      <c r="J34" s="184" t="s">
        <v>215</v>
      </c>
      <c r="K34" s="9" t="s">
        <v>216</v>
      </c>
      <c r="L34" s="72" t="s">
        <v>217</v>
      </c>
      <c r="M34" s="185" t="s">
        <v>0</v>
      </c>
      <c r="N34" s="21"/>
      <c r="O34" s="4" t="s">
        <v>33</v>
      </c>
      <c r="P34" s="71" t="s">
        <v>34</v>
      </c>
      <c r="Q34" s="71">
        <v>5</v>
      </c>
    </row>
    <row r="35" spans="1:19" x14ac:dyDescent="0.35">
      <c r="B35" s="192" t="s">
        <v>44</v>
      </c>
      <c r="C35" s="96">
        <f>(1+0.5+0.5)/3</f>
        <v>0.66666666666666663</v>
      </c>
      <c r="D35" s="205" t="s">
        <v>144</v>
      </c>
      <c r="E35" s="205"/>
      <c r="F35" s="205"/>
      <c r="G35" s="211"/>
      <c r="J35" s="180" t="s">
        <v>178</v>
      </c>
      <c r="K35" s="95">
        <v>2</v>
      </c>
      <c r="L35" s="55" t="s">
        <v>172</v>
      </c>
      <c r="M35" s="186"/>
      <c r="N35" s="21"/>
      <c r="O35" s="4" t="s">
        <v>36</v>
      </c>
      <c r="P35" s="71" t="s">
        <v>37</v>
      </c>
      <c r="Q35" s="71">
        <v>6</v>
      </c>
    </row>
    <row r="36" spans="1:19" ht="15" thickBot="1" x14ac:dyDescent="0.4">
      <c r="B36" s="193" t="s">
        <v>47</v>
      </c>
      <c r="C36" s="194">
        <f>AVERAGE(C32:C35)</f>
        <v>0.66608333333333336</v>
      </c>
      <c r="D36" s="207" t="s">
        <v>48</v>
      </c>
      <c r="E36" s="207"/>
      <c r="F36" s="207"/>
      <c r="G36" s="208"/>
      <c r="J36" s="180" t="s">
        <v>179</v>
      </c>
      <c r="K36" s="95">
        <v>2</v>
      </c>
      <c r="L36" s="55" t="s">
        <v>172</v>
      </c>
      <c r="M36" s="186"/>
      <c r="N36" s="21"/>
      <c r="O36" s="4" t="s">
        <v>39</v>
      </c>
      <c r="P36" s="71" t="s">
        <v>40</v>
      </c>
      <c r="Q36" s="71">
        <v>7</v>
      </c>
    </row>
    <row r="37" spans="1:19" ht="29" x14ac:dyDescent="0.35">
      <c r="B37" s="1" t="s">
        <v>51</v>
      </c>
      <c r="J37" s="180" t="s">
        <v>180</v>
      </c>
      <c r="K37" s="95">
        <v>1</v>
      </c>
      <c r="L37" s="55" t="s">
        <v>172</v>
      </c>
      <c r="M37" s="186"/>
      <c r="N37" s="21"/>
      <c r="O37" s="4" t="s">
        <v>42</v>
      </c>
      <c r="P37" s="71" t="s">
        <v>43</v>
      </c>
      <c r="Q37" s="71">
        <v>8</v>
      </c>
    </row>
    <row r="38" spans="1:19" s="1" customFormat="1" ht="29" x14ac:dyDescent="0.35">
      <c r="A38"/>
      <c r="B38" s="70" t="s">
        <v>145</v>
      </c>
      <c r="C38" s="17"/>
      <c r="D38" s="17"/>
      <c r="E38" s="17"/>
      <c r="F38" s="17"/>
      <c r="G38"/>
      <c r="H38"/>
      <c r="I38"/>
      <c r="J38" s="180" t="s">
        <v>181</v>
      </c>
      <c r="K38" s="95">
        <v>2</v>
      </c>
      <c r="L38" s="55" t="s">
        <v>172</v>
      </c>
      <c r="M38" s="187" t="s">
        <v>210</v>
      </c>
      <c r="O38" s="4" t="s">
        <v>45</v>
      </c>
      <c r="P38" s="71" t="s">
        <v>46</v>
      </c>
      <c r="Q38" s="71">
        <v>9</v>
      </c>
      <c r="R38"/>
      <c r="S38"/>
    </row>
    <row r="39" spans="1:19" x14ac:dyDescent="0.35">
      <c r="B39" s="70"/>
      <c r="J39" s="182"/>
      <c r="K39" s="21"/>
      <c r="L39" s="21"/>
      <c r="M39" s="188"/>
      <c r="O39" s="4" t="s">
        <v>49</v>
      </c>
      <c r="P39" s="71" t="s">
        <v>50</v>
      </c>
      <c r="Q39" s="71">
        <v>10</v>
      </c>
    </row>
    <row r="40" spans="1:19" x14ac:dyDescent="0.35">
      <c r="A40">
        <v>6</v>
      </c>
      <c r="B40" s="68" t="s">
        <v>204</v>
      </c>
      <c r="J40" s="184" t="s">
        <v>220</v>
      </c>
      <c r="K40" s="72" t="s">
        <v>219</v>
      </c>
      <c r="L40" s="72" t="s">
        <v>217</v>
      </c>
      <c r="M40" s="185" t="s">
        <v>0</v>
      </c>
      <c r="O40" s="4" t="s">
        <v>52</v>
      </c>
      <c r="P40" s="71" t="s">
        <v>53</v>
      </c>
      <c r="Q40" s="71">
        <v>11</v>
      </c>
    </row>
    <row r="41" spans="1:19" ht="16.5" x14ac:dyDescent="0.35">
      <c r="B41" s="3" t="s">
        <v>58</v>
      </c>
      <c r="C41" s="95">
        <v>1</v>
      </c>
      <c r="D41" s="55" t="s">
        <v>59</v>
      </c>
      <c r="J41" s="180" t="s">
        <v>189</v>
      </c>
      <c r="K41" s="95">
        <v>4</v>
      </c>
      <c r="L41" s="55" t="s">
        <v>190</v>
      </c>
      <c r="M41" s="186"/>
      <c r="O41" s="4" t="s">
        <v>54</v>
      </c>
      <c r="P41" s="71" t="s">
        <v>55</v>
      </c>
      <c r="Q41" s="71">
        <v>12</v>
      </c>
      <c r="R41" s="1"/>
      <c r="S41" s="1"/>
    </row>
    <row r="42" spans="1:19" ht="15" thickBot="1" x14ac:dyDescent="0.4">
      <c r="G42" s="1"/>
      <c r="H42" s="1"/>
      <c r="J42" s="189" t="s">
        <v>211</v>
      </c>
      <c r="K42" s="174">
        <v>20</v>
      </c>
      <c r="L42" s="190" t="s">
        <v>192</v>
      </c>
      <c r="M42" s="191"/>
      <c r="O42" s="4" t="s">
        <v>56</v>
      </c>
      <c r="P42" s="71" t="s">
        <v>57</v>
      </c>
      <c r="Q42" s="71">
        <v>13</v>
      </c>
    </row>
    <row r="43" spans="1:19" ht="29.5" thickBot="1" x14ac:dyDescent="0.4">
      <c r="A43">
        <v>7</v>
      </c>
      <c r="B43" s="68" t="s">
        <v>60</v>
      </c>
      <c r="J43" s="19"/>
      <c r="K43" s="33"/>
      <c r="L43" s="21"/>
      <c r="M43" s="21"/>
    </row>
    <row r="44" spans="1:19" x14ac:dyDescent="0.35">
      <c r="A44" s="1"/>
      <c r="B44" s="167" t="s">
        <v>63</v>
      </c>
      <c r="C44" s="195" t="s">
        <v>221</v>
      </c>
      <c r="D44" s="196" t="s">
        <v>217</v>
      </c>
      <c r="E44" s="6"/>
      <c r="F44" s="6"/>
    </row>
    <row r="45" spans="1:19" x14ac:dyDescent="0.35">
      <c r="B45" s="197" t="s">
        <v>64</v>
      </c>
      <c r="C45" s="95">
        <v>1</v>
      </c>
      <c r="D45" s="186" t="s">
        <v>62</v>
      </c>
    </row>
    <row r="46" spans="1:19" x14ac:dyDescent="0.35">
      <c r="B46" s="197" t="s">
        <v>129</v>
      </c>
      <c r="C46" s="95">
        <v>1</v>
      </c>
      <c r="D46" s="186" t="s">
        <v>62</v>
      </c>
      <c r="I46">
        <v>10</v>
      </c>
      <c r="J46" s="81" t="s">
        <v>206</v>
      </c>
    </row>
    <row r="47" spans="1:19" x14ac:dyDescent="0.35">
      <c r="B47" s="197" t="s">
        <v>67</v>
      </c>
      <c r="C47" s="95">
        <v>1</v>
      </c>
      <c r="D47" s="186" t="s">
        <v>62</v>
      </c>
      <c r="J47" s="13" t="s">
        <v>74</v>
      </c>
      <c r="K47" s="100">
        <f>'EC-UNCONSTR'!R2</f>
        <v>1</v>
      </c>
    </row>
    <row r="48" spans="1:19" x14ac:dyDescent="0.35">
      <c r="B48" s="197" t="s">
        <v>68</v>
      </c>
      <c r="C48" s="95">
        <v>2</v>
      </c>
      <c r="D48" s="186" t="s">
        <v>62</v>
      </c>
      <c r="J48" s="4" t="s">
        <v>75</v>
      </c>
      <c r="K48" s="100">
        <f>'EC-UNCONSTR'!R3</f>
        <v>1</v>
      </c>
    </row>
    <row r="49" spans="1:11" x14ac:dyDescent="0.35">
      <c r="B49" s="197" t="s">
        <v>69</v>
      </c>
      <c r="C49" s="95">
        <v>1</v>
      </c>
      <c r="D49" s="186" t="s">
        <v>62</v>
      </c>
    </row>
    <row r="50" spans="1:11" x14ac:dyDescent="0.35">
      <c r="B50" s="197" t="s">
        <v>70</v>
      </c>
      <c r="C50" s="95">
        <v>1</v>
      </c>
      <c r="D50" s="186" t="s">
        <v>62</v>
      </c>
    </row>
    <row r="51" spans="1:11" x14ac:dyDescent="0.35">
      <c r="B51" s="197" t="s">
        <v>71</v>
      </c>
      <c r="C51" s="95">
        <v>1</v>
      </c>
      <c r="D51" s="186" t="s">
        <v>62</v>
      </c>
      <c r="J51" s="7"/>
    </row>
    <row r="52" spans="1:11" x14ac:dyDescent="0.35">
      <c r="B52" s="197" t="s">
        <v>141</v>
      </c>
      <c r="C52" s="95">
        <v>1</v>
      </c>
      <c r="D52" s="186" t="s">
        <v>62</v>
      </c>
      <c r="I52">
        <v>11</v>
      </c>
      <c r="J52" s="34" t="s">
        <v>3</v>
      </c>
    </row>
    <row r="53" spans="1:11" x14ac:dyDescent="0.35">
      <c r="B53" s="197" t="s">
        <v>72</v>
      </c>
      <c r="C53" s="95">
        <v>1</v>
      </c>
      <c r="D53" s="186" t="s">
        <v>62</v>
      </c>
      <c r="J53" s="4" t="s">
        <v>9</v>
      </c>
      <c r="K53" s="102">
        <v>847.548</v>
      </c>
    </row>
    <row r="54" spans="1:11" x14ac:dyDescent="0.35">
      <c r="B54" s="197" t="s">
        <v>73</v>
      </c>
      <c r="C54" s="95">
        <v>1</v>
      </c>
      <c r="D54" s="186" t="s">
        <v>62</v>
      </c>
      <c r="E54" s="36"/>
      <c r="J54" s="4" t="s">
        <v>11</v>
      </c>
      <c r="K54" s="95">
        <v>1.6093</v>
      </c>
    </row>
    <row r="55" spans="1:11" x14ac:dyDescent="0.35">
      <c r="B55" s="198" t="s">
        <v>194</v>
      </c>
      <c r="C55" s="95">
        <v>1</v>
      </c>
      <c r="D55" s="186" t="s">
        <v>62</v>
      </c>
      <c r="J55" s="4" t="s">
        <v>12</v>
      </c>
      <c r="K55" s="95">
        <v>0.86897000000000002</v>
      </c>
    </row>
    <row r="56" spans="1:11" ht="15" thickBot="1" x14ac:dyDescent="0.4">
      <c r="B56" s="199" t="s">
        <v>61</v>
      </c>
      <c r="C56" s="200">
        <v>1</v>
      </c>
      <c r="D56" s="201" t="s">
        <v>62</v>
      </c>
      <c r="J56" s="4" t="s">
        <v>13</v>
      </c>
      <c r="K56" s="95">
        <v>1.8520000000000001</v>
      </c>
    </row>
    <row r="57" spans="1:11" x14ac:dyDescent="0.35">
      <c r="J57" s="20" t="s">
        <v>236</v>
      </c>
      <c r="K57" s="103">
        <v>247.10538099999999</v>
      </c>
    </row>
    <row r="58" spans="1:11" x14ac:dyDescent="0.35">
      <c r="J58" s="20" t="s">
        <v>237</v>
      </c>
      <c r="K58" s="101">
        <f>K56^2</f>
        <v>3.4299040000000005</v>
      </c>
    </row>
    <row r="60" spans="1:11" x14ac:dyDescent="0.35">
      <c r="A60" s="19"/>
      <c r="B60" s="2" t="s">
        <v>230</v>
      </c>
    </row>
    <row r="61" spans="1:11" x14ac:dyDescent="0.35">
      <c r="A61" s="94">
        <v>1</v>
      </c>
      <c r="B61" s="205" t="s">
        <v>231</v>
      </c>
      <c r="C61" s="205"/>
      <c r="D61" s="205"/>
      <c r="E61" s="205"/>
      <c r="F61" s="205"/>
      <c r="G61" s="205"/>
    </row>
    <row r="62" spans="1:11" x14ac:dyDescent="0.35">
      <c r="A62" s="94">
        <v>2</v>
      </c>
      <c r="B62" s="205" t="s">
        <v>232</v>
      </c>
      <c r="C62" s="205"/>
      <c r="D62" s="205"/>
      <c r="E62" s="205"/>
      <c r="F62" s="205"/>
      <c r="G62" s="205"/>
    </row>
    <row r="63" spans="1:11" x14ac:dyDescent="0.35">
      <c r="A63" s="94">
        <v>3</v>
      </c>
      <c r="B63" s="205" t="s">
        <v>234</v>
      </c>
      <c r="C63" s="205"/>
      <c r="D63" s="205"/>
      <c r="E63" s="205"/>
      <c r="F63" s="205"/>
      <c r="G63" s="205"/>
    </row>
    <row r="64" spans="1:11" x14ac:dyDescent="0.35">
      <c r="A64" s="94">
        <v>4</v>
      </c>
      <c r="B64" s="205" t="s">
        <v>233</v>
      </c>
      <c r="C64" s="205"/>
      <c r="D64" s="205"/>
      <c r="E64" s="205"/>
      <c r="F64" s="205"/>
      <c r="G64" s="205"/>
    </row>
    <row r="65" spans="1:14" ht="29.4" customHeight="1" x14ac:dyDescent="0.35">
      <c r="A65" s="94">
        <v>5</v>
      </c>
      <c r="B65" s="205" t="s">
        <v>235</v>
      </c>
      <c r="C65" s="205"/>
      <c r="D65" s="205"/>
      <c r="E65" s="205"/>
      <c r="F65" s="205"/>
      <c r="G65" s="205"/>
    </row>
    <row r="66" spans="1:14" x14ac:dyDescent="0.35">
      <c r="A66" s="94">
        <v>6</v>
      </c>
      <c r="B66" s="205" t="s">
        <v>241</v>
      </c>
      <c r="C66" s="205"/>
      <c r="D66" s="205"/>
      <c r="E66" s="205"/>
      <c r="F66" s="205"/>
      <c r="G66" s="205"/>
    </row>
    <row r="67" spans="1:14" x14ac:dyDescent="0.35">
      <c r="A67" s="94">
        <v>7</v>
      </c>
      <c r="B67" s="206" t="s">
        <v>242</v>
      </c>
      <c r="C67" s="206"/>
      <c r="D67" s="206"/>
      <c r="E67" s="206"/>
      <c r="F67" s="206"/>
      <c r="G67" s="206"/>
      <c r="H67" s="36"/>
    </row>
    <row r="68" spans="1:14" ht="29.4" customHeight="1" x14ac:dyDescent="0.35">
      <c r="A68" s="94"/>
      <c r="B68" s="204"/>
      <c r="C68" s="204"/>
      <c r="D68" s="204"/>
      <c r="E68" s="204"/>
      <c r="F68" s="204"/>
      <c r="G68" s="204"/>
    </row>
    <row r="69" spans="1:14" ht="43.25" customHeight="1" x14ac:dyDescent="0.35">
      <c r="A69" s="94"/>
      <c r="B69" s="204"/>
      <c r="C69" s="204"/>
      <c r="D69" s="204"/>
      <c r="E69" s="204"/>
      <c r="F69" s="204"/>
      <c r="G69" s="204"/>
    </row>
    <row r="70" spans="1:14" s="36" customFormat="1" ht="28.25" customHeight="1" x14ac:dyDescent="0.35">
      <c r="A70" s="85"/>
      <c r="B70" s="204"/>
      <c r="C70" s="204"/>
      <c r="D70" s="204"/>
      <c r="E70" s="204"/>
      <c r="F70" s="204"/>
      <c r="G70" s="204"/>
      <c r="H70"/>
      <c r="M70" s="86"/>
      <c r="N70" s="86"/>
    </row>
    <row r="71" spans="1:14" x14ac:dyDescent="0.35">
      <c r="A71" s="85"/>
      <c r="B71" s="204"/>
      <c r="C71" s="204"/>
      <c r="D71" s="204"/>
      <c r="E71" s="204"/>
      <c r="F71" s="204"/>
      <c r="G71" s="204"/>
    </row>
    <row r="72" spans="1:14" x14ac:dyDescent="0.35">
      <c r="A72" s="85"/>
      <c r="B72" s="204"/>
      <c r="C72" s="204"/>
      <c r="D72" s="204"/>
      <c r="E72" s="204"/>
      <c r="F72" s="204"/>
      <c r="G72" s="204"/>
    </row>
    <row r="73" spans="1:14" x14ac:dyDescent="0.35">
      <c r="A73" s="85"/>
      <c r="B73" s="204"/>
      <c r="C73" s="204"/>
      <c r="D73" s="204"/>
      <c r="E73" s="204"/>
      <c r="F73" s="204"/>
      <c r="G73" s="204"/>
    </row>
    <row r="74" spans="1:14" x14ac:dyDescent="0.35">
      <c r="A74" s="85"/>
    </row>
    <row r="75" spans="1:14" x14ac:dyDescent="0.35">
      <c r="A75" s="85"/>
    </row>
    <row r="76" spans="1:14" x14ac:dyDescent="0.35">
      <c r="A76" s="85"/>
    </row>
    <row r="77" spans="1:14" x14ac:dyDescent="0.35">
      <c r="A77" s="85"/>
    </row>
    <row r="78" spans="1:14" x14ac:dyDescent="0.35">
      <c r="A78" s="85"/>
    </row>
    <row r="79" spans="1:14" x14ac:dyDescent="0.35">
      <c r="A79" s="85"/>
    </row>
    <row r="80" spans="1:14" x14ac:dyDescent="0.35">
      <c r="A80" s="85"/>
    </row>
    <row r="81" spans="1:1" x14ac:dyDescent="0.35">
      <c r="A81" s="85"/>
    </row>
  </sheetData>
  <mergeCells count="19">
    <mergeCell ref="D36:G36"/>
    <mergeCell ref="D31:G31"/>
    <mergeCell ref="D32:G32"/>
    <mergeCell ref="D33:G33"/>
    <mergeCell ref="D34:G34"/>
    <mergeCell ref="D35:G35"/>
    <mergeCell ref="B61:G61"/>
    <mergeCell ref="B62:G62"/>
    <mergeCell ref="B63:G63"/>
    <mergeCell ref="B64:G64"/>
    <mergeCell ref="B65:G65"/>
    <mergeCell ref="B71:G71"/>
    <mergeCell ref="B72:G72"/>
    <mergeCell ref="B73:G73"/>
    <mergeCell ref="B66:G66"/>
    <mergeCell ref="B67:G67"/>
    <mergeCell ref="B68:G68"/>
    <mergeCell ref="B69:G69"/>
    <mergeCell ref="B70:G70"/>
  </mergeCells>
  <phoneticPr fontId="4"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C5965-51AB-4779-AF77-540D29D7DB49}">
  <sheetPr codeName="Sheet10">
    <tabColor rgb="FFF7A11A"/>
  </sheetPr>
  <dimension ref="A4:BR48"/>
  <sheetViews>
    <sheetView tabSelected="1" topLeftCell="AS1" workbookViewId="0">
      <selection activeCell="BD29" sqref="BD29"/>
    </sheetView>
  </sheetViews>
  <sheetFormatPr defaultRowHeight="14.5" x14ac:dyDescent="0.35"/>
  <cols>
    <col min="2" max="2" width="0" hidden="1" customWidth="1"/>
    <col min="3" max="3" width="13" hidden="1" customWidth="1"/>
    <col min="4" max="4" width="9" hidden="1" customWidth="1"/>
    <col min="5" max="5" width="9.453125" hidden="1" customWidth="1"/>
    <col min="6" max="6" width="9" hidden="1" customWidth="1"/>
    <col min="7" max="7" width="11.08984375" hidden="1" customWidth="1"/>
    <col min="8" max="8" width="9" hidden="1" customWidth="1"/>
    <col min="9" max="9" width="11.08984375" hidden="1" customWidth="1"/>
    <col min="10" max="11" width="9" hidden="1" customWidth="1"/>
    <col min="12" max="12" width="12.08984375" hidden="1" customWidth="1"/>
    <col min="13" max="15" width="12.453125" hidden="1" customWidth="1"/>
    <col min="16" max="16" width="9" hidden="1" customWidth="1"/>
    <col min="17" max="21" width="10.453125" hidden="1" customWidth="1"/>
    <col min="22" max="23" width="9" hidden="1" customWidth="1"/>
    <col min="24" max="24" width="9" customWidth="1"/>
    <col min="26" max="26" width="30.453125" customWidth="1"/>
    <col min="27" max="40" width="8.90625" style="61"/>
    <col min="41" max="41" width="31.08984375" style="61" customWidth="1"/>
    <col min="42" max="55" width="8.90625" style="61"/>
    <col min="56" max="56" width="34.08984375" style="14" customWidth="1"/>
    <col min="71" max="71" width="35.08984375" customWidth="1"/>
  </cols>
  <sheetData>
    <row r="4" spans="1:70" ht="15" thickBot="1" x14ac:dyDescent="0.4">
      <c r="B4" s="7"/>
      <c r="Z4" t="s">
        <v>95</v>
      </c>
      <c r="AA4" s="12" t="s">
        <v>85</v>
      </c>
    </row>
    <row r="5" spans="1:70" s="2" customFormat="1" ht="22.25" customHeight="1" thickTop="1" thickBot="1" x14ac:dyDescent="0.4">
      <c r="A5" s="18"/>
      <c r="B5" s="24" t="s">
        <v>85</v>
      </c>
      <c r="C5" s="10" t="s">
        <v>90</v>
      </c>
      <c r="D5" s="5" t="s">
        <v>84</v>
      </c>
      <c r="E5" s="5" t="s">
        <v>86</v>
      </c>
      <c r="F5" s="5" t="s">
        <v>91</v>
      </c>
      <c r="G5" s="5" t="s">
        <v>92</v>
      </c>
      <c r="H5" s="5" t="s">
        <v>93</v>
      </c>
      <c r="I5" s="5" t="s">
        <v>87</v>
      </c>
      <c r="J5" s="5" t="s">
        <v>96</v>
      </c>
      <c r="K5" s="5" t="s">
        <v>97</v>
      </c>
      <c r="L5" s="5" t="s">
        <v>88</v>
      </c>
      <c r="M5" s="5" t="s">
        <v>98</v>
      </c>
      <c r="N5" s="5" t="s">
        <v>99</v>
      </c>
      <c r="O5" s="5" t="s">
        <v>100</v>
      </c>
      <c r="P5" s="5" t="s">
        <v>76</v>
      </c>
      <c r="Q5" s="5" t="s">
        <v>77</v>
      </c>
      <c r="R5" s="5" t="s">
        <v>78</v>
      </c>
      <c r="S5" s="5" t="s">
        <v>79</v>
      </c>
      <c r="T5" s="5" t="s">
        <v>80</v>
      </c>
      <c r="U5" s="5" t="s">
        <v>81</v>
      </c>
      <c r="V5" s="5" t="s">
        <v>82</v>
      </c>
      <c r="W5" s="5" t="s">
        <v>83</v>
      </c>
      <c r="X5" s="18"/>
      <c r="Z5" s="38" t="s">
        <v>311</v>
      </c>
      <c r="AA5" s="90">
        <v>2022</v>
      </c>
      <c r="AB5" s="90">
        <v>2023</v>
      </c>
      <c r="AC5" s="90">
        <v>2024</v>
      </c>
      <c r="AD5" s="90">
        <v>2025</v>
      </c>
      <c r="AE5" s="90">
        <v>2026</v>
      </c>
      <c r="AF5" s="90">
        <v>2027</v>
      </c>
      <c r="AG5" s="90">
        <v>2028</v>
      </c>
      <c r="AH5" s="90">
        <v>2029</v>
      </c>
      <c r="AI5" s="90">
        <v>2030</v>
      </c>
      <c r="AJ5" s="90">
        <v>2031</v>
      </c>
      <c r="AK5" s="90">
        <v>2032</v>
      </c>
      <c r="AL5" s="90">
        <v>2033</v>
      </c>
      <c r="AM5" s="90">
        <v>2034</v>
      </c>
      <c r="AN5" s="90">
        <v>2035</v>
      </c>
      <c r="AO5" s="27" t="s">
        <v>269</v>
      </c>
      <c r="AP5" s="90">
        <v>2022</v>
      </c>
      <c r="AQ5" s="90">
        <v>2023</v>
      </c>
      <c r="AR5" s="90">
        <v>2024</v>
      </c>
      <c r="AS5" s="90">
        <v>2025</v>
      </c>
      <c r="AT5" s="90">
        <v>2026</v>
      </c>
      <c r="AU5" s="90">
        <v>2027</v>
      </c>
      <c r="AV5" s="90">
        <v>2028</v>
      </c>
      <c r="AW5" s="90">
        <v>2029</v>
      </c>
      <c r="AX5" s="90">
        <v>2030</v>
      </c>
      <c r="AY5" s="90">
        <v>2031</v>
      </c>
      <c r="AZ5" s="90">
        <v>2032</v>
      </c>
      <c r="BA5" s="90">
        <v>2033</v>
      </c>
      <c r="BB5" s="90">
        <v>2034</v>
      </c>
      <c r="BC5" s="90">
        <v>2035</v>
      </c>
      <c r="BD5" s="39" t="s">
        <v>255</v>
      </c>
      <c r="BE5" s="22">
        <v>2022</v>
      </c>
      <c r="BF5" s="22">
        <v>2023</v>
      </c>
      <c r="BG5" s="22">
        <v>2024</v>
      </c>
      <c r="BH5" s="22">
        <v>2025</v>
      </c>
      <c r="BI5" s="22">
        <v>2026</v>
      </c>
      <c r="BJ5" s="22">
        <v>2027</v>
      </c>
      <c r="BK5" s="22">
        <v>2028</v>
      </c>
      <c r="BL5" s="22">
        <v>2029</v>
      </c>
      <c r="BM5" s="22">
        <v>2030</v>
      </c>
      <c r="BN5" s="22">
        <v>2031</v>
      </c>
      <c r="BO5" s="22">
        <v>2032</v>
      </c>
      <c r="BP5" s="22">
        <v>2033</v>
      </c>
      <c r="BQ5" s="22">
        <v>2034</v>
      </c>
      <c r="BR5" s="22">
        <v>2035</v>
      </c>
    </row>
    <row r="6" spans="1:70" s="11" customFormat="1" ht="15.5" thickTop="1" thickBot="1" x14ac:dyDescent="0.4">
      <c r="A6" s="26"/>
      <c r="B6" s="38" t="s">
        <v>101</v>
      </c>
      <c r="C6" s="41"/>
      <c r="D6" s="42"/>
      <c r="E6" s="42"/>
      <c r="F6" s="42"/>
      <c r="G6" s="42"/>
      <c r="H6" s="43"/>
      <c r="I6" s="42"/>
      <c r="J6" s="42"/>
      <c r="K6" s="42"/>
      <c r="L6" s="42"/>
      <c r="M6" s="42"/>
      <c r="N6" s="42"/>
      <c r="O6" s="42"/>
      <c r="P6" s="42"/>
      <c r="Q6" s="42"/>
      <c r="R6" s="42"/>
      <c r="S6" s="42"/>
      <c r="T6" s="42"/>
      <c r="U6" s="42"/>
      <c r="V6" s="42"/>
      <c r="W6" s="42"/>
      <c r="X6" s="42"/>
      <c r="Z6" s="148" t="s">
        <v>90</v>
      </c>
      <c r="AA6" s="40">
        <v>0</v>
      </c>
      <c r="AB6" s="40">
        <v>55200</v>
      </c>
      <c r="AC6" s="40">
        <v>508588.66666666663</v>
      </c>
      <c r="AD6" s="40">
        <v>310477.66666666663</v>
      </c>
      <c r="AE6" s="40">
        <v>186336.66666666666</v>
      </c>
      <c r="AF6" s="40">
        <v>224046.5</v>
      </c>
      <c r="AG6" s="40">
        <v>314249</v>
      </c>
      <c r="AH6" s="40">
        <v>0</v>
      </c>
      <c r="AI6" s="40">
        <v>159694</v>
      </c>
      <c r="AJ6" s="40">
        <v>0</v>
      </c>
      <c r="AK6" s="40">
        <v>93761.5</v>
      </c>
      <c r="AL6" s="40">
        <v>0</v>
      </c>
      <c r="AM6" s="40">
        <v>0</v>
      </c>
      <c r="AN6" s="40">
        <v>0</v>
      </c>
      <c r="AO6" s="148" t="s">
        <v>90</v>
      </c>
      <c r="AP6" s="40"/>
      <c r="AQ6" s="40"/>
      <c r="AR6" s="40"/>
      <c r="AS6" s="40"/>
      <c r="AT6" s="40"/>
      <c r="AU6" s="40"/>
      <c r="AV6" s="40"/>
      <c r="AW6" s="40"/>
      <c r="AX6" s="40"/>
      <c r="AY6" s="40"/>
      <c r="AZ6" s="40"/>
      <c r="BA6" s="40"/>
      <c r="BB6" s="40"/>
      <c r="BC6" s="40"/>
      <c r="BD6" s="148" t="s">
        <v>90</v>
      </c>
      <c r="BE6" s="40"/>
      <c r="BF6" s="40"/>
      <c r="BG6" s="40"/>
      <c r="BH6" s="40"/>
      <c r="BI6" s="40"/>
      <c r="BJ6" s="40"/>
      <c r="BK6" s="40"/>
      <c r="BL6" s="40"/>
      <c r="BM6" s="40"/>
      <c r="BN6" s="40"/>
      <c r="BO6" s="40"/>
      <c r="BP6" s="40"/>
      <c r="BQ6" s="40"/>
      <c r="BR6" s="40"/>
    </row>
    <row r="7" spans="1:70" ht="15.5" thickTop="1" thickBot="1" x14ac:dyDescent="0.4">
      <c r="A7" s="25"/>
      <c r="B7" s="22">
        <v>2022</v>
      </c>
      <c r="C7" s="40">
        <v>0</v>
      </c>
      <c r="D7" s="40">
        <v>0</v>
      </c>
      <c r="E7" s="40">
        <v>0</v>
      </c>
      <c r="F7" s="40">
        <v>0</v>
      </c>
      <c r="G7" s="40">
        <v>0</v>
      </c>
      <c r="H7" s="40">
        <v>0</v>
      </c>
      <c r="I7" s="40">
        <v>0</v>
      </c>
      <c r="J7" s="40">
        <v>0</v>
      </c>
      <c r="K7" s="40">
        <v>0</v>
      </c>
      <c r="L7" s="40">
        <v>0</v>
      </c>
      <c r="M7" s="40">
        <v>0</v>
      </c>
      <c r="N7" s="40">
        <v>0</v>
      </c>
      <c r="O7" s="40">
        <v>0</v>
      </c>
      <c r="P7" s="40">
        <v>0</v>
      </c>
      <c r="Q7" s="40">
        <v>0</v>
      </c>
      <c r="R7" s="40">
        <v>0</v>
      </c>
      <c r="S7" s="40">
        <v>0</v>
      </c>
      <c r="T7" s="40">
        <v>0</v>
      </c>
      <c r="U7" s="40">
        <v>0</v>
      </c>
      <c r="V7" s="40">
        <v>0</v>
      </c>
      <c r="W7" s="40">
        <v>0</v>
      </c>
      <c r="X7" s="40"/>
      <c r="Z7" s="12" t="s">
        <v>84</v>
      </c>
      <c r="AA7" s="40">
        <v>0</v>
      </c>
      <c r="AB7" s="40">
        <v>2</v>
      </c>
      <c r="AC7" s="40">
        <v>6</v>
      </c>
      <c r="AD7" s="40">
        <v>5</v>
      </c>
      <c r="AE7" s="40">
        <v>5</v>
      </c>
      <c r="AF7" s="40">
        <v>2</v>
      </c>
      <c r="AG7" s="40">
        <v>3</v>
      </c>
      <c r="AH7" s="40">
        <v>0</v>
      </c>
      <c r="AI7" s="40">
        <v>2</v>
      </c>
      <c r="AJ7" s="40">
        <v>0</v>
      </c>
      <c r="AK7" s="40">
        <v>1</v>
      </c>
      <c r="AL7" s="40">
        <v>0</v>
      </c>
      <c r="AM7" s="40">
        <v>0</v>
      </c>
      <c r="AN7" s="40">
        <v>0</v>
      </c>
      <c r="AO7" s="12" t="s">
        <v>84</v>
      </c>
      <c r="AP7" s="40">
        <v>0</v>
      </c>
      <c r="AQ7" s="40">
        <v>0</v>
      </c>
      <c r="AR7" s="40">
        <v>0</v>
      </c>
      <c r="AS7" s="40">
        <v>0</v>
      </c>
      <c r="AT7" s="40">
        <v>1</v>
      </c>
      <c r="AU7" s="40">
        <v>1</v>
      </c>
      <c r="AV7" s="40">
        <v>4</v>
      </c>
      <c r="AW7" s="40">
        <v>3</v>
      </c>
      <c r="AX7" s="40">
        <v>4</v>
      </c>
      <c r="AY7" s="40">
        <v>1</v>
      </c>
      <c r="AZ7" s="40">
        <v>2</v>
      </c>
      <c r="BA7" s="40">
        <v>1</v>
      </c>
      <c r="BB7" s="40">
        <v>2</v>
      </c>
      <c r="BC7" s="40">
        <v>1</v>
      </c>
      <c r="BD7" s="12" t="s">
        <v>84</v>
      </c>
      <c r="BE7" s="40">
        <v>0</v>
      </c>
      <c r="BF7" s="40">
        <v>0</v>
      </c>
      <c r="BG7" s="40">
        <v>0</v>
      </c>
      <c r="BH7" s="40">
        <v>0</v>
      </c>
      <c r="BI7" s="40">
        <v>0</v>
      </c>
      <c r="BJ7" s="40">
        <v>0</v>
      </c>
      <c r="BK7" s="40">
        <v>1</v>
      </c>
      <c r="BL7" s="40">
        <v>2</v>
      </c>
      <c r="BM7" s="40">
        <v>2</v>
      </c>
      <c r="BN7" s="40">
        <v>1</v>
      </c>
      <c r="BO7" s="40">
        <v>0</v>
      </c>
      <c r="BP7" s="40">
        <v>0</v>
      </c>
      <c r="BQ7" s="40">
        <v>0</v>
      </c>
      <c r="BR7" s="40">
        <v>0</v>
      </c>
    </row>
    <row r="8" spans="1:70" ht="15" thickTop="1" x14ac:dyDescent="0.35">
      <c r="B8" s="22">
        <v>2023</v>
      </c>
      <c r="C8" s="22">
        <v>55200</v>
      </c>
      <c r="D8" s="22">
        <v>2</v>
      </c>
      <c r="E8" s="22">
        <v>532</v>
      </c>
      <c r="F8" s="22">
        <v>42.769230769230774</v>
      </c>
      <c r="G8" s="22">
        <v>0</v>
      </c>
      <c r="H8" s="22">
        <v>0</v>
      </c>
      <c r="I8" s="22">
        <v>12</v>
      </c>
      <c r="J8" s="22">
        <v>36</v>
      </c>
      <c r="K8" s="22">
        <v>44.5</v>
      </c>
      <c r="L8" s="22">
        <v>32.769230769230774</v>
      </c>
      <c r="M8" s="22">
        <v>0</v>
      </c>
      <c r="N8" s="22">
        <v>10</v>
      </c>
      <c r="O8" s="22">
        <v>2</v>
      </c>
      <c r="P8" s="22">
        <v>2</v>
      </c>
      <c r="Q8" s="22">
        <v>2.6876000000000002</v>
      </c>
      <c r="R8" s="22">
        <v>125.50240000000001</v>
      </c>
      <c r="S8" s="22">
        <v>256</v>
      </c>
      <c r="T8" s="22">
        <v>2</v>
      </c>
      <c r="U8" s="22">
        <v>256</v>
      </c>
      <c r="V8" s="22">
        <v>2</v>
      </c>
      <c r="W8" s="22">
        <v>0</v>
      </c>
      <c r="Z8" s="149" t="s">
        <v>86</v>
      </c>
      <c r="AA8" s="90">
        <v>0</v>
      </c>
      <c r="AB8" s="90">
        <v>532</v>
      </c>
      <c r="AC8" s="90">
        <v>4304</v>
      </c>
      <c r="AD8" s="90">
        <v>3802</v>
      </c>
      <c r="AE8" s="90">
        <v>2821</v>
      </c>
      <c r="AF8" s="90">
        <v>2368.6</v>
      </c>
      <c r="AG8" s="90">
        <v>2737</v>
      </c>
      <c r="AH8" s="90">
        <v>0</v>
      </c>
      <c r="AI8" s="90">
        <v>1797</v>
      </c>
      <c r="AJ8" s="90">
        <v>0</v>
      </c>
      <c r="AK8" s="90">
        <v>759</v>
      </c>
      <c r="AL8" s="90">
        <v>0</v>
      </c>
      <c r="AM8" s="90">
        <v>0</v>
      </c>
      <c r="AN8" s="61">
        <v>0</v>
      </c>
      <c r="AO8" s="149" t="s">
        <v>86</v>
      </c>
      <c r="AP8" s="61">
        <v>0</v>
      </c>
      <c r="AQ8" s="61">
        <v>0</v>
      </c>
      <c r="AR8" s="61">
        <v>0</v>
      </c>
      <c r="AS8" s="61">
        <v>0</v>
      </c>
      <c r="AT8" s="61">
        <v>608</v>
      </c>
      <c r="AU8" s="61">
        <v>536</v>
      </c>
      <c r="AV8" s="61">
        <v>2888.9938385582327</v>
      </c>
      <c r="AW8" s="61">
        <v>2294</v>
      </c>
      <c r="AX8" s="61">
        <v>2931.937690175424</v>
      </c>
      <c r="AY8" s="61">
        <v>699.95062160302427</v>
      </c>
      <c r="AZ8" s="61">
        <v>2652.2678290787071</v>
      </c>
      <c r="BA8" s="61">
        <v>1067</v>
      </c>
      <c r="BB8" s="61">
        <v>1441.4916206515738</v>
      </c>
      <c r="BC8" s="61">
        <v>924</v>
      </c>
      <c r="BD8" s="149" t="s">
        <v>86</v>
      </c>
      <c r="BE8" s="40">
        <v>0</v>
      </c>
      <c r="BF8" s="40">
        <v>0</v>
      </c>
      <c r="BG8" s="40">
        <v>0</v>
      </c>
      <c r="BH8" s="40">
        <v>0</v>
      </c>
      <c r="BI8" s="40">
        <v>0</v>
      </c>
      <c r="BJ8" s="40">
        <v>0</v>
      </c>
      <c r="BK8" s="40">
        <v>500</v>
      </c>
      <c r="BL8" s="40">
        <v>1000</v>
      </c>
      <c r="BM8" s="40">
        <v>1000</v>
      </c>
      <c r="BN8" s="40">
        <v>500</v>
      </c>
      <c r="BO8" s="40">
        <v>0</v>
      </c>
      <c r="BP8" s="40">
        <v>0</v>
      </c>
      <c r="BQ8" s="40">
        <v>0</v>
      </c>
      <c r="BR8" s="40">
        <v>0</v>
      </c>
    </row>
    <row r="9" spans="1:70" x14ac:dyDescent="0.35">
      <c r="B9" s="22">
        <v>2024</v>
      </c>
      <c r="C9" s="22">
        <v>508588.66666666663</v>
      </c>
      <c r="D9" s="22">
        <v>6</v>
      </c>
      <c r="E9" s="22">
        <v>4304</v>
      </c>
      <c r="F9" s="22">
        <v>261.79487179487182</v>
      </c>
      <c r="G9" s="22">
        <v>76.52100840336135</v>
      </c>
      <c r="H9" s="22">
        <v>0</v>
      </c>
      <c r="I9" s="22">
        <v>12.933333333333332</v>
      </c>
      <c r="J9" s="22">
        <v>24.166666666666668</v>
      </c>
      <c r="K9" s="22">
        <v>37.333333333333336</v>
      </c>
      <c r="L9" s="22">
        <v>229.49353587588882</v>
      </c>
      <c r="M9" s="22">
        <v>29.142857142857142</v>
      </c>
      <c r="N9" s="22">
        <v>79.679487179487182</v>
      </c>
      <c r="O9" s="22">
        <v>10</v>
      </c>
      <c r="P9" s="22">
        <v>10</v>
      </c>
      <c r="Q9" s="22">
        <v>2.5085400000000004</v>
      </c>
      <c r="R9" s="22">
        <v>862.25390096961871</v>
      </c>
      <c r="S9" s="22">
        <v>552.66030000000001</v>
      </c>
      <c r="T9" s="22">
        <v>10</v>
      </c>
      <c r="U9" s="22">
        <v>926.41359999999997</v>
      </c>
      <c r="V9" s="22">
        <v>10</v>
      </c>
      <c r="W9" s="22">
        <v>0</v>
      </c>
      <c r="Z9" s="149" t="s">
        <v>91</v>
      </c>
      <c r="AA9" s="90">
        <v>0</v>
      </c>
      <c r="AB9" s="90">
        <v>42.769230769230774</v>
      </c>
      <c r="AC9" s="90">
        <v>261.79487179487182</v>
      </c>
      <c r="AD9" s="90">
        <v>187.5128205128205</v>
      </c>
      <c r="AE9" s="90">
        <v>10</v>
      </c>
      <c r="AF9" s="90">
        <v>0</v>
      </c>
      <c r="AG9" s="90">
        <v>0</v>
      </c>
      <c r="AH9" s="90">
        <v>0</v>
      </c>
      <c r="AI9" s="90">
        <v>0</v>
      </c>
      <c r="AJ9" s="90">
        <v>0</v>
      </c>
      <c r="AK9" s="90">
        <v>0</v>
      </c>
      <c r="AL9" s="90">
        <v>0</v>
      </c>
      <c r="AM9" s="90">
        <v>0</v>
      </c>
      <c r="AN9" s="61">
        <v>0</v>
      </c>
      <c r="AO9" s="149" t="s">
        <v>91</v>
      </c>
      <c r="AP9" s="61">
        <v>0</v>
      </c>
      <c r="AQ9" s="61">
        <v>0</v>
      </c>
      <c r="AR9" s="61">
        <v>0</v>
      </c>
      <c r="AS9" s="61">
        <v>0</v>
      </c>
      <c r="AT9" s="61">
        <v>50.666666666666664</v>
      </c>
      <c r="AU9" s="61">
        <v>0</v>
      </c>
      <c r="AV9" s="61">
        <v>0</v>
      </c>
      <c r="AW9" s="61">
        <v>0</v>
      </c>
      <c r="AX9" s="61">
        <v>0</v>
      </c>
      <c r="AY9" s="61">
        <v>0</v>
      </c>
      <c r="AZ9" s="61">
        <v>0</v>
      </c>
      <c r="BA9" s="61">
        <v>0</v>
      </c>
      <c r="BB9" s="61">
        <v>0</v>
      </c>
      <c r="BC9" s="61">
        <v>0</v>
      </c>
      <c r="BD9" s="149" t="s">
        <v>91</v>
      </c>
      <c r="BE9" s="40">
        <v>0</v>
      </c>
      <c r="BF9" s="40">
        <v>0</v>
      </c>
      <c r="BG9" s="40">
        <v>0</v>
      </c>
      <c r="BH9" s="40">
        <v>0</v>
      </c>
      <c r="BI9" s="40">
        <v>0</v>
      </c>
      <c r="BJ9" s="40">
        <v>0</v>
      </c>
      <c r="BK9" s="40">
        <v>0</v>
      </c>
      <c r="BL9" s="40">
        <v>0</v>
      </c>
      <c r="BM9" s="40">
        <v>0</v>
      </c>
      <c r="BN9" s="40">
        <v>0</v>
      </c>
      <c r="BO9" s="40">
        <v>0</v>
      </c>
      <c r="BP9" s="40">
        <v>0</v>
      </c>
      <c r="BQ9" s="40">
        <v>0</v>
      </c>
      <c r="BR9" s="40">
        <v>0</v>
      </c>
    </row>
    <row r="10" spans="1:70" s="48" customFormat="1" ht="15" thickBot="1" x14ac:dyDescent="0.4">
      <c r="A10" s="46"/>
      <c r="B10" s="47">
        <v>2025</v>
      </c>
      <c r="C10" s="47">
        <v>310477.66666666663</v>
      </c>
      <c r="D10" s="47">
        <v>5</v>
      </c>
      <c r="E10" s="47">
        <v>3802</v>
      </c>
      <c r="F10" s="47">
        <v>187.5128205128205</v>
      </c>
      <c r="G10" s="47">
        <v>102.33333333333334</v>
      </c>
      <c r="H10" s="47">
        <v>0</v>
      </c>
      <c r="I10" s="47">
        <v>13.2</v>
      </c>
      <c r="J10" s="47">
        <v>34.82</v>
      </c>
      <c r="K10" s="47">
        <v>47.3</v>
      </c>
      <c r="L10" s="47">
        <v>179.50641025641025</v>
      </c>
      <c r="M10" s="47">
        <v>12</v>
      </c>
      <c r="N10" s="47">
        <v>76.339743589743591</v>
      </c>
      <c r="O10" s="47">
        <v>9</v>
      </c>
      <c r="P10" s="47">
        <v>6</v>
      </c>
      <c r="Q10" s="47">
        <v>2.4521486567164184</v>
      </c>
      <c r="R10" s="47">
        <v>725.58714358974362</v>
      </c>
      <c r="S10" s="47">
        <v>462.5</v>
      </c>
      <c r="T10" s="47">
        <v>6</v>
      </c>
      <c r="U10" s="47">
        <v>505.5</v>
      </c>
      <c r="V10" s="47">
        <v>6</v>
      </c>
      <c r="W10" s="47">
        <v>0</v>
      </c>
      <c r="X10" s="47"/>
      <c r="Z10" s="150" t="s">
        <v>92</v>
      </c>
      <c r="AA10" s="91">
        <v>0</v>
      </c>
      <c r="AB10" s="91">
        <v>0</v>
      </c>
      <c r="AC10" s="91">
        <v>76.52100840336135</v>
      </c>
      <c r="AD10" s="91">
        <v>102.33333333333334</v>
      </c>
      <c r="AE10" s="91">
        <v>183.06666666666666</v>
      </c>
      <c r="AF10" s="91">
        <v>157.90666666666667</v>
      </c>
      <c r="AG10" s="91">
        <v>182.46666666666667</v>
      </c>
      <c r="AH10" s="91">
        <v>0</v>
      </c>
      <c r="AI10" s="91">
        <v>119.8</v>
      </c>
      <c r="AJ10" s="91">
        <v>0</v>
      </c>
      <c r="AK10" s="91">
        <v>0</v>
      </c>
      <c r="AL10" s="91">
        <v>0</v>
      </c>
      <c r="AM10" s="91">
        <v>0</v>
      </c>
      <c r="AN10" s="91">
        <v>0</v>
      </c>
      <c r="AO10" s="150" t="s">
        <v>92</v>
      </c>
      <c r="AP10" s="91">
        <v>0</v>
      </c>
      <c r="AQ10" s="91">
        <v>0</v>
      </c>
      <c r="AR10" s="91">
        <v>0</v>
      </c>
      <c r="AS10" s="91">
        <v>0</v>
      </c>
      <c r="AT10" s="91">
        <v>0</v>
      </c>
      <c r="AU10" s="91">
        <v>35.733333333333334</v>
      </c>
      <c r="AV10" s="91">
        <v>192.59958923721553</v>
      </c>
      <c r="AW10" s="91">
        <v>152.93333333333334</v>
      </c>
      <c r="AX10" s="91">
        <v>195.46251267836158</v>
      </c>
      <c r="AY10" s="91">
        <v>0</v>
      </c>
      <c r="AZ10" s="91">
        <v>0</v>
      </c>
      <c r="BA10" s="91">
        <v>0</v>
      </c>
      <c r="BB10" s="91">
        <v>0</v>
      </c>
      <c r="BC10" s="91">
        <v>0</v>
      </c>
      <c r="BD10" s="150" t="s">
        <v>92</v>
      </c>
      <c r="BE10" s="40">
        <v>0</v>
      </c>
      <c r="BF10" s="40">
        <v>0</v>
      </c>
      <c r="BG10" s="40">
        <v>0</v>
      </c>
      <c r="BH10" s="40">
        <v>0</v>
      </c>
      <c r="BI10" s="40">
        <v>0</v>
      </c>
      <c r="BJ10" s="40">
        <v>0</v>
      </c>
      <c r="BK10" s="40">
        <v>33.333333333333336</v>
      </c>
      <c r="BL10" s="40">
        <v>66.666666666666671</v>
      </c>
      <c r="BM10" s="40">
        <v>66.666666666666671</v>
      </c>
      <c r="BN10" s="40">
        <v>0</v>
      </c>
      <c r="BO10" s="40">
        <v>0</v>
      </c>
      <c r="BP10" s="40">
        <v>0</v>
      </c>
      <c r="BQ10" s="40">
        <v>0</v>
      </c>
      <c r="BR10" s="40">
        <v>0</v>
      </c>
    </row>
    <row r="11" spans="1:70" s="51" customFormat="1" ht="15.5" thickTop="1" thickBot="1" x14ac:dyDescent="0.4">
      <c r="A11" s="49"/>
      <c r="B11" s="50">
        <v>2026</v>
      </c>
      <c r="C11" s="50">
        <v>186336.66666666666</v>
      </c>
      <c r="D11" s="50">
        <v>5</v>
      </c>
      <c r="E11" s="50">
        <v>2821</v>
      </c>
      <c r="F11" s="50">
        <v>10</v>
      </c>
      <c r="G11" s="50">
        <v>183.06666666666666</v>
      </c>
      <c r="H11" s="50">
        <v>0</v>
      </c>
      <c r="I11" s="50">
        <v>14.2</v>
      </c>
      <c r="J11" s="50">
        <v>26.6</v>
      </c>
      <c r="K11" s="50">
        <v>35.200000000000003</v>
      </c>
      <c r="L11" s="50">
        <v>110.06666666666666</v>
      </c>
      <c r="M11" s="50">
        <v>11</v>
      </c>
      <c r="N11" s="50">
        <v>50</v>
      </c>
      <c r="O11" s="50">
        <v>6</v>
      </c>
      <c r="P11" s="50">
        <v>6</v>
      </c>
      <c r="Q11" s="50">
        <v>2.1146400000000005</v>
      </c>
      <c r="R11" s="50">
        <v>409.00904000000008</v>
      </c>
      <c r="S11" s="50">
        <v>297.67899999999997</v>
      </c>
      <c r="T11" s="50">
        <v>6</v>
      </c>
      <c r="U11" s="50">
        <v>340.67899999999997</v>
      </c>
      <c r="V11" s="50">
        <v>6</v>
      </c>
      <c r="W11" s="50">
        <v>0</v>
      </c>
      <c r="X11" s="50"/>
      <c r="Z11" s="151" t="s">
        <v>93</v>
      </c>
      <c r="AA11" s="92">
        <v>0</v>
      </c>
      <c r="AB11" s="92">
        <v>0</v>
      </c>
      <c r="AC11" s="92">
        <v>0</v>
      </c>
      <c r="AD11" s="92">
        <v>0</v>
      </c>
      <c r="AE11" s="92">
        <v>0</v>
      </c>
      <c r="AF11" s="92">
        <v>0</v>
      </c>
      <c r="AG11" s="92">
        <v>0</v>
      </c>
      <c r="AH11" s="92">
        <v>0</v>
      </c>
      <c r="AI11" s="92">
        <v>0</v>
      </c>
      <c r="AJ11" s="92">
        <v>0</v>
      </c>
      <c r="AK11" s="92">
        <v>42.166666666666664</v>
      </c>
      <c r="AL11" s="92">
        <v>0</v>
      </c>
      <c r="AM11" s="92">
        <v>0</v>
      </c>
      <c r="AN11" s="92">
        <v>0</v>
      </c>
      <c r="AO11" s="151" t="s">
        <v>93</v>
      </c>
      <c r="AP11" s="92">
        <v>0</v>
      </c>
      <c r="AQ11" s="92">
        <v>0</v>
      </c>
      <c r="AR11" s="92">
        <v>0</v>
      </c>
      <c r="AS11" s="92">
        <v>0</v>
      </c>
      <c r="AT11" s="92">
        <v>0</v>
      </c>
      <c r="AU11" s="92">
        <v>0</v>
      </c>
      <c r="AV11" s="92">
        <v>0</v>
      </c>
      <c r="AW11" s="92">
        <v>0</v>
      </c>
      <c r="AX11" s="92">
        <v>0</v>
      </c>
      <c r="AY11" s="92">
        <v>38.886145644612462</v>
      </c>
      <c r="AZ11" s="92">
        <v>147.34821272659485</v>
      </c>
      <c r="BA11" s="92">
        <v>59.277777777777779</v>
      </c>
      <c r="BB11" s="92">
        <v>80.082867813976321</v>
      </c>
      <c r="BC11" s="92">
        <v>51.333333333333336</v>
      </c>
      <c r="BD11" s="151" t="s">
        <v>93</v>
      </c>
      <c r="BE11" s="40">
        <v>0</v>
      </c>
      <c r="BF11" s="40">
        <v>0</v>
      </c>
      <c r="BG11" s="40">
        <v>0</v>
      </c>
      <c r="BH11" s="40">
        <v>0</v>
      </c>
      <c r="BI11" s="40">
        <v>0</v>
      </c>
      <c r="BJ11" s="40">
        <v>0</v>
      </c>
      <c r="BK11" s="40">
        <v>0</v>
      </c>
      <c r="BL11" s="40">
        <v>0</v>
      </c>
      <c r="BM11" s="40">
        <v>0</v>
      </c>
      <c r="BN11" s="40">
        <v>27.777777777777779</v>
      </c>
      <c r="BO11" s="40">
        <v>0</v>
      </c>
      <c r="BP11" s="40">
        <v>0</v>
      </c>
      <c r="BQ11" s="40">
        <v>0</v>
      </c>
      <c r="BR11" s="40">
        <v>0</v>
      </c>
    </row>
    <row r="12" spans="1:70" s="51" customFormat="1" ht="15.5" thickTop="1" thickBot="1" x14ac:dyDescent="0.4">
      <c r="A12" s="49"/>
      <c r="B12" s="50">
        <v>2027</v>
      </c>
      <c r="C12" s="50">
        <v>224046.5</v>
      </c>
      <c r="D12" s="50">
        <v>2</v>
      </c>
      <c r="E12" s="50">
        <v>2368.6</v>
      </c>
      <c r="F12" s="50">
        <v>0</v>
      </c>
      <c r="G12" s="50">
        <v>157.90666666666667</v>
      </c>
      <c r="H12" s="50">
        <v>0</v>
      </c>
      <c r="I12" s="50">
        <v>15</v>
      </c>
      <c r="J12" s="50">
        <v>32.5</v>
      </c>
      <c r="K12" s="50">
        <v>45</v>
      </c>
      <c r="L12" s="50">
        <v>72.2</v>
      </c>
      <c r="M12" s="50">
        <v>0</v>
      </c>
      <c r="N12" s="50">
        <v>85.706666666666678</v>
      </c>
      <c r="O12" s="50">
        <v>4</v>
      </c>
      <c r="P12" s="50">
        <v>4</v>
      </c>
      <c r="Q12" s="50">
        <v>2.1362000000000001</v>
      </c>
      <c r="R12" s="50">
        <v>339.18010133333337</v>
      </c>
      <c r="S12" s="50">
        <v>173</v>
      </c>
      <c r="T12" s="50">
        <v>4</v>
      </c>
      <c r="U12" s="50">
        <v>393</v>
      </c>
      <c r="V12" s="50">
        <v>4</v>
      </c>
      <c r="W12" s="50">
        <v>0</v>
      </c>
      <c r="X12" s="50"/>
      <c r="Z12" s="151" t="s">
        <v>87</v>
      </c>
      <c r="AA12" s="92">
        <v>0</v>
      </c>
      <c r="AB12" s="92">
        <v>12</v>
      </c>
      <c r="AC12" s="92">
        <v>12.933333333333332</v>
      </c>
      <c r="AD12" s="92">
        <v>13.2</v>
      </c>
      <c r="AE12" s="92">
        <v>14.2</v>
      </c>
      <c r="AF12" s="92">
        <v>15</v>
      </c>
      <c r="AG12" s="92">
        <v>15</v>
      </c>
      <c r="AH12" s="92">
        <v>0</v>
      </c>
      <c r="AI12" s="92">
        <v>15</v>
      </c>
      <c r="AJ12" s="92">
        <v>0</v>
      </c>
      <c r="AK12" s="92">
        <v>18</v>
      </c>
      <c r="AL12" s="92">
        <v>0</v>
      </c>
      <c r="AM12" s="92">
        <v>0</v>
      </c>
      <c r="AN12" s="92">
        <v>0</v>
      </c>
      <c r="AO12" s="151" t="s">
        <v>87</v>
      </c>
      <c r="AP12" s="92">
        <v>0</v>
      </c>
      <c r="AQ12" s="92">
        <v>0</v>
      </c>
      <c r="AR12" s="92">
        <v>0</v>
      </c>
      <c r="AS12" s="92">
        <v>0</v>
      </c>
      <c r="AT12" s="92">
        <v>12</v>
      </c>
      <c r="AU12" s="92">
        <v>15</v>
      </c>
      <c r="AV12" s="92">
        <v>15</v>
      </c>
      <c r="AW12" s="92">
        <v>15</v>
      </c>
      <c r="AX12" s="92">
        <v>15</v>
      </c>
      <c r="AY12" s="92">
        <v>18</v>
      </c>
      <c r="AZ12" s="92">
        <v>18</v>
      </c>
      <c r="BA12" s="92">
        <v>18</v>
      </c>
      <c r="BB12" s="92">
        <v>18</v>
      </c>
      <c r="BC12" s="92">
        <v>18</v>
      </c>
      <c r="BD12" s="151" t="s">
        <v>87</v>
      </c>
      <c r="BE12" s="40">
        <v>0</v>
      </c>
      <c r="BF12" s="40">
        <v>0</v>
      </c>
      <c r="BG12" s="40">
        <v>0</v>
      </c>
      <c r="BH12" s="40">
        <v>0</v>
      </c>
      <c r="BI12" s="40">
        <v>0</v>
      </c>
      <c r="BJ12" s="40">
        <v>0</v>
      </c>
      <c r="BK12" s="40">
        <v>15</v>
      </c>
      <c r="BL12" s="40">
        <v>15</v>
      </c>
      <c r="BM12" s="40">
        <v>15</v>
      </c>
      <c r="BN12" s="40">
        <v>18</v>
      </c>
      <c r="BO12" s="40">
        <v>0</v>
      </c>
      <c r="BP12" s="40">
        <v>0</v>
      </c>
      <c r="BQ12" s="40">
        <v>0</v>
      </c>
      <c r="BR12" s="40">
        <v>0</v>
      </c>
    </row>
    <row r="13" spans="1:70" s="54" customFormat="1" ht="15.5" thickTop="1" thickBot="1" x14ac:dyDescent="0.4">
      <c r="A13" s="52"/>
      <c r="B13" s="53">
        <v>2028</v>
      </c>
      <c r="C13" s="53">
        <v>314249</v>
      </c>
      <c r="D13" s="53">
        <v>3</v>
      </c>
      <c r="E13" s="53">
        <v>2737</v>
      </c>
      <c r="F13" s="53">
        <v>0</v>
      </c>
      <c r="G13" s="53">
        <v>182.46666666666667</v>
      </c>
      <c r="H13" s="53">
        <v>0</v>
      </c>
      <c r="I13" s="53">
        <v>15</v>
      </c>
      <c r="J13" s="53">
        <v>39.333333333333336</v>
      </c>
      <c r="K13" s="53">
        <v>50</v>
      </c>
      <c r="L13" s="53">
        <v>65.046666666666667</v>
      </c>
      <c r="M13" s="53">
        <v>41</v>
      </c>
      <c r="N13" s="53">
        <v>76.42</v>
      </c>
      <c r="O13" s="53">
        <v>4</v>
      </c>
      <c r="P13" s="53">
        <v>4</v>
      </c>
      <c r="Q13" s="53">
        <v>3.3956353096179179</v>
      </c>
      <c r="R13" s="53">
        <v>582.02797333333331</v>
      </c>
      <c r="S13" s="53">
        <v>235.405</v>
      </c>
      <c r="T13" s="53">
        <v>4</v>
      </c>
      <c r="U13" s="53">
        <v>335.40499999999997</v>
      </c>
      <c r="V13" s="53">
        <v>4</v>
      </c>
      <c r="W13" s="53">
        <v>0</v>
      </c>
      <c r="X13" s="53"/>
      <c r="Z13" s="152" t="s">
        <v>96</v>
      </c>
      <c r="AA13" s="93">
        <v>0</v>
      </c>
      <c r="AB13" s="93">
        <v>36</v>
      </c>
      <c r="AC13" s="93">
        <v>24.166666666666668</v>
      </c>
      <c r="AD13" s="93">
        <v>34.82</v>
      </c>
      <c r="AE13" s="93">
        <v>26.6</v>
      </c>
      <c r="AF13" s="93">
        <v>32.5</v>
      </c>
      <c r="AG13" s="93">
        <v>39.333333333333336</v>
      </c>
      <c r="AH13" s="93">
        <v>0</v>
      </c>
      <c r="AI13" s="93">
        <v>29.55</v>
      </c>
      <c r="AJ13" s="93">
        <v>0</v>
      </c>
      <c r="AK13" s="93">
        <v>38</v>
      </c>
      <c r="AL13" s="93">
        <v>0</v>
      </c>
      <c r="AM13" s="93">
        <v>0</v>
      </c>
      <c r="AN13" s="93">
        <v>0</v>
      </c>
      <c r="AO13" s="152" t="s">
        <v>96</v>
      </c>
      <c r="AP13" s="93">
        <v>0</v>
      </c>
      <c r="AQ13" s="93">
        <v>0</v>
      </c>
      <c r="AR13" s="93">
        <v>0</v>
      </c>
      <c r="AS13" s="93">
        <v>0</v>
      </c>
      <c r="AT13" s="93">
        <v>27.4</v>
      </c>
      <c r="AU13" s="93">
        <v>50</v>
      </c>
      <c r="AV13" s="93">
        <v>26.98076923076923</v>
      </c>
      <c r="AW13" s="93">
        <v>29.615384615384613</v>
      </c>
      <c r="AX13" s="93">
        <v>34.5</v>
      </c>
      <c r="AY13" s="93">
        <v>30</v>
      </c>
      <c r="AZ13" s="93">
        <v>25.5</v>
      </c>
      <c r="BA13" s="93">
        <v>38</v>
      </c>
      <c r="BB13" s="93">
        <v>38</v>
      </c>
      <c r="BC13" s="93">
        <v>31</v>
      </c>
      <c r="BD13" s="152" t="s">
        <v>96</v>
      </c>
      <c r="BE13" s="40">
        <v>0</v>
      </c>
      <c r="BF13" s="40">
        <v>0</v>
      </c>
      <c r="BG13" s="40">
        <v>0</v>
      </c>
      <c r="BH13" s="40">
        <v>0</v>
      </c>
      <c r="BI13" s="40">
        <v>0</v>
      </c>
      <c r="BJ13" s="40">
        <v>0</v>
      </c>
      <c r="BK13" s="40">
        <v>900</v>
      </c>
      <c r="BL13" s="40">
        <v>722</v>
      </c>
      <c r="BM13" s="40">
        <v>722</v>
      </c>
      <c r="BN13" s="40">
        <v>900</v>
      </c>
      <c r="BO13" s="40">
        <v>0</v>
      </c>
      <c r="BP13" s="40">
        <v>0</v>
      </c>
      <c r="BQ13" s="40">
        <v>0</v>
      </c>
      <c r="BR13" s="40">
        <v>0</v>
      </c>
    </row>
    <row r="14" spans="1:70" s="51" customFormat="1" ht="15.5" thickTop="1" thickBot="1" x14ac:dyDescent="0.4">
      <c r="A14" s="49"/>
      <c r="B14" s="50">
        <v>2029</v>
      </c>
      <c r="C14" s="50">
        <v>0</v>
      </c>
      <c r="D14" s="50">
        <v>0</v>
      </c>
      <c r="E14" s="50">
        <v>0</v>
      </c>
      <c r="F14" s="50">
        <v>0</v>
      </c>
      <c r="G14" s="50">
        <v>0</v>
      </c>
      <c r="H14" s="50">
        <v>0</v>
      </c>
      <c r="I14" s="50">
        <v>0</v>
      </c>
      <c r="J14" s="50">
        <v>0</v>
      </c>
      <c r="K14" s="50">
        <v>0</v>
      </c>
      <c r="L14" s="50">
        <v>0</v>
      </c>
      <c r="M14" s="50">
        <v>0</v>
      </c>
      <c r="N14" s="50">
        <v>0</v>
      </c>
      <c r="O14" s="50">
        <v>0</v>
      </c>
      <c r="P14" s="50">
        <v>0</v>
      </c>
      <c r="Q14" s="50">
        <v>0</v>
      </c>
      <c r="R14" s="50">
        <v>0</v>
      </c>
      <c r="S14" s="50">
        <v>0</v>
      </c>
      <c r="T14" s="50">
        <v>0</v>
      </c>
      <c r="U14" s="50">
        <v>0</v>
      </c>
      <c r="V14" s="50">
        <v>0</v>
      </c>
      <c r="W14" s="50">
        <v>0</v>
      </c>
      <c r="X14" s="50"/>
      <c r="Z14" s="151" t="s">
        <v>97</v>
      </c>
      <c r="AA14" s="92">
        <v>0</v>
      </c>
      <c r="AB14" s="92">
        <v>44.5</v>
      </c>
      <c r="AC14" s="92">
        <v>37.333333333333336</v>
      </c>
      <c r="AD14" s="92">
        <v>47.3</v>
      </c>
      <c r="AE14" s="92">
        <v>35.200000000000003</v>
      </c>
      <c r="AF14" s="92">
        <v>45</v>
      </c>
      <c r="AG14" s="92">
        <v>50</v>
      </c>
      <c r="AH14" s="92">
        <v>0</v>
      </c>
      <c r="AI14" s="92">
        <v>42.75</v>
      </c>
      <c r="AJ14" s="92">
        <v>0</v>
      </c>
      <c r="AK14" s="92">
        <v>60</v>
      </c>
      <c r="AL14" s="92">
        <v>0</v>
      </c>
      <c r="AM14" s="92">
        <v>0</v>
      </c>
      <c r="AN14" s="92">
        <v>0</v>
      </c>
      <c r="AO14" s="151" t="s">
        <v>97</v>
      </c>
      <c r="AP14" s="92">
        <v>0</v>
      </c>
      <c r="AQ14" s="92">
        <v>0</v>
      </c>
      <c r="AR14" s="92">
        <v>0</v>
      </c>
      <c r="AS14" s="92">
        <v>0</v>
      </c>
      <c r="AT14" s="92">
        <v>0</v>
      </c>
      <c r="AU14" s="92">
        <v>60</v>
      </c>
      <c r="AV14" s="92">
        <v>39.980769230769226</v>
      </c>
      <c r="AW14" s="92">
        <v>38.948717948717949</v>
      </c>
      <c r="AX14" s="92">
        <v>48.75</v>
      </c>
      <c r="AY14" s="92">
        <v>30</v>
      </c>
      <c r="AZ14" s="92">
        <v>38.5</v>
      </c>
      <c r="BA14" s="92">
        <v>50</v>
      </c>
      <c r="BB14" s="92">
        <v>52.5</v>
      </c>
      <c r="BC14" s="92">
        <v>43</v>
      </c>
      <c r="BD14" s="151" t="s">
        <v>97</v>
      </c>
      <c r="BE14" s="40">
        <v>0</v>
      </c>
      <c r="BF14" s="40">
        <v>0</v>
      </c>
      <c r="BG14" s="40">
        <v>0</v>
      </c>
      <c r="BH14" s="40">
        <v>0</v>
      </c>
      <c r="BI14" s="40">
        <v>0</v>
      </c>
      <c r="BJ14" s="40">
        <v>0</v>
      </c>
      <c r="BK14" s="40">
        <v>1200</v>
      </c>
      <c r="BL14" s="40">
        <v>1050</v>
      </c>
      <c r="BM14" s="40">
        <v>1050</v>
      </c>
      <c r="BN14" s="40">
        <v>1200</v>
      </c>
      <c r="BO14" s="40">
        <v>0</v>
      </c>
      <c r="BP14" s="40">
        <v>0</v>
      </c>
      <c r="BQ14" s="40">
        <v>0</v>
      </c>
      <c r="BR14" s="40">
        <v>0</v>
      </c>
    </row>
    <row r="15" spans="1:70" s="51" customFormat="1" ht="15.5" thickTop="1" thickBot="1" x14ac:dyDescent="0.4">
      <c r="A15" s="49"/>
      <c r="B15" s="50">
        <v>2030</v>
      </c>
      <c r="C15" s="50">
        <v>159694</v>
      </c>
      <c r="D15" s="50">
        <v>2</v>
      </c>
      <c r="E15" s="50">
        <v>1797</v>
      </c>
      <c r="F15" s="50">
        <v>0</v>
      </c>
      <c r="G15" s="50">
        <v>119.8</v>
      </c>
      <c r="H15" s="50">
        <v>0</v>
      </c>
      <c r="I15" s="50">
        <v>15</v>
      </c>
      <c r="J15" s="50">
        <v>29.55</v>
      </c>
      <c r="K15" s="50">
        <v>42.75</v>
      </c>
      <c r="L15" s="50">
        <v>107.35</v>
      </c>
      <c r="M15" s="50">
        <v>0</v>
      </c>
      <c r="N15" s="50">
        <v>12.450000000000003</v>
      </c>
      <c r="O15" s="50">
        <v>6</v>
      </c>
      <c r="P15" s="50">
        <v>3</v>
      </c>
      <c r="Q15" s="50">
        <v>4.4743258749282848</v>
      </c>
      <c r="R15" s="50">
        <v>525</v>
      </c>
      <c r="S15" s="50">
        <v>154.5</v>
      </c>
      <c r="T15" s="50">
        <v>3</v>
      </c>
      <c r="U15" s="50">
        <v>197.5</v>
      </c>
      <c r="V15" s="50">
        <v>2</v>
      </c>
      <c r="W15" s="50">
        <v>1</v>
      </c>
      <c r="X15" s="50"/>
      <c r="Z15" s="151" t="s">
        <v>88</v>
      </c>
      <c r="AA15" s="92">
        <v>0</v>
      </c>
      <c r="AB15" s="92">
        <v>32.769230769230774</v>
      </c>
      <c r="AC15" s="92">
        <v>229.49353587588882</v>
      </c>
      <c r="AD15" s="92">
        <v>179.50641025641025</v>
      </c>
      <c r="AE15" s="92">
        <v>110.06666666666666</v>
      </c>
      <c r="AF15" s="92">
        <v>72.2</v>
      </c>
      <c r="AG15" s="92">
        <v>65.046666666666667</v>
      </c>
      <c r="AH15" s="92">
        <v>0</v>
      </c>
      <c r="AI15" s="92">
        <v>107.35</v>
      </c>
      <c r="AJ15" s="92">
        <v>0</v>
      </c>
      <c r="AK15" s="92">
        <v>12.649999999999999</v>
      </c>
      <c r="AL15" s="92">
        <v>0</v>
      </c>
      <c r="AM15" s="92">
        <v>0</v>
      </c>
      <c r="AN15" s="92">
        <v>0</v>
      </c>
      <c r="AO15" s="151" t="s">
        <v>88</v>
      </c>
      <c r="AP15" s="92">
        <v>0</v>
      </c>
      <c r="AQ15" s="92">
        <v>0</v>
      </c>
      <c r="AR15" s="92">
        <v>0</v>
      </c>
      <c r="AS15" s="92">
        <v>0</v>
      </c>
      <c r="AT15" s="92">
        <v>50.666666666666664</v>
      </c>
      <c r="AU15" s="92">
        <v>17.866666666666667</v>
      </c>
      <c r="AV15" s="92">
        <v>148.94488838251468</v>
      </c>
      <c r="AW15" s="92">
        <v>136.6</v>
      </c>
      <c r="AX15" s="92">
        <v>141.72917934502826</v>
      </c>
      <c r="AY15" s="92">
        <v>38.886145644612462</v>
      </c>
      <c r="AZ15" s="92">
        <v>73.674106363297426</v>
      </c>
      <c r="BA15" s="92">
        <v>19.75925925925926</v>
      </c>
      <c r="BB15" s="92">
        <v>41.527312258420764</v>
      </c>
      <c r="BC15" s="92">
        <v>25.666666666666668</v>
      </c>
      <c r="BD15" s="151" t="s">
        <v>264</v>
      </c>
      <c r="BE15" s="40">
        <v>0</v>
      </c>
      <c r="BF15" s="40">
        <v>0</v>
      </c>
      <c r="BG15" s="40">
        <v>0</v>
      </c>
      <c r="BH15" s="40">
        <v>0</v>
      </c>
      <c r="BI15" s="40">
        <v>0</v>
      </c>
      <c r="BJ15" s="40">
        <v>0</v>
      </c>
      <c r="BK15" s="40">
        <v>0</v>
      </c>
      <c r="BL15" s="40">
        <v>0</v>
      </c>
      <c r="BM15" s="40">
        <v>0</v>
      </c>
      <c r="BN15" s="40">
        <v>0</v>
      </c>
      <c r="BO15" s="40">
        <v>0</v>
      </c>
      <c r="BP15" s="40">
        <v>0</v>
      </c>
      <c r="BQ15" s="40">
        <v>0</v>
      </c>
      <c r="BR15" s="40">
        <v>0</v>
      </c>
    </row>
    <row r="16" spans="1:70" s="51" customFormat="1" ht="17.399999999999999" customHeight="1" thickTop="1" thickBot="1" x14ac:dyDescent="0.4">
      <c r="A16" s="49"/>
      <c r="B16" s="50">
        <v>2031</v>
      </c>
      <c r="C16" s="50">
        <v>0</v>
      </c>
      <c r="D16" s="50">
        <v>0</v>
      </c>
      <c r="E16" s="50">
        <v>0</v>
      </c>
      <c r="F16" s="50">
        <v>0</v>
      </c>
      <c r="G16" s="50">
        <v>0</v>
      </c>
      <c r="H16" s="50">
        <v>0</v>
      </c>
      <c r="I16" s="50">
        <v>0</v>
      </c>
      <c r="J16" s="50">
        <v>0</v>
      </c>
      <c r="K16" s="50">
        <v>0</v>
      </c>
      <c r="L16" s="50">
        <v>0</v>
      </c>
      <c r="M16" s="50">
        <v>0</v>
      </c>
      <c r="N16" s="50">
        <v>0</v>
      </c>
      <c r="O16" s="50">
        <v>0</v>
      </c>
      <c r="P16" s="50">
        <v>0</v>
      </c>
      <c r="Q16" s="50">
        <v>0</v>
      </c>
      <c r="R16" s="50">
        <v>0</v>
      </c>
      <c r="S16" s="50">
        <v>0</v>
      </c>
      <c r="T16" s="50">
        <v>0</v>
      </c>
      <c r="U16" s="50">
        <v>0</v>
      </c>
      <c r="V16" s="50">
        <v>0</v>
      </c>
      <c r="W16" s="50">
        <v>0</v>
      </c>
      <c r="X16" s="50"/>
      <c r="Z16" s="151" t="s">
        <v>98</v>
      </c>
      <c r="AA16" s="92">
        <v>0</v>
      </c>
      <c r="AB16" s="92">
        <v>0</v>
      </c>
      <c r="AC16" s="92">
        <v>29.142857142857142</v>
      </c>
      <c r="AD16" s="92">
        <v>12</v>
      </c>
      <c r="AE16" s="92">
        <v>11</v>
      </c>
      <c r="AF16" s="92">
        <v>0</v>
      </c>
      <c r="AG16" s="92">
        <v>41</v>
      </c>
      <c r="AH16" s="92">
        <v>0</v>
      </c>
      <c r="AI16" s="92">
        <v>0</v>
      </c>
      <c r="AJ16" s="92">
        <v>0</v>
      </c>
      <c r="AK16" s="92">
        <v>0</v>
      </c>
      <c r="AL16" s="92">
        <v>0</v>
      </c>
      <c r="AM16" s="92">
        <v>0</v>
      </c>
      <c r="AN16" s="92">
        <v>0</v>
      </c>
      <c r="AO16" s="151" t="s">
        <v>98</v>
      </c>
      <c r="AP16" s="92">
        <v>0</v>
      </c>
      <c r="AQ16" s="92">
        <v>0</v>
      </c>
      <c r="AR16" s="92">
        <v>0</v>
      </c>
      <c r="AS16" s="92">
        <v>0</v>
      </c>
      <c r="AT16" s="92">
        <v>0</v>
      </c>
      <c r="AU16" s="92">
        <v>0</v>
      </c>
      <c r="AV16" s="92">
        <v>11.622222222222222</v>
      </c>
      <c r="AW16" s="92">
        <v>34.133333333333333</v>
      </c>
      <c r="AX16" s="92">
        <v>0</v>
      </c>
      <c r="AY16" s="92">
        <v>0</v>
      </c>
      <c r="AZ16" s="92">
        <v>73.674106363297426</v>
      </c>
      <c r="BA16" s="92">
        <v>19.75925925925926</v>
      </c>
      <c r="BB16" s="92">
        <v>19.277777777777779</v>
      </c>
      <c r="BC16" s="92">
        <v>25.666666666666668</v>
      </c>
      <c r="BD16" s="151" t="s">
        <v>265</v>
      </c>
      <c r="BE16" s="40">
        <v>0</v>
      </c>
      <c r="BF16" s="40">
        <v>0</v>
      </c>
      <c r="BG16" s="40">
        <v>0</v>
      </c>
      <c r="BH16" s="40">
        <v>0</v>
      </c>
      <c r="BI16" s="40">
        <v>0</v>
      </c>
      <c r="BJ16" s="40">
        <v>0</v>
      </c>
      <c r="BK16" s="40">
        <v>33.333333333333336</v>
      </c>
      <c r="BL16" s="40">
        <v>66.666666666666671</v>
      </c>
      <c r="BM16" s="40">
        <v>66.666666666666671</v>
      </c>
      <c r="BN16" s="40">
        <v>27.777777777777779</v>
      </c>
      <c r="BO16" s="40">
        <v>0</v>
      </c>
      <c r="BP16" s="40">
        <v>0</v>
      </c>
      <c r="BQ16" s="40">
        <v>0</v>
      </c>
      <c r="BR16" s="40">
        <v>0</v>
      </c>
    </row>
    <row r="17" spans="1:70" s="51" customFormat="1" ht="17.399999999999999" customHeight="1" thickTop="1" thickBot="1" x14ac:dyDescent="0.4">
      <c r="A17" s="49"/>
      <c r="B17" s="50">
        <v>2032</v>
      </c>
      <c r="C17" s="50">
        <v>93761.5</v>
      </c>
      <c r="D17" s="50">
        <v>1</v>
      </c>
      <c r="E17" s="50">
        <v>759</v>
      </c>
      <c r="F17" s="50">
        <v>0</v>
      </c>
      <c r="G17" s="50">
        <v>0</v>
      </c>
      <c r="H17" s="50">
        <v>42.166666666666664</v>
      </c>
      <c r="I17" s="50">
        <v>18</v>
      </c>
      <c r="J17" s="50">
        <v>38</v>
      </c>
      <c r="K17" s="50">
        <v>60</v>
      </c>
      <c r="L17" s="50">
        <v>12.649999999999999</v>
      </c>
      <c r="M17" s="50">
        <v>0</v>
      </c>
      <c r="N17" s="50">
        <v>29.516666666666662</v>
      </c>
      <c r="O17" s="50">
        <v>1</v>
      </c>
      <c r="P17" s="50">
        <v>1</v>
      </c>
      <c r="Q17" s="50">
        <v>7.0974071146245059</v>
      </c>
      <c r="R17" s="50">
        <v>299.274</v>
      </c>
      <c r="S17" s="50">
        <v>72.405000000000001</v>
      </c>
      <c r="T17" s="50">
        <v>1</v>
      </c>
      <c r="U17" s="50">
        <v>72.405000000000001</v>
      </c>
      <c r="V17" s="50">
        <v>1</v>
      </c>
      <c r="W17" s="50">
        <v>0</v>
      </c>
      <c r="X17" s="50"/>
      <c r="Z17" s="151" t="s">
        <v>99</v>
      </c>
      <c r="AA17" s="92">
        <v>0</v>
      </c>
      <c r="AB17" s="92">
        <v>10</v>
      </c>
      <c r="AC17" s="92">
        <v>79.679487179487182</v>
      </c>
      <c r="AD17" s="92">
        <v>76.339743589743591</v>
      </c>
      <c r="AE17" s="92">
        <v>50</v>
      </c>
      <c r="AF17" s="92">
        <v>85.706666666666678</v>
      </c>
      <c r="AG17" s="92">
        <v>76.42</v>
      </c>
      <c r="AH17" s="92">
        <v>0</v>
      </c>
      <c r="AI17" s="92">
        <v>12.450000000000003</v>
      </c>
      <c r="AJ17" s="92">
        <v>0</v>
      </c>
      <c r="AK17" s="92">
        <v>29.516666666666662</v>
      </c>
      <c r="AL17" s="92">
        <v>0</v>
      </c>
      <c r="AM17" s="92">
        <v>0</v>
      </c>
      <c r="AN17" s="92">
        <v>0</v>
      </c>
      <c r="AO17" s="151" t="s">
        <v>99</v>
      </c>
      <c r="AP17" s="92">
        <v>0</v>
      </c>
      <c r="AQ17" s="92">
        <v>0</v>
      </c>
      <c r="AR17" s="92">
        <v>0</v>
      </c>
      <c r="AS17" s="92">
        <v>0</v>
      </c>
      <c r="AT17" s="92">
        <v>0</v>
      </c>
      <c r="AU17" s="92">
        <v>17.866666666666667</v>
      </c>
      <c r="AV17" s="92">
        <v>11.622222222222222</v>
      </c>
      <c r="AW17" s="92">
        <v>0</v>
      </c>
      <c r="AX17" s="92">
        <v>32.4</v>
      </c>
      <c r="AY17" s="92">
        <v>0</v>
      </c>
      <c r="AZ17" s="92">
        <v>0</v>
      </c>
      <c r="BA17" s="92">
        <v>19.75925925925926</v>
      </c>
      <c r="BB17" s="92">
        <v>19.277777777777779</v>
      </c>
      <c r="BC17" s="92">
        <v>0</v>
      </c>
      <c r="BD17" s="151" t="s">
        <v>266</v>
      </c>
      <c r="BE17" s="40">
        <v>0</v>
      </c>
      <c r="BF17" s="40">
        <v>0</v>
      </c>
      <c r="BG17" s="40">
        <v>0</v>
      </c>
      <c r="BH17" s="40">
        <v>0</v>
      </c>
      <c r="BI17" s="40">
        <v>0</v>
      </c>
      <c r="BJ17" s="40">
        <v>0</v>
      </c>
      <c r="BK17" s="40">
        <v>0</v>
      </c>
      <c r="BL17" s="40">
        <v>0</v>
      </c>
      <c r="BM17" s="40">
        <v>0</v>
      </c>
      <c r="BN17" s="40">
        <v>0</v>
      </c>
      <c r="BO17" s="40">
        <v>0</v>
      </c>
      <c r="BP17" s="40">
        <v>0</v>
      </c>
      <c r="BQ17" s="40">
        <v>0</v>
      </c>
      <c r="BR17" s="40">
        <v>0</v>
      </c>
    </row>
    <row r="18" spans="1:70" s="51" customFormat="1" ht="15.5" thickTop="1" thickBot="1" x14ac:dyDescent="0.4">
      <c r="A18" s="49"/>
      <c r="B18" s="50">
        <v>2033</v>
      </c>
      <c r="C18" s="50">
        <v>0</v>
      </c>
      <c r="D18" s="50">
        <v>0</v>
      </c>
      <c r="E18" s="50">
        <v>0</v>
      </c>
      <c r="F18" s="50">
        <v>0</v>
      </c>
      <c r="G18" s="50">
        <v>0</v>
      </c>
      <c r="H18" s="50">
        <v>0</v>
      </c>
      <c r="I18" s="50">
        <v>0</v>
      </c>
      <c r="J18" s="50">
        <v>0</v>
      </c>
      <c r="K18" s="50">
        <v>0</v>
      </c>
      <c r="L18" s="50">
        <v>0</v>
      </c>
      <c r="M18" s="50">
        <v>0</v>
      </c>
      <c r="N18" s="50">
        <v>0</v>
      </c>
      <c r="O18" s="50">
        <v>0</v>
      </c>
      <c r="P18" s="50">
        <v>0</v>
      </c>
      <c r="Q18" s="50">
        <v>0</v>
      </c>
      <c r="R18" s="50">
        <v>0</v>
      </c>
      <c r="S18" s="50">
        <v>0</v>
      </c>
      <c r="T18" s="50">
        <v>0</v>
      </c>
      <c r="U18" s="50">
        <v>0</v>
      </c>
      <c r="V18" s="50">
        <v>0</v>
      </c>
      <c r="W18" s="50">
        <v>0</v>
      </c>
      <c r="X18" s="50"/>
      <c r="Z18" s="151" t="s">
        <v>100</v>
      </c>
      <c r="AA18" s="92">
        <v>0</v>
      </c>
      <c r="AB18" s="92">
        <v>2</v>
      </c>
      <c r="AC18" s="92">
        <v>10</v>
      </c>
      <c r="AD18" s="92">
        <v>9</v>
      </c>
      <c r="AE18" s="92">
        <v>6</v>
      </c>
      <c r="AF18" s="92">
        <v>4</v>
      </c>
      <c r="AG18" s="92">
        <v>4</v>
      </c>
      <c r="AH18" s="92">
        <v>0</v>
      </c>
      <c r="AI18" s="92">
        <v>6</v>
      </c>
      <c r="AJ18" s="92">
        <v>0</v>
      </c>
      <c r="AK18" s="92">
        <v>1</v>
      </c>
      <c r="AL18" s="92">
        <v>0</v>
      </c>
      <c r="AM18" s="92">
        <v>0</v>
      </c>
      <c r="AN18" s="92">
        <v>0</v>
      </c>
      <c r="AO18" s="151" t="s">
        <v>100</v>
      </c>
      <c r="AP18" s="92">
        <v>0</v>
      </c>
      <c r="AQ18" s="92">
        <v>0</v>
      </c>
      <c r="AR18" s="92">
        <v>0</v>
      </c>
      <c r="AS18" s="92">
        <v>0</v>
      </c>
      <c r="AT18" s="92">
        <v>1</v>
      </c>
      <c r="AU18" s="92">
        <v>1</v>
      </c>
      <c r="AV18" s="92">
        <v>4</v>
      </c>
      <c r="AW18" s="92">
        <v>5</v>
      </c>
      <c r="AX18" s="92">
        <v>5</v>
      </c>
      <c r="AY18" s="92">
        <v>1</v>
      </c>
      <c r="AZ18" s="92">
        <v>5</v>
      </c>
      <c r="BA18" s="92">
        <v>2</v>
      </c>
      <c r="BB18" s="92">
        <v>3</v>
      </c>
      <c r="BC18" s="92">
        <v>2</v>
      </c>
      <c r="BD18" s="151" t="s">
        <v>267</v>
      </c>
      <c r="BE18" s="40">
        <v>0</v>
      </c>
      <c r="BF18" s="40">
        <v>0</v>
      </c>
      <c r="BG18" s="40">
        <v>0</v>
      </c>
      <c r="BH18" s="40">
        <v>0</v>
      </c>
      <c r="BI18" s="40">
        <v>0</v>
      </c>
      <c r="BJ18" s="40">
        <v>0</v>
      </c>
      <c r="BK18" s="40">
        <v>1</v>
      </c>
      <c r="BL18" s="40">
        <v>2</v>
      </c>
      <c r="BM18" s="40">
        <v>2</v>
      </c>
      <c r="BN18" s="40">
        <v>1</v>
      </c>
      <c r="BO18" s="40">
        <v>0</v>
      </c>
      <c r="BP18" s="40">
        <v>0</v>
      </c>
      <c r="BQ18" s="40">
        <v>0</v>
      </c>
      <c r="BR18" s="40">
        <v>0</v>
      </c>
    </row>
    <row r="19" spans="1:70" s="51" customFormat="1" ht="15.5" thickTop="1" thickBot="1" x14ac:dyDescent="0.4">
      <c r="A19" s="49"/>
      <c r="B19" s="50">
        <v>2034</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c r="Z19" s="151" t="s">
        <v>76</v>
      </c>
      <c r="AA19" s="92">
        <v>0</v>
      </c>
      <c r="AB19" s="92">
        <v>2</v>
      </c>
      <c r="AC19" s="92">
        <v>10</v>
      </c>
      <c r="AD19" s="92">
        <v>6</v>
      </c>
      <c r="AE19" s="92">
        <v>6</v>
      </c>
      <c r="AF19" s="92">
        <v>4</v>
      </c>
      <c r="AG19" s="92">
        <v>4</v>
      </c>
      <c r="AH19" s="92">
        <v>0</v>
      </c>
      <c r="AI19" s="92">
        <v>3</v>
      </c>
      <c r="AJ19" s="92">
        <v>0</v>
      </c>
      <c r="AK19" s="92">
        <v>1</v>
      </c>
      <c r="AL19" s="92">
        <v>0</v>
      </c>
      <c r="AM19" s="92">
        <v>0</v>
      </c>
      <c r="AN19" s="92">
        <v>0</v>
      </c>
      <c r="AO19" s="151" t="s">
        <v>76</v>
      </c>
      <c r="AP19" s="92">
        <v>0</v>
      </c>
      <c r="AQ19" s="92">
        <v>0</v>
      </c>
      <c r="AR19" s="92">
        <v>0</v>
      </c>
      <c r="AS19" s="92">
        <v>0</v>
      </c>
      <c r="AT19" s="92">
        <v>1</v>
      </c>
      <c r="AU19" s="92">
        <v>1</v>
      </c>
      <c r="AV19" s="92">
        <v>4</v>
      </c>
      <c r="AW19" s="92">
        <v>5</v>
      </c>
      <c r="AX19" s="92">
        <v>5</v>
      </c>
      <c r="AY19" s="92">
        <v>1</v>
      </c>
      <c r="AZ19" s="92">
        <v>5</v>
      </c>
      <c r="BA19" s="92">
        <v>2</v>
      </c>
      <c r="BB19" s="92">
        <v>3</v>
      </c>
      <c r="BC19" s="92">
        <v>2</v>
      </c>
      <c r="BD19" s="151" t="s">
        <v>268</v>
      </c>
      <c r="BE19" s="40">
        <v>0</v>
      </c>
      <c r="BF19" s="40">
        <v>0</v>
      </c>
      <c r="BG19" s="40">
        <v>0</v>
      </c>
      <c r="BH19" s="40">
        <v>0</v>
      </c>
      <c r="BI19" s="40">
        <v>0</v>
      </c>
      <c r="BJ19" s="40">
        <v>0</v>
      </c>
      <c r="BK19" s="40">
        <v>1</v>
      </c>
      <c r="BL19" s="40">
        <v>2</v>
      </c>
      <c r="BM19" s="40">
        <v>2</v>
      </c>
      <c r="BN19" s="40">
        <v>1</v>
      </c>
      <c r="BO19" s="40">
        <v>0</v>
      </c>
      <c r="BP19" s="40">
        <v>0</v>
      </c>
      <c r="BQ19" s="40">
        <v>0</v>
      </c>
      <c r="BR19" s="40">
        <v>0</v>
      </c>
    </row>
    <row r="20" spans="1:70" s="51" customFormat="1" ht="15.5" thickTop="1" thickBot="1" x14ac:dyDescent="0.4">
      <c r="A20" s="49"/>
      <c r="B20" s="50">
        <v>2035</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c r="Z20" s="151" t="s">
        <v>290</v>
      </c>
      <c r="AA20" s="92">
        <v>0</v>
      </c>
      <c r="AB20" s="92">
        <v>2.6876000000000002</v>
      </c>
      <c r="AC20" s="92">
        <v>2.5085400000000004</v>
      </c>
      <c r="AD20" s="92">
        <v>2.4521486567164184</v>
      </c>
      <c r="AE20" s="92">
        <v>2.1146400000000005</v>
      </c>
      <c r="AF20" s="92">
        <v>2.1362000000000001</v>
      </c>
      <c r="AG20" s="92">
        <v>3.3956353096179179</v>
      </c>
      <c r="AH20" s="92">
        <v>0</v>
      </c>
      <c r="AI20" s="92">
        <v>4.4743258749282848</v>
      </c>
      <c r="AJ20" s="92">
        <v>0</v>
      </c>
      <c r="AK20" s="92">
        <v>7.0974071146245059</v>
      </c>
      <c r="AL20" s="92">
        <v>0</v>
      </c>
      <c r="AM20" s="92">
        <v>0</v>
      </c>
      <c r="AN20" s="92">
        <v>0</v>
      </c>
      <c r="AO20" s="151" t="s">
        <v>290</v>
      </c>
      <c r="AP20" s="92">
        <v>0</v>
      </c>
      <c r="AQ20" s="92">
        <v>0</v>
      </c>
      <c r="AR20" s="92">
        <v>0</v>
      </c>
      <c r="AS20" s="92">
        <v>0</v>
      </c>
      <c r="AT20" s="92">
        <v>2.1960000000000002</v>
      </c>
      <c r="AU20" s="92">
        <v>2.1960000000000002</v>
      </c>
      <c r="AV20" s="92">
        <v>2.1960000000000002</v>
      </c>
      <c r="AW20" s="92">
        <v>2.1960000000000002</v>
      </c>
      <c r="AX20" s="92">
        <v>2.1960000000000002</v>
      </c>
      <c r="AY20" s="92">
        <v>2.1960000000000002</v>
      </c>
      <c r="AZ20" s="92">
        <v>2.1960000000000002</v>
      </c>
      <c r="BA20" s="92">
        <v>2.1960000000000002</v>
      </c>
      <c r="BB20" s="92">
        <v>2.1960000000000002</v>
      </c>
      <c r="BC20" s="92">
        <v>2.1960000000000002</v>
      </c>
      <c r="BD20" s="151" t="s">
        <v>283</v>
      </c>
      <c r="BE20" s="40">
        <v>0</v>
      </c>
      <c r="BF20" s="40">
        <v>0</v>
      </c>
      <c r="BG20" s="40">
        <v>0</v>
      </c>
      <c r="BH20" s="40">
        <v>0</v>
      </c>
      <c r="BI20" s="40">
        <v>0</v>
      </c>
      <c r="BJ20" s="40">
        <v>0</v>
      </c>
      <c r="BK20" s="40">
        <v>3.66</v>
      </c>
      <c r="BL20" s="40">
        <v>3.66</v>
      </c>
      <c r="BM20" s="40">
        <v>3.66</v>
      </c>
      <c r="BN20" s="40">
        <v>3.66</v>
      </c>
      <c r="BO20" s="40">
        <v>0</v>
      </c>
      <c r="BP20" s="40">
        <v>0</v>
      </c>
      <c r="BQ20" s="40">
        <v>0</v>
      </c>
      <c r="BR20" s="40">
        <v>0</v>
      </c>
    </row>
    <row r="21" spans="1:70" ht="15.5" thickTop="1" thickBot="1" x14ac:dyDescent="0.4">
      <c r="A21" s="25"/>
      <c r="B21" s="27" t="s">
        <v>254</v>
      </c>
      <c r="C21" s="40"/>
      <c r="D21" s="40"/>
      <c r="E21" s="40"/>
      <c r="F21" s="40"/>
      <c r="G21" s="40"/>
      <c r="H21" s="40"/>
      <c r="I21" s="40"/>
      <c r="J21" s="40"/>
      <c r="K21" s="40"/>
      <c r="L21" s="40"/>
      <c r="M21" s="40"/>
      <c r="N21" s="40"/>
      <c r="O21" s="40"/>
      <c r="P21" s="40"/>
      <c r="Q21" s="40"/>
      <c r="R21" s="40"/>
      <c r="S21" s="40"/>
      <c r="T21" s="40"/>
      <c r="U21" s="40"/>
      <c r="V21" s="40"/>
      <c r="W21" s="40"/>
      <c r="X21" s="40"/>
      <c r="Z21" s="12" t="s">
        <v>286</v>
      </c>
      <c r="AA21" s="40">
        <v>0</v>
      </c>
      <c r="AB21" s="40">
        <v>125.50240000000001</v>
      </c>
      <c r="AC21" s="40">
        <v>862.25390096961871</v>
      </c>
      <c r="AD21" s="40">
        <v>725.58714358974362</v>
      </c>
      <c r="AE21" s="40">
        <v>409.00904000000008</v>
      </c>
      <c r="AF21" s="40">
        <v>339.18010133333337</v>
      </c>
      <c r="AG21" s="40">
        <v>582.02797333333331</v>
      </c>
      <c r="AH21" s="40">
        <v>0</v>
      </c>
      <c r="AI21" s="40">
        <v>525</v>
      </c>
      <c r="AJ21" s="40">
        <v>0</v>
      </c>
      <c r="AK21" s="40">
        <v>299.274</v>
      </c>
      <c r="AL21" s="40">
        <v>0</v>
      </c>
      <c r="AM21" s="40">
        <v>0</v>
      </c>
      <c r="AN21" s="40">
        <v>0</v>
      </c>
      <c r="AO21" s="12" t="s">
        <v>286</v>
      </c>
      <c r="AP21" s="40">
        <v>0</v>
      </c>
      <c r="AQ21" s="40">
        <v>0</v>
      </c>
      <c r="AR21" s="40">
        <v>0</v>
      </c>
      <c r="AS21" s="40">
        <v>0</v>
      </c>
      <c r="AT21" s="40">
        <v>111.26400000000001</v>
      </c>
      <c r="AU21" s="40">
        <v>78.470400000000012</v>
      </c>
      <c r="AV21" s="40">
        <v>422.94869796492532</v>
      </c>
      <c r="AW21" s="40">
        <v>335.84160000000003</v>
      </c>
      <c r="AX21" s="40">
        <v>429.2356778416821</v>
      </c>
      <c r="AY21" s="40">
        <v>85.39397583556898</v>
      </c>
      <c r="AZ21" s="40">
        <v>323.57667514760232</v>
      </c>
      <c r="BA21" s="40">
        <v>130.17400000000001</v>
      </c>
      <c r="BB21" s="40">
        <v>175.86197771949202</v>
      </c>
      <c r="BC21" s="40">
        <v>112.72800000000001</v>
      </c>
      <c r="BD21" s="12" t="s">
        <v>281</v>
      </c>
      <c r="BE21" s="40">
        <v>0</v>
      </c>
      <c r="BF21" s="40">
        <v>0</v>
      </c>
      <c r="BG21" s="40">
        <v>0</v>
      </c>
      <c r="BH21" s="40">
        <v>0</v>
      </c>
      <c r="BI21" s="40">
        <v>0</v>
      </c>
      <c r="BJ21" s="40">
        <v>0</v>
      </c>
      <c r="BK21" s="40">
        <v>122.00000000000001</v>
      </c>
      <c r="BL21" s="40">
        <v>244.00000000000003</v>
      </c>
      <c r="BM21" s="40">
        <v>244.00000000000003</v>
      </c>
      <c r="BN21" s="40">
        <v>101.66666666666667</v>
      </c>
      <c r="BO21" s="40">
        <v>0</v>
      </c>
      <c r="BP21" s="40">
        <v>0</v>
      </c>
      <c r="BQ21" s="40">
        <v>0</v>
      </c>
      <c r="BR21" s="40">
        <v>0</v>
      </c>
    </row>
    <row r="22" spans="1:70" ht="15.5" thickTop="1" thickBot="1" x14ac:dyDescent="0.4">
      <c r="A22" s="25"/>
      <c r="B22" s="22">
        <v>2022</v>
      </c>
      <c r="C22" s="40"/>
      <c r="D22" s="40">
        <v>0</v>
      </c>
      <c r="E22" s="40">
        <v>0</v>
      </c>
      <c r="F22" s="40">
        <v>0</v>
      </c>
      <c r="G22" s="40">
        <v>0</v>
      </c>
      <c r="H22" s="40">
        <v>0</v>
      </c>
      <c r="I22" s="40">
        <v>0</v>
      </c>
      <c r="J22" s="40">
        <v>0</v>
      </c>
      <c r="K22" s="40">
        <v>0</v>
      </c>
      <c r="L22" s="40">
        <v>0</v>
      </c>
      <c r="M22" s="40">
        <v>0</v>
      </c>
      <c r="N22" s="40">
        <v>0</v>
      </c>
      <c r="O22" s="40">
        <v>0</v>
      </c>
      <c r="P22" s="40">
        <v>0</v>
      </c>
      <c r="Q22" s="40">
        <v>0</v>
      </c>
      <c r="R22" s="40">
        <v>0</v>
      </c>
      <c r="S22" s="40">
        <v>0</v>
      </c>
      <c r="T22" s="40">
        <v>0</v>
      </c>
      <c r="U22" s="40">
        <v>0</v>
      </c>
      <c r="V22" s="40">
        <v>0</v>
      </c>
      <c r="W22" s="40">
        <v>0</v>
      </c>
      <c r="X22" s="40"/>
      <c r="Y22" s="22"/>
      <c r="Z22" s="12" t="s">
        <v>287</v>
      </c>
      <c r="AA22" s="40">
        <v>0</v>
      </c>
      <c r="AB22" s="40">
        <v>256</v>
      </c>
      <c r="AC22" s="40">
        <v>552.66030000000001</v>
      </c>
      <c r="AD22" s="40">
        <v>462.5</v>
      </c>
      <c r="AE22" s="40">
        <v>297.67899999999997</v>
      </c>
      <c r="AF22" s="40">
        <v>173</v>
      </c>
      <c r="AG22" s="40">
        <v>235.405</v>
      </c>
      <c r="AH22" s="40">
        <v>0</v>
      </c>
      <c r="AI22" s="40">
        <v>154.5</v>
      </c>
      <c r="AJ22" s="40">
        <v>0</v>
      </c>
      <c r="AK22" s="40">
        <v>72.405000000000001</v>
      </c>
      <c r="AL22" s="40">
        <v>0</v>
      </c>
      <c r="AM22" s="40">
        <v>0</v>
      </c>
      <c r="AN22" s="40">
        <v>0</v>
      </c>
      <c r="AO22" s="12" t="s">
        <v>287</v>
      </c>
      <c r="AP22" s="40">
        <v>0</v>
      </c>
      <c r="AQ22" s="40">
        <v>0</v>
      </c>
      <c r="AR22" s="40">
        <v>0</v>
      </c>
      <c r="AS22" s="40">
        <v>0</v>
      </c>
      <c r="AT22" s="40">
        <v>158</v>
      </c>
      <c r="AU22" s="40">
        <v>133</v>
      </c>
      <c r="AV22" s="40">
        <v>323.26030000000003</v>
      </c>
      <c r="AW22" s="40">
        <v>402.26030000000003</v>
      </c>
      <c r="AX22" s="40">
        <v>352.40499999999997</v>
      </c>
      <c r="AY22" s="40">
        <v>63</v>
      </c>
      <c r="AZ22" s="40">
        <v>290</v>
      </c>
      <c r="BA22" s="40">
        <v>150</v>
      </c>
      <c r="BB22" s="40">
        <v>222.405</v>
      </c>
      <c r="BC22" s="40">
        <v>140</v>
      </c>
      <c r="BD22" s="12" t="s">
        <v>282</v>
      </c>
      <c r="BE22" s="40">
        <v>0</v>
      </c>
      <c r="BF22" s="40">
        <v>0</v>
      </c>
      <c r="BG22" s="40">
        <v>0</v>
      </c>
      <c r="BH22" s="40">
        <v>0</v>
      </c>
      <c r="BI22" s="40">
        <v>0</v>
      </c>
      <c r="BJ22" s="40">
        <v>0</v>
      </c>
      <c r="BK22" s="40">
        <v>120</v>
      </c>
      <c r="BL22" s="40">
        <v>210</v>
      </c>
      <c r="BM22" s="40">
        <v>210</v>
      </c>
      <c r="BN22" s="40">
        <v>105</v>
      </c>
      <c r="BO22" s="40">
        <v>0</v>
      </c>
      <c r="BP22" s="40">
        <v>0</v>
      </c>
      <c r="BQ22" s="40">
        <v>0</v>
      </c>
      <c r="BR22" s="40">
        <v>0</v>
      </c>
    </row>
    <row r="23" spans="1:70" ht="15.5" thickTop="1" thickBot="1" x14ac:dyDescent="0.4">
      <c r="A23" s="25"/>
      <c r="B23" s="22">
        <v>2023</v>
      </c>
      <c r="C23" s="40"/>
      <c r="D23" s="40">
        <v>0</v>
      </c>
      <c r="E23" s="40">
        <v>0</v>
      </c>
      <c r="F23" s="40">
        <v>0</v>
      </c>
      <c r="G23" s="40">
        <v>0</v>
      </c>
      <c r="H23" s="40">
        <v>0</v>
      </c>
      <c r="I23" s="40">
        <v>0</v>
      </c>
      <c r="J23" s="40">
        <v>0</v>
      </c>
      <c r="K23" s="40">
        <v>0</v>
      </c>
      <c r="L23" s="40">
        <v>0</v>
      </c>
      <c r="M23" s="40">
        <v>0</v>
      </c>
      <c r="N23" s="40">
        <v>0</v>
      </c>
      <c r="O23" s="40">
        <v>0</v>
      </c>
      <c r="P23" s="40">
        <v>0</v>
      </c>
      <c r="Q23" s="40">
        <v>0</v>
      </c>
      <c r="R23" s="40">
        <v>0</v>
      </c>
      <c r="S23" s="40">
        <v>0</v>
      </c>
      <c r="T23" s="40">
        <v>0</v>
      </c>
      <c r="U23" s="40">
        <v>0</v>
      </c>
      <c r="V23" s="40">
        <v>0</v>
      </c>
      <c r="W23" s="40">
        <v>0</v>
      </c>
      <c r="X23" s="40"/>
      <c r="Y23" s="22"/>
      <c r="Z23" s="12" t="s">
        <v>288</v>
      </c>
      <c r="AA23" s="40">
        <v>0</v>
      </c>
      <c r="AB23" s="40">
        <v>2</v>
      </c>
      <c r="AC23" s="40">
        <v>10</v>
      </c>
      <c r="AD23" s="40">
        <v>6</v>
      </c>
      <c r="AE23" s="40">
        <v>6</v>
      </c>
      <c r="AF23" s="40">
        <v>4</v>
      </c>
      <c r="AG23" s="40">
        <v>4</v>
      </c>
      <c r="AH23" s="40">
        <v>0</v>
      </c>
      <c r="AI23" s="40">
        <v>3</v>
      </c>
      <c r="AJ23" s="40">
        <v>0</v>
      </c>
      <c r="AK23" s="40">
        <v>1</v>
      </c>
      <c r="AL23" s="40">
        <v>0</v>
      </c>
      <c r="AM23" s="40">
        <v>0</v>
      </c>
      <c r="AN23" s="40">
        <v>0</v>
      </c>
      <c r="AO23" s="12" t="s">
        <v>288</v>
      </c>
      <c r="AP23" s="40">
        <v>0</v>
      </c>
      <c r="AQ23" s="40">
        <v>0</v>
      </c>
      <c r="AR23" s="40">
        <v>0</v>
      </c>
      <c r="AS23" s="40">
        <v>0</v>
      </c>
      <c r="AT23" s="40">
        <v>1</v>
      </c>
      <c r="AU23" s="40">
        <v>1</v>
      </c>
      <c r="AV23" s="40">
        <v>4</v>
      </c>
      <c r="AW23" s="40">
        <v>5</v>
      </c>
      <c r="AX23" s="40">
        <v>5</v>
      </c>
      <c r="AY23" s="40">
        <v>1</v>
      </c>
      <c r="AZ23" s="40">
        <v>5</v>
      </c>
      <c r="BA23" s="40">
        <v>2</v>
      </c>
      <c r="BB23" s="40">
        <v>3</v>
      </c>
      <c r="BC23" s="40">
        <v>2</v>
      </c>
      <c r="BD23" s="12" t="s">
        <v>284</v>
      </c>
      <c r="BE23" s="40">
        <v>0</v>
      </c>
      <c r="BF23" s="40">
        <v>0</v>
      </c>
      <c r="BG23" s="40">
        <v>0</v>
      </c>
      <c r="BH23" s="40">
        <v>0</v>
      </c>
      <c r="BI23" s="40">
        <v>0</v>
      </c>
      <c r="BJ23" s="40">
        <v>0</v>
      </c>
      <c r="BK23" s="40">
        <v>1</v>
      </c>
      <c r="BL23" s="40">
        <v>2</v>
      </c>
      <c r="BM23" s="40">
        <v>2</v>
      </c>
      <c r="BN23" s="40">
        <v>1</v>
      </c>
      <c r="BO23" s="40">
        <v>0</v>
      </c>
      <c r="BP23" s="40">
        <v>0</v>
      </c>
      <c r="BQ23" s="40">
        <v>0</v>
      </c>
      <c r="BR23" s="40">
        <v>0</v>
      </c>
    </row>
    <row r="24" spans="1:70" ht="15.5" thickTop="1" thickBot="1" x14ac:dyDescent="0.4">
      <c r="A24" s="25"/>
      <c r="B24" s="22">
        <v>2024</v>
      </c>
      <c r="C24" s="40"/>
      <c r="D24" s="40">
        <v>0</v>
      </c>
      <c r="E24" s="40">
        <v>0</v>
      </c>
      <c r="F24" s="40">
        <v>0</v>
      </c>
      <c r="G24" s="40">
        <v>0</v>
      </c>
      <c r="H24" s="40">
        <v>0</v>
      </c>
      <c r="I24" s="40">
        <v>0</v>
      </c>
      <c r="J24" s="40">
        <v>0</v>
      </c>
      <c r="K24" s="40">
        <v>0</v>
      </c>
      <c r="L24" s="40">
        <v>0</v>
      </c>
      <c r="M24" s="40">
        <v>0</v>
      </c>
      <c r="N24" s="40">
        <v>0</v>
      </c>
      <c r="O24" s="40">
        <v>0</v>
      </c>
      <c r="P24" s="40">
        <v>0</v>
      </c>
      <c r="Q24" s="40">
        <v>0</v>
      </c>
      <c r="R24" s="40">
        <v>0</v>
      </c>
      <c r="S24" s="40">
        <v>0</v>
      </c>
      <c r="T24" s="40">
        <v>0</v>
      </c>
      <c r="U24" s="40">
        <v>0</v>
      </c>
      <c r="V24" s="40">
        <v>0</v>
      </c>
      <c r="W24" s="40">
        <v>0</v>
      </c>
      <c r="X24" s="40"/>
      <c r="Y24" s="22"/>
      <c r="Z24" s="12" t="s">
        <v>289</v>
      </c>
      <c r="AA24" s="40">
        <v>0</v>
      </c>
      <c r="AB24" s="40">
        <v>256</v>
      </c>
      <c r="AC24" s="40">
        <v>926.41359999999997</v>
      </c>
      <c r="AD24" s="40">
        <v>505.5</v>
      </c>
      <c r="AE24" s="40">
        <v>340.67899999999997</v>
      </c>
      <c r="AF24" s="40">
        <v>393</v>
      </c>
      <c r="AG24" s="40">
        <v>335.40499999999997</v>
      </c>
      <c r="AH24" s="40">
        <v>0</v>
      </c>
      <c r="AI24" s="40">
        <v>197.5</v>
      </c>
      <c r="AJ24" s="40">
        <v>0</v>
      </c>
      <c r="AK24" s="40">
        <v>72.405000000000001</v>
      </c>
      <c r="AL24" s="40">
        <v>0</v>
      </c>
      <c r="AM24" s="40">
        <v>0</v>
      </c>
      <c r="AN24" s="40">
        <v>0</v>
      </c>
      <c r="AO24" s="12" t="s">
        <v>289</v>
      </c>
      <c r="AP24" s="40">
        <v>0</v>
      </c>
      <c r="AQ24" s="40">
        <v>0</v>
      </c>
      <c r="AR24" s="40">
        <v>0</v>
      </c>
      <c r="AS24" s="40">
        <v>0</v>
      </c>
      <c r="AT24" s="40">
        <v>158</v>
      </c>
      <c r="AU24" s="40">
        <v>133</v>
      </c>
      <c r="AV24" s="40">
        <v>323.26030000000003</v>
      </c>
      <c r="AW24" s="40">
        <v>690.26030000000003</v>
      </c>
      <c r="AX24" s="40">
        <v>482.40499999999997</v>
      </c>
      <c r="AY24" s="40">
        <v>63</v>
      </c>
      <c r="AZ24" s="40">
        <v>730</v>
      </c>
      <c r="BA24" s="40">
        <v>300</v>
      </c>
      <c r="BB24" s="40">
        <v>372.40499999999997</v>
      </c>
      <c r="BC24" s="40">
        <v>280</v>
      </c>
      <c r="BD24" s="12" t="s">
        <v>285</v>
      </c>
      <c r="BE24" s="40">
        <v>0</v>
      </c>
      <c r="BF24" s="40">
        <v>0</v>
      </c>
      <c r="BG24" s="40">
        <v>0</v>
      </c>
      <c r="BH24" s="40">
        <v>0</v>
      </c>
      <c r="BI24" s="40">
        <v>0</v>
      </c>
      <c r="BJ24" s="40">
        <v>0</v>
      </c>
      <c r="BK24" s="40">
        <v>120</v>
      </c>
      <c r="BL24" s="40">
        <v>210</v>
      </c>
      <c r="BM24" s="40">
        <v>210</v>
      </c>
      <c r="BN24" s="40">
        <v>105</v>
      </c>
      <c r="BO24" s="40">
        <v>0</v>
      </c>
      <c r="BP24" s="40">
        <v>0</v>
      </c>
      <c r="BQ24" s="40">
        <v>0</v>
      </c>
      <c r="BR24" s="40">
        <v>0</v>
      </c>
    </row>
    <row r="25" spans="1:70" ht="15.5" thickTop="1" thickBot="1" x14ac:dyDescent="0.4">
      <c r="A25" s="25"/>
      <c r="B25" s="22">
        <v>2025</v>
      </c>
      <c r="C25" s="40"/>
      <c r="D25" s="40">
        <v>0</v>
      </c>
      <c r="E25" s="40">
        <v>0</v>
      </c>
      <c r="F25" s="40">
        <v>0</v>
      </c>
      <c r="G25" s="40">
        <v>0</v>
      </c>
      <c r="H25" s="40">
        <v>0</v>
      </c>
      <c r="I25" s="40">
        <v>0</v>
      </c>
      <c r="J25" s="40">
        <v>0</v>
      </c>
      <c r="K25" s="40">
        <v>0</v>
      </c>
      <c r="L25" s="40">
        <v>0</v>
      </c>
      <c r="M25" s="40">
        <v>0</v>
      </c>
      <c r="N25" s="40">
        <v>0</v>
      </c>
      <c r="O25" s="40">
        <v>0</v>
      </c>
      <c r="P25" s="40">
        <v>0</v>
      </c>
      <c r="Q25" s="40">
        <v>0</v>
      </c>
      <c r="R25" s="40">
        <v>0</v>
      </c>
      <c r="S25" s="40">
        <v>0</v>
      </c>
      <c r="T25" s="40">
        <v>0</v>
      </c>
      <c r="U25" s="40">
        <v>0</v>
      </c>
      <c r="V25" s="40">
        <v>0</v>
      </c>
      <c r="W25" s="40">
        <v>0</v>
      </c>
      <c r="X25" s="40"/>
      <c r="Y25" s="22"/>
      <c r="Z25" s="12" t="s">
        <v>82</v>
      </c>
      <c r="AA25" s="40">
        <v>0</v>
      </c>
      <c r="AB25" s="40">
        <v>2</v>
      </c>
      <c r="AC25" s="40">
        <v>10</v>
      </c>
      <c r="AD25" s="40">
        <v>6</v>
      </c>
      <c r="AE25" s="40">
        <v>6</v>
      </c>
      <c r="AF25" s="40">
        <v>4</v>
      </c>
      <c r="AG25" s="40">
        <v>4</v>
      </c>
      <c r="AH25" s="40">
        <v>0</v>
      </c>
      <c r="AI25" s="40">
        <v>2</v>
      </c>
      <c r="AJ25" s="40">
        <v>0</v>
      </c>
      <c r="AK25" s="40">
        <v>1</v>
      </c>
      <c r="AL25" s="40">
        <v>0</v>
      </c>
      <c r="AM25" s="40">
        <v>0</v>
      </c>
      <c r="AN25" s="40">
        <v>0</v>
      </c>
      <c r="AO25" s="12" t="s">
        <v>82</v>
      </c>
      <c r="AP25" s="40">
        <v>0</v>
      </c>
      <c r="AQ25" s="40">
        <v>0</v>
      </c>
      <c r="AR25" s="40">
        <v>0</v>
      </c>
      <c r="AS25" s="40">
        <v>0</v>
      </c>
      <c r="AT25" s="40">
        <v>0</v>
      </c>
      <c r="AU25" s="40">
        <v>0</v>
      </c>
      <c r="AV25" s="40">
        <v>3</v>
      </c>
      <c r="AW25" s="40">
        <v>0</v>
      </c>
      <c r="AX25" s="40">
        <v>3</v>
      </c>
      <c r="AY25" s="40">
        <v>1</v>
      </c>
      <c r="AZ25" s="40">
        <v>0</v>
      </c>
      <c r="BA25" s="40">
        <v>0</v>
      </c>
      <c r="BB25" s="40">
        <v>1</v>
      </c>
      <c r="BC25" s="40">
        <v>0</v>
      </c>
      <c r="BD25" s="12" t="s">
        <v>82</v>
      </c>
      <c r="BE25" s="40">
        <v>0</v>
      </c>
      <c r="BF25" s="40">
        <v>0</v>
      </c>
      <c r="BG25" s="40">
        <v>0</v>
      </c>
      <c r="BH25" s="40">
        <v>0</v>
      </c>
      <c r="BI25" s="40">
        <v>0</v>
      </c>
      <c r="BJ25" s="40">
        <v>0</v>
      </c>
      <c r="BK25" s="40">
        <v>0</v>
      </c>
      <c r="BL25" s="40">
        <v>0</v>
      </c>
      <c r="BM25" s="40">
        <v>0</v>
      </c>
      <c r="BN25" s="40">
        <v>0</v>
      </c>
      <c r="BO25" s="40">
        <v>0</v>
      </c>
      <c r="BP25" s="40">
        <v>0</v>
      </c>
      <c r="BQ25" s="40">
        <v>0</v>
      </c>
      <c r="BR25" s="40">
        <v>0</v>
      </c>
    </row>
    <row r="26" spans="1:70" ht="15" thickTop="1" x14ac:dyDescent="0.35">
      <c r="A26" s="25"/>
      <c r="B26" s="22">
        <v>2026</v>
      </c>
      <c r="C26" s="40"/>
      <c r="D26" s="40">
        <v>1</v>
      </c>
      <c r="E26" s="40">
        <v>608</v>
      </c>
      <c r="F26" s="40">
        <v>50.666666666666664</v>
      </c>
      <c r="G26" s="40">
        <v>0</v>
      </c>
      <c r="H26" s="40">
        <v>0</v>
      </c>
      <c r="I26" s="40">
        <v>12</v>
      </c>
      <c r="J26" s="40">
        <v>27.4</v>
      </c>
      <c r="K26" s="40">
        <v>0</v>
      </c>
      <c r="L26" s="40">
        <v>50.666666666666664</v>
      </c>
      <c r="M26" s="40">
        <v>0</v>
      </c>
      <c r="N26" s="40">
        <v>0</v>
      </c>
      <c r="O26" s="40">
        <v>1</v>
      </c>
      <c r="P26" s="40">
        <v>1</v>
      </c>
      <c r="Q26" s="40">
        <v>2.1960000000000002</v>
      </c>
      <c r="R26" s="40">
        <v>111.26400000000001</v>
      </c>
      <c r="S26" s="40">
        <v>158</v>
      </c>
      <c r="T26" s="40">
        <v>1</v>
      </c>
      <c r="U26" s="40">
        <v>158</v>
      </c>
      <c r="V26" s="40">
        <v>0</v>
      </c>
      <c r="W26" s="40">
        <v>1</v>
      </c>
      <c r="X26" s="40"/>
      <c r="Y26" s="22"/>
      <c r="Z26" s="15" t="s">
        <v>83</v>
      </c>
      <c r="AA26" s="40">
        <v>0</v>
      </c>
      <c r="AB26" s="40">
        <v>0</v>
      </c>
      <c r="AC26" s="40">
        <v>0</v>
      </c>
      <c r="AD26" s="40">
        <v>0</v>
      </c>
      <c r="AE26" s="40">
        <v>0</v>
      </c>
      <c r="AF26" s="40">
        <v>0</v>
      </c>
      <c r="AG26" s="40">
        <v>0</v>
      </c>
      <c r="AH26" s="40">
        <v>0</v>
      </c>
      <c r="AI26" s="40">
        <v>1</v>
      </c>
      <c r="AJ26" s="40">
        <v>0</v>
      </c>
      <c r="AK26" s="40">
        <v>0</v>
      </c>
      <c r="AL26" s="40">
        <v>0</v>
      </c>
      <c r="AM26" s="40">
        <v>0</v>
      </c>
      <c r="AN26" s="40">
        <v>0</v>
      </c>
      <c r="AO26" s="15" t="s">
        <v>83</v>
      </c>
      <c r="AP26" s="40">
        <v>0</v>
      </c>
      <c r="AQ26" s="40">
        <v>0</v>
      </c>
      <c r="AR26" s="40">
        <v>0</v>
      </c>
      <c r="AS26" s="40">
        <v>0</v>
      </c>
      <c r="AT26" s="40">
        <v>1</v>
      </c>
      <c r="AU26" s="40">
        <v>1</v>
      </c>
      <c r="AV26" s="40">
        <v>1</v>
      </c>
      <c r="AW26" s="40">
        <v>5</v>
      </c>
      <c r="AX26" s="40">
        <v>2</v>
      </c>
      <c r="AY26" s="40">
        <v>0</v>
      </c>
      <c r="AZ26" s="40">
        <v>5</v>
      </c>
      <c r="BA26" s="40">
        <v>2</v>
      </c>
      <c r="BB26" s="40">
        <v>2</v>
      </c>
      <c r="BC26" s="40">
        <v>2</v>
      </c>
      <c r="BD26" s="15" t="s">
        <v>83</v>
      </c>
      <c r="BE26" s="40">
        <v>0</v>
      </c>
      <c r="BF26" s="40">
        <v>0</v>
      </c>
      <c r="BG26" s="40">
        <v>0</v>
      </c>
      <c r="BH26" s="40">
        <v>0</v>
      </c>
      <c r="BI26" s="40">
        <v>0</v>
      </c>
      <c r="BJ26" s="40">
        <v>0</v>
      </c>
      <c r="BK26" s="40">
        <v>1</v>
      </c>
      <c r="BL26" s="40">
        <v>2</v>
      </c>
      <c r="BM26" s="40">
        <v>2</v>
      </c>
      <c r="BN26" s="40">
        <v>1</v>
      </c>
      <c r="BO26" s="40">
        <v>0</v>
      </c>
      <c r="BP26" s="40">
        <v>0</v>
      </c>
      <c r="BQ26" s="40">
        <v>0</v>
      </c>
      <c r="BR26" s="40">
        <v>0</v>
      </c>
    </row>
    <row r="27" spans="1:70" x14ac:dyDescent="0.35">
      <c r="A27" s="25"/>
      <c r="B27" s="22">
        <v>2027</v>
      </c>
      <c r="C27" s="40"/>
      <c r="D27" s="40">
        <v>1</v>
      </c>
      <c r="E27" s="40">
        <v>536</v>
      </c>
      <c r="F27" s="40">
        <v>0</v>
      </c>
      <c r="G27" s="40">
        <v>35.733333333333334</v>
      </c>
      <c r="H27" s="40">
        <v>0</v>
      </c>
      <c r="I27" s="40">
        <v>15</v>
      </c>
      <c r="J27" s="40">
        <v>50</v>
      </c>
      <c r="K27" s="40">
        <v>60</v>
      </c>
      <c r="L27" s="40">
        <v>17.866666666666667</v>
      </c>
      <c r="M27" s="40">
        <v>0</v>
      </c>
      <c r="N27" s="40">
        <v>17.866666666666667</v>
      </c>
      <c r="O27" s="40">
        <v>1</v>
      </c>
      <c r="P27" s="40">
        <v>1</v>
      </c>
      <c r="Q27" s="40">
        <v>2.1960000000000002</v>
      </c>
      <c r="R27" s="40">
        <v>78.470400000000012</v>
      </c>
      <c r="S27" s="40">
        <v>133</v>
      </c>
      <c r="T27" s="40">
        <v>1</v>
      </c>
      <c r="U27" s="40">
        <v>133</v>
      </c>
      <c r="V27" s="40">
        <v>0</v>
      </c>
      <c r="W27" s="40">
        <v>1</v>
      </c>
      <c r="X27" s="40"/>
      <c r="Y27" s="22"/>
    </row>
    <row r="28" spans="1:70" x14ac:dyDescent="0.35">
      <c r="A28" s="25"/>
      <c r="B28" s="22">
        <v>2028</v>
      </c>
      <c r="C28" s="40"/>
      <c r="D28" s="40">
        <v>4</v>
      </c>
      <c r="E28" s="40">
        <v>2888.9938385582327</v>
      </c>
      <c r="F28" s="40">
        <v>0</v>
      </c>
      <c r="G28" s="40">
        <v>192.59958923721553</v>
      </c>
      <c r="H28" s="40">
        <v>0</v>
      </c>
      <c r="I28" s="40">
        <v>15</v>
      </c>
      <c r="J28" s="40">
        <v>26.98076923076923</v>
      </c>
      <c r="K28" s="40">
        <v>39.980769230769226</v>
      </c>
      <c r="L28" s="40">
        <v>148.94488838251468</v>
      </c>
      <c r="M28" s="40">
        <v>11.622222222222222</v>
      </c>
      <c r="N28" s="40">
        <v>11.622222222222222</v>
      </c>
      <c r="O28" s="40">
        <v>4</v>
      </c>
      <c r="P28" s="40">
        <v>4</v>
      </c>
      <c r="Q28" s="40">
        <v>2.1960000000000002</v>
      </c>
      <c r="R28" s="40">
        <v>422.94869796492532</v>
      </c>
      <c r="S28" s="40">
        <v>323.26030000000003</v>
      </c>
      <c r="T28" s="40">
        <v>4</v>
      </c>
      <c r="U28" s="40">
        <v>323.26030000000003</v>
      </c>
      <c r="V28" s="40">
        <v>3</v>
      </c>
      <c r="W28" s="40">
        <v>1</v>
      </c>
      <c r="X28" s="40"/>
      <c r="Y28" s="22"/>
    </row>
    <row r="29" spans="1:70" x14ac:dyDescent="0.35">
      <c r="A29" s="25"/>
      <c r="B29" s="22">
        <v>2029</v>
      </c>
      <c r="C29" s="40"/>
      <c r="D29" s="40">
        <v>3</v>
      </c>
      <c r="E29" s="40">
        <v>2294</v>
      </c>
      <c r="F29" s="40">
        <v>0</v>
      </c>
      <c r="G29" s="40">
        <v>152.93333333333334</v>
      </c>
      <c r="H29" s="40">
        <v>0</v>
      </c>
      <c r="I29" s="40">
        <v>15</v>
      </c>
      <c r="J29" s="40">
        <v>29.615384615384613</v>
      </c>
      <c r="K29" s="40">
        <v>38.948717948717949</v>
      </c>
      <c r="L29" s="40">
        <v>136.6</v>
      </c>
      <c r="M29" s="40">
        <v>34.133333333333333</v>
      </c>
      <c r="N29" s="40">
        <v>0</v>
      </c>
      <c r="O29" s="40">
        <v>5</v>
      </c>
      <c r="P29" s="40">
        <v>5</v>
      </c>
      <c r="Q29" s="40">
        <v>2.1960000000000002</v>
      </c>
      <c r="R29" s="40">
        <v>335.84160000000003</v>
      </c>
      <c r="S29" s="40">
        <v>402.26030000000003</v>
      </c>
      <c r="T29" s="40">
        <v>5</v>
      </c>
      <c r="U29" s="40">
        <v>690.26030000000003</v>
      </c>
      <c r="V29" s="40">
        <v>0</v>
      </c>
      <c r="W29" s="40">
        <v>5</v>
      </c>
      <c r="X29" s="40"/>
      <c r="Y29" s="22"/>
      <c r="BC29" s="14"/>
      <c r="BD29"/>
    </row>
    <row r="30" spans="1:70" x14ac:dyDescent="0.35">
      <c r="A30" s="25"/>
      <c r="B30" s="22"/>
      <c r="C30" s="22"/>
      <c r="D30" s="22"/>
      <c r="E30" s="22"/>
      <c r="F30" s="22"/>
      <c r="G30" s="35"/>
      <c r="H30" s="22"/>
      <c r="I30" s="22"/>
      <c r="J30" s="22"/>
      <c r="K30" s="22"/>
      <c r="L30" s="22"/>
      <c r="M30" s="22"/>
      <c r="N30" s="22"/>
      <c r="O30" s="22"/>
      <c r="P30" s="22"/>
      <c r="Q30" s="22"/>
      <c r="R30" s="22"/>
      <c r="S30" s="22"/>
      <c r="T30" s="22"/>
      <c r="U30" s="22"/>
      <c r="V30" s="22"/>
      <c r="W30" s="22"/>
      <c r="X30" s="22"/>
      <c r="Y30" s="61"/>
      <c r="Z30" s="61"/>
      <c r="AX30" s="14"/>
      <c r="AY30"/>
      <c r="AZ30"/>
      <c r="BA30"/>
      <c r="BB30"/>
      <c r="BC30"/>
      <c r="BD30"/>
    </row>
    <row r="31" spans="1:70" x14ac:dyDescent="0.35">
      <c r="Y31" s="61"/>
      <c r="Z31" s="61"/>
      <c r="AX31" s="14"/>
      <c r="AY31"/>
      <c r="AZ31"/>
      <c r="BA31"/>
      <c r="BB31"/>
      <c r="BC31"/>
      <c r="BD31"/>
    </row>
    <row r="32" spans="1:70" x14ac:dyDescent="0.35">
      <c r="H32" s="22"/>
      <c r="L32" s="22"/>
      <c r="Y32" s="61"/>
      <c r="Z32" s="61"/>
      <c r="AX32" s="14"/>
      <c r="AY32"/>
      <c r="AZ32"/>
      <c r="BA32"/>
      <c r="BB32"/>
      <c r="BC32"/>
      <c r="BD32"/>
    </row>
    <row r="33" spans="25:56" x14ac:dyDescent="0.35">
      <c r="Y33" s="61"/>
      <c r="Z33" s="61"/>
      <c r="AY33" s="14"/>
      <c r="AZ33"/>
      <c r="BA33"/>
      <c r="BB33"/>
      <c r="BC33"/>
      <c r="BD33"/>
    </row>
    <row r="34" spans="25:56" x14ac:dyDescent="0.35">
      <c r="Y34" s="61"/>
      <c r="Z34" s="61"/>
      <c r="AY34" s="14"/>
      <c r="AZ34"/>
      <c r="BA34"/>
      <c r="BB34"/>
      <c r="BC34"/>
      <c r="BD34"/>
    </row>
    <row r="35" spans="25:56" x14ac:dyDescent="0.35">
      <c r="Y35" s="61"/>
      <c r="Z35" s="61"/>
      <c r="AY35" s="14"/>
      <c r="AZ35"/>
      <c r="BA35"/>
      <c r="BB35"/>
      <c r="BC35"/>
      <c r="BD35"/>
    </row>
    <row r="36" spans="25:56" x14ac:dyDescent="0.35">
      <c r="Y36" s="61"/>
      <c r="Z36" s="61"/>
      <c r="AY36" s="14"/>
      <c r="AZ36"/>
      <c r="BA36"/>
      <c r="BB36"/>
      <c r="BC36"/>
      <c r="BD36"/>
    </row>
    <row r="37" spans="25:56" x14ac:dyDescent="0.35">
      <c r="Y37" s="61"/>
      <c r="Z37" s="61"/>
      <c r="AY37" s="14"/>
      <c r="AZ37"/>
      <c r="BA37"/>
      <c r="BB37"/>
      <c r="BC37"/>
      <c r="BD37"/>
    </row>
    <row r="38" spans="25:56" x14ac:dyDescent="0.35">
      <c r="Y38" s="61"/>
      <c r="Z38" s="61"/>
      <c r="AY38" s="14"/>
      <c r="AZ38"/>
      <c r="BA38"/>
      <c r="BB38"/>
      <c r="BC38"/>
      <c r="BD38"/>
    </row>
    <row r="39" spans="25:56" x14ac:dyDescent="0.35">
      <c r="Y39" s="61"/>
      <c r="Z39" s="61"/>
      <c r="AY39" s="14"/>
      <c r="AZ39"/>
      <c r="BA39"/>
      <c r="BB39"/>
      <c r="BC39"/>
      <c r="BD39"/>
    </row>
    <row r="40" spans="25:56" x14ac:dyDescent="0.35">
      <c r="Y40" s="61"/>
      <c r="Z40" s="61"/>
      <c r="AY40" s="14"/>
      <c r="AZ40"/>
      <c r="BA40"/>
      <c r="BB40"/>
      <c r="BC40"/>
      <c r="BD40"/>
    </row>
    <row r="41" spans="25:56" x14ac:dyDescent="0.35">
      <c r="Y41" s="61"/>
      <c r="Z41" s="61"/>
      <c r="AY41" s="14"/>
      <c r="AZ41"/>
      <c r="BA41"/>
      <c r="BB41"/>
      <c r="BC41"/>
      <c r="BD41"/>
    </row>
    <row r="42" spans="25:56" x14ac:dyDescent="0.35">
      <c r="Y42" s="61"/>
      <c r="Z42" s="61"/>
      <c r="AY42" s="14"/>
      <c r="AZ42"/>
      <c r="BA42"/>
      <c r="BB42"/>
      <c r="BC42"/>
      <c r="BD42"/>
    </row>
    <row r="43" spans="25:56" x14ac:dyDescent="0.35">
      <c r="Y43" s="61"/>
      <c r="Z43" s="61"/>
      <c r="AY43" s="14"/>
      <c r="AZ43"/>
      <c r="BA43"/>
      <c r="BB43"/>
      <c r="BC43"/>
      <c r="BD43"/>
    </row>
    <row r="44" spans="25:56" x14ac:dyDescent="0.35">
      <c r="Y44" s="61"/>
      <c r="Z44" s="61"/>
      <c r="AY44" s="14"/>
      <c r="AZ44"/>
      <c r="BA44"/>
      <c r="BB44"/>
      <c r="BC44"/>
      <c r="BD44"/>
    </row>
    <row r="45" spans="25:56" x14ac:dyDescent="0.35">
      <c r="Y45" s="61"/>
      <c r="Z45" s="61"/>
      <c r="AY45" s="14"/>
      <c r="AZ45"/>
      <c r="BA45"/>
      <c r="BB45"/>
      <c r="BC45"/>
      <c r="BD45"/>
    </row>
    <row r="46" spans="25:56" x14ac:dyDescent="0.35">
      <c r="Y46" s="61"/>
      <c r="Z46" s="61"/>
      <c r="AY46" s="14"/>
      <c r="AZ46"/>
      <c r="BA46"/>
      <c r="BB46"/>
      <c r="BC46"/>
      <c r="BD46"/>
    </row>
    <row r="47" spans="25:56" x14ac:dyDescent="0.35">
      <c r="Y47" s="61"/>
      <c r="Z47" s="61"/>
      <c r="AY47" s="14"/>
      <c r="AZ47"/>
      <c r="BA47"/>
      <c r="BB47"/>
      <c r="BC47"/>
      <c r="BD47"/>
    </row>
    <row r="48" spans="25:56" x14ac:dyDescent="0.35">
      <c r="Y48" s="61"/>
      <c r="Z48" s="61"/>
      <c r="AY48" s="14"/>
      <c r="AZ48"/>
      <c r="BA48"/>
      <c r="BB48"/>
      <c r="BC48"/>
      <c r="BD48"/>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57AB8-4B48-48F6-9797-58A8F5D06252}">
  <sheetPr codeName="Sheet11">
    <tabColor rgb="FF8CC63F"/>
  </sheetPr>
  <dimension ref="A1:Z150"/>
  <sheetViews>
    <sheetView zoomScale="70" zoomScaleNormal="70" workbookViewId="0">
      <pane ySplit="6" topLeftCell="A70" activePane="bottomLeft" state="frozen"/>
      <selection pane="bottomLeft" activeCell="J137" sqref="J137"/>
    </sheetView>
  </sheetViews>
  <sheetFormatPr defaultRowHeight="14.5" x14ac:dyDescent="0.35"/>
  <cols>
    <col min="1" max="1" width="5.08984375" customWidth="1"/>
    <col min="2" max="2" width="25.1796875" customWidth="1"/>
    <col min="3" max="3" width="9.1796875" customWidth="1"/>
    <col min="6" max="16" width="9.36328125" bestFit="1" customWidth="1"/>
    <col min="17" max="17" width="10.08984375" customWidth="1"/>
  </cols>
  <sheetData>
    <row r="1" spans="1:20" x14ac:dyDescent="0.35">
      <c r="R1" t="s">
        <v>102</v>
      </c>
    </row>
    <row r="2" spans="1:20" x14ac:dyDescent="0.35">
      <c r="A2" s="31"/>
      <c r="B2" s="7" t="s">
        <v>303</v>
      </c>
      <c r="C2" s="31"/>
      <c r="D2" s="31"/>
      <c r="E2" s="31"/>
      <c r="F2" s="31"/>
      <c r="G2" s="31"/>
      <c r="Q2" s="4" t="s">
        <v>270</v>
      </c>
      <c r="R2" s="23">
        <v>1</v>
      </c>
    </row>
    <row r="3" spans="1:20" x14ac:dyDescent="0.35">
      <c r="Q3" s="4" t="s">
        <v>259</v>
      </c>
      <c r="R3" s="23">
        <v>1</v>
      </c>
      <c r="T3" s="140" t="s">
        <v>131</v>
      </c>
    </row>
    <row r="4" spans="1:20" x14ac:dyDescent="0.35">
      <c r="Q4" s="20"/>
      <c r="R4" s="20"/>
      <c r="T4" s="140" t="s">
        <v>132</v>
      </c>
    </row>
    <row r="5" spans="1:20" x14ac:dyDescent="0.35">
      <c r="C5" t="s">
        <v>103</v>
      </c>
      <c r="T5" s="140" t="s">
        <v>133</v>
      </c>
    </row>
    <row r="6" spans="1:20" ht="21" x14ac:dyDescent="0.5">
      <c r="B6" s="104"/>
      <c r="C6" s="105">
        <v>2021</v>
      </c>
      <c r="D6" s="105">
        <v>2022</v>
      </c>
      <c r="E6" s="105">
        <f t="shared" ref="E6:Q6" si="0">D6+1</f>
        <v>2023</v>
      </c>
      <c r="F6" s="105">
        <f t="shared" si="0"/>
        <v>2024</v>
      </c>
      <c r="G6" s="105">
        <f t="shared" si="0"/>
        <v>2025</v>
      </c>
      <c r="H6" s="105">
        <f t="shared" si="0"/>
        <v>2026</v>
      </c>
      <c r="I6" s="105">
        <f t="shared" si="0"/>
        <v>2027</v>
      </c>
      <c r="J6" s="105">
        <f t="shared" si="0"/>
        <v>2028</v>
      </c>
      <c r="K6" s="105">
        <f t="shared" si="0"/>
        <v>2029</v>
      </c>
      <c r="L6" s="106">
        <f t="shared" si="0"/>
        <v>2030</v>
      </c>
      <c r="M6" s="105">
        <f t="shared" si="0"/>
        <v>2031</v>
      </c>
      <c r="N6" s="105">
        <f t="shared" si="0"/>
        <v>2032</v>
      </c>
      <c r="O6" s="105">
        <f t="shared" si="0"/>
        <v>2033</v>
      </c>
      <c r="P6" s="105">
        <f t="shared" si="0"/>
        <v>2034</v>
      </c>
      <c r="Q6" s="105">
        <f t="shared" si="0"/>
        <v>2035</v>
      </c>
      <c r="R6" s="114" t="s">
        <v>94</v>
      </c>
      <c r="T6" s="140" t="s">
        <v>134</v>
      </c>
    </row>
    <row r="7" spans="1:20" ht="15.5" x14ac:dyDescent="0.35">
      <c r="A7" s="118" t="s">
        <v>130</v>
      </c>
      <c r="B7" s="119" t="s">
        <v>105</v>
      </c>
      <c r="C7" s="119"/>
      <c r="D7" s="120"/>
      <c r="E7" s="120"/>
      <c r="F7" s="120"/>
      <c r="G7" s="120"/>
      <c r="H7" s="120"/>
      <c r="I7" s="120"/>
      <c r="J7" s="120"/>
      <c r="K7" s="120"/>
      <c r="L7" s="120"/>
      <c r="M7" s="120"/>
      <c r="N7" s="120"/>
      <c r="O7" s="120"/>
      <c r="P7" s="120"/>
      <c r="Q7" s="120"/>
      <c r="R7" s="121"/>
    </row>
    <row r="8" spans="1:20" ht="15.5" x14ac:dyDescent="0.35">
      <c r="A8" s="118"/>
      <c r="B8" s="122" t="s">
        <v>106</v>
      </c>
      <c r="C8" s="122"/>
      <c r="D8" s="118"/>
      <c r="E8" s="118"/>
      <c r="F8" s="118"/>
      <c r="G8" s="118"/>
      <c r="H8" s="118"/>
      <c r="I8" s="118"/>
      <c r="J8" s="118"/>
      <c r="K8" s="118"/>
      <c r="L8" s="118"/>
      <c r="M8" s="118"/>
      <c r="N8" s="118"/>
      <c r="O8" s="118"/>
      <c r="P8" s="118"/>
      <c r="Q8" s="118"/>
      <c r="R8" s="117"/>
    </row>
    <row r="9" spans="1:20" ht="15.5" x14ac:dyDescent="0.35">
      <c r="A9" s="118"/>
      <c r="B9" s="131" t="str">
        <f>[1]Detailed!B9</f>
        <v>TURBINES ORDERED, MW</v>
      </c>
      <c r="C9" s="131"/>
      <c r="D9" s="131"/>
      <c r="E9" s="131"/>
      <c r="F9" s="131"/>
      <c r="G9" s="131"/>
      <c r="H9" s="131"/>
      <c r="I9" s="131"/>
      <c r="J9" s="131"/>
      <c r="K9" s="131"/>
      <c r="L9" s="131"/>
      <c r="M9" s="131"/>
      <c r="N9" s="131"/>
      <c r="O9" s="131"/>
      <c r="P9" s="131"/>
      <c r="Q9" s="131"/>
      <c r="R9" s="132"/>
    </row>
    <row r="10" spans="1:20" ht="15.5" x14ac:dyDescent="0.35">
      <c r="A10" s="123">
        <f>MAX(Assumptions!C$45:C$47)</f>
        <v>1</v>
      </c>
      <c r="B10" s="113">
        <f>[1]Detailed!B10</f>
        <v>12</v>
      </c>
      <c r="C10" s="110" cm="1">
        <f t="array" aca="1" ref="C10" ca="1">INDIRECT("R[36]C["&amp;$A$10&amp;"]",FALSE)</f>
        <v>42.769230769230774</v>
      </c>
      <c r="D10" s="110" cm="1">
        <f t="array" aca="1" ref="D10" ca="1">INDIRECT("R[36]C["&amp;$A$10&amp;"]",FALSE)</f>
        <v>261.79487179487182</v>
      </c>
      <c r="E10" s="110" cm="1">
        <f t="array" aca="1" ref="E10" ca="1">INDIRECT("R[36]C["&amp;$A$10&amp;"]",FALSE)</f>
        <v>187.5128205128205</v>
      </c>
      <c r="F10" s="110" cm="1">
        <f t="array" aca="1" ref="F10" ca="1">INDIRECT("R[36]C["&amp;$A$10&amp;"]",FALSE)</f>
        <v>60.666666666666664</v>
      </c>
      <c r="G10" s="110" cm="1">
        <f t="array" aca="1" ref="G10" ca="1">INDIRECT("R[36]C["&amp;$A$10&amp;"]",FALSE)</f>
        <v>0</v>
      </c>
      <c r="H10" s="110" cm="1">
        <f t="array" aca="1" ref="H10" ca="1">INDIRECT("R[36]C["&amp;$A$10&amp;"]",FALSE)</f>
        <v>0</v>
      </c>
      <c r="I10" s="110" cm="1">
        <f t="array" aca="1" ref="I10" ca="1">INDIRECT("R[36]C["&amp;$A$10&amp;"]",FALSE)</f>
        <v>0</v>
      </c>
      <c r="J10" s="110" cm="1">
        <f t="array" aca="1" ref="J10" ca="1">INDIRECT("R[36]C["&amp;$A$10&amp;"]",FALSE)</f>
        <v>0</v>
      </c>
      <c r="K10" s="110" cm="1">
        <f t="array" aca="1" ref="K10" ca="1">INDIRECT("R[36]C["&amp;$A$10&amp;"]",FALSE)</f>
        <v>0</v>
      </c>
      <c r="L10" s="110" cm="1">
        <f t="array" aca="1" ref="L10" ca="1">INDIRECT("R[36]C["&amp;$A$10&amp;"]",FALSE)</f>
        <v>0</v>
      </c>
      <c r="M10" s="110" cm="1">
        <f t="array" aca="1" ref="M10" ca="1">INDIRECT("R[36]C["&amp;$A$10&amp;"]",FALSE)</f>
        <v>0</v>
      </c>
      <c r="N10" s="110" cm="1">
        <f t="array" aca="1" ref="N10" ca="1">INDIRECT("R[36]C["&amp;$A$10&amp;"]",FALSE)</f>
        <v>0</v>
      </c>
      <c r="O10" s="110" cm="1">
        <f t="array" aca="1" ref="O10" ca="1">INDIRECT("R[36]C["&amp;$A$10&amp;"]",FALSE)</f>
        <v>0</v>
      </c>
      <c r="P10" s="112"/>
      <c r="Q10" s="112"/>
      <c r="R10" s="115">
        <f ca="1">SUM(C10:P10)</f>
        <v>552.74358974358972</v>
      </c>
    </row>
    <row r="11" spans="1:20" ht="15.5" x14ac:dyDescent="0.35">
      <c r="A11" s="123">
        <f>MAX(Assumptions!C$45:C$47)</f>
        <v>1</v>
      </c>
      <c r="B11" s="113">
        <f>[1]Detailed!B11</f>
        <v>15</v>
      </c>
      <c r="C11" s="110" cm="1">
        <f t="array" aca="1" ref="C11" ca="1">INDIRECT("R[36]C["&amp;$A$11&amp;"]",FALSE)</f>
        <v>0</v>
      </c>
      <c r="D11" s="110" cm="1">
        <f t="array" aca="1" ref="D11" ca="1">INDIRECT("R[36]C["&amp;$A$11&amp;"]",FALSE)</f>
        <v>76.52100840336135</v>
      </c>
      <c r="E11" s="110" cm="1">
        <f t="array" aca="1" ref="E11" ca="1">INDIRECT("R[36]C["&amp;$A$11&amp;"]",FALSE)</f>
        <v>102.33333333333334</v>
      </c>
      <c r="F11" s="110" cm="1">
        <f t="array" aca="1" ref="F11" ca="1">INDIRECT("R[36]C["&amp;$A$11&amp;"]",FALSE)</f>
        <v>183.06666666666666</v>
      </c>
      <c r="G11" s="110" cm="1">
        <f t="array" aca="1" ref="G11" ca="1">INDIRECT("R[36]C["&amp;$A$11&amp;"]",FALSE)</f>
        <v>193.64</v>
      </c>
      <c r="H11" s="110" cm="1">
        <f t="array" aca="1" ref="H11" ca="1">INDIRECT("R[36]C["&amp;$A$11&amp;"]",FALSE)</f>
        <v>375.06625590388217</v>
      </c>
      <c r="I11" s="110" cm="1">
        <f t="array" aca="1" ref="I11" ca="1">INDIRECT("R[36]C["&amp;$A$11&amp;"]",FALSE)</f>
        <v>152.93333333333334</v>
      </c>
      <c r="J11" s="110" cm="1">
        <f t="array" aca="1" ref="J11" ca="1">INDIRECT("R[36]C["&amp;$A$11&amp;"]",FALSE)</f>
        <v>315.26251267836159</v>
      </c>
      <c r="K11" s="110" cm="1">
        <f t="array" aca="1" ref="K11" ca="1">INDIRECT("R[36]C["&amp;$A$11&amp;"]",FALSE)</f>
        <v>0</v>
      </c>
      <c r="L11" s="110" cm="1">
        <f t="array" aca="1" ref="L11" ca="1">INDIRECT("R[36]C["&amp;$A$11&amp;"]",FALSE)</f>
        <v>0</v>
      </c>
      <c r="M11" s="110" cm="1">
        <f t="array" aca="1" ref="M11" ca="1">INDIRECT("R[36]C["&amp;$A$11&amp;"]",FALSE)</f>
        <v>0</v>
      </c>
      <c r="N11" s="110" cm="1">
        <f t="array" aca="1" ref="N11" ca="1">INDIRECT("R[36]C["&amp;$A$11&amp;"]",FALSE)</f>
        <v>0</v>
      </c>
      <c r="O11" s="110" cm="1">
        <f t="array" aca="1" ref="O11" ca="1">INDIRECT("R[36]C["&amp;$A$11&amp;"]",FALSE)</f>
        <v>0</v>
      </c>
      <c r="P11" s="112"/>
      <c r="Q11" s="112"/>
      <c r="R11" s="115">
        <f t="shared" ref="R11:R12" ca="1" si="1">SUM(C11:P11)</f>
        <v>1398.8231103189385</v>
      </c>
    </row>
    <row r="12" spans="1:20" ht="15.5" x14ac:dyDescent="0.35">
      <c r="A12" s="123">
        <f>MAX(Assumptions!C$45:C$47)</f>
        <v>1</v>
      </c>
      <c r="B12" s="113">
        <f>[1]Detailed!B12</f>
        <v>18</v>
      </c>
      <c r="C12" s="110" cm="1">
        <f t="array" aca="1" ref="C12" ca="1">INDIRECT("R[36]C["&amp;$A$12&amp;"]",FALSE)</f>
        <v>0</v>
      </c>
      <c r="D12" s="110" cm="1">
        <f t="array" aca="1" ref="D12" ca="1">INDIRECT("R[36]C["&amp;$A$12&amp;"]",FALSE)</f>
        <v>0</v>
      </c>
      <c r="E12" s="110" cm="1">
        <f t="array" aca="1" ref="E12" ca="1">INDIRECT("R[36]C["&amp;$A$12&amp;"]",FALSE)</f>
        <v>0</v>
      </c>
      <c r="F12" s="110" cm="1">
        <f t="array" aca="1" ref="F12" ca="1">INDIRECT("R[36]C["&amp;$A$12&amp;"]",FALSE)</f>
        <v>0</v>
      </c>
      <c r="G12" s="110" cm="1">
        <f t="array" aca="1" ref="G12" ca="1">INDIRECT("R[36]C["&amp;$A$12&amp;"]",FALSE)</f>
        <v>0</v>
      </c>
      <c r="H12" s="110" cm="1">
        <f t="array" aca="1" ref="H12" ca="1">INDIRECT("R[36]C["&amp;$A$12&amp;"]",FALSE)</f>
        <v>0</v>
      </c>
      <c r="I12" s="110" cm="1">
        <f t="array" aca="1" ref="I12" ca="1">INDIRECT("R[36]C["&amp;$A$12&amp;"]",FALSE)</f>
        <v>0</v>
      </c>
      <c r="J12" s="110" cm="1">
        <f t="array" aca="1" ref="J12" ca="1">INDIRECT("R[36]C["&amp;$A$12&amp;"]",FALSE)</f>
        <v>0</v>
      </c>
      <c r="K12" s="110" cm="1">
        <f t="array" aca="1" ref="K12" ca="1">INDIRECT("R[36]C["&amp;$A$12&amp;"]",FALSE)</f>
        <v>38.886145644612462</v>
      </c>
      <c r="L12" s="110" cm="1">
        <f t="array" aca="1" ref="L12" ca="1">INDIRECT("R[36]C["&amp;$A$12&amp;"]",FALSE)</f>
        <v>189.51487939326151</v>
      </c>
      <c r="M12" s="110" cm="1">
        <f t="array" aca="1" ref="M12" ca="1">INDIRECT("R[36]C["&amp;$A$12&amp;"]",FALSE)</f>
        <v>59.277777777777779</v>
      </c>
      <c r="N12" s="110" cm="1">
        <f t="array" aca="1" ref="N12" ca="1">INDIRECT("R[36]C["&amp;$A$12&amp;"]",FALSE)</f>
        <v>80.082867813976321</v>
      </c>
      <c r="O12" s="110" cm="1">
        <f t="array" aca="1" ref="O12" ca="1">INDIRECT("R[36]C["&amp;$A$12&amp;"]",FALSE)</f>
        <v>51.333333333333336</v>
      </c>
      <c r="P12" s="112"/>
      <c r="Q12" s="112"/>
      <c r="R12" s="115">
        <f t="shared" ca="1" si="1"/>
        <v>419.09500396296136</v>
      </c>
      <c r="S12" t="s">
        <v>89</v>
      </c>
    </row>
    <row r="13" spans="1:20" ht="15.5" x14ac:dyDescent="0.35">
      <c r="A13" s="118"/>
      <c r="B13" s="131" t="str">
        <f>[1]Detailed!B13</f>
        <v>ROTOR BLADES, m</v>
      </c>
      <c r="C13" s="131"/>
      <c r="D13" s="131"/>
      <c r="E13" s="131"/>
      <c r="F13" s="131"/>
      <c r="G13" s="131"/>
      <c r="H13" s="131"/>
      <c r="I13" s="131"/>
      <c r="J13" s="131"/>
      <c r="K13" s="131"/>
      <c r="L13" s="131"/>
      <c r="M13" s="131"/>
      <c r="N13" s="131"/>
      <c r="O13" s="131"/>
      <c r="P13" s="131"/>
      <c r="Q13" s="131"/>
      <c r="R13" s="132"/>
    </row>
    <row r="14" spans="1:20" ht="15.5" x14ac:dyDescent="0.35">
      <c r="A14" s="123">
        <f>Assumptions!C$45</f>
        <v>1</v>
      </c>
      <c r="B14" s="113">
        <f>[1]Detailed!B14</f>
        <v>12</v>
      </c>
      <c r="C14" s="110" cm="1">
        <f t="array" aca="1" ref="C14" ca="1">INDIRECT("R[36]C["&amp;$A$14&amp;"]",FALSE)</f>
        <v>128.30769230769232</v>
      </c>
      <c r="D14" s="110" cm="1">
        <f t="array" aca="1" ref="D14" ca="1">INDIRECT("R[36]C["&amp;$A$14&amp;"]",FALSE)</f>
        <v>785.38461538461547</v>
      </c>
      <c r="E14" s="110" cm="1">
        <f t="array" aca="1" ref="E14" ca="1">INDIRECT("R[36]C["&amp;$A$14&amp;"]",FALSE)</f>
        <v>562.53846153846143</v>
      </c>
      <c r="F14" s="110" cm="1">
        <f t="array" aca="1" ref="F14" ca="1">INDIRECT("R[36]C["&amp;$A$14&amp;"]",FALSE)</f>
        <v>182</v>
      </c>
      <c r="G14" s="110" cm="1">
        <f t="array" aca="1" ref="G14" ca="1">INDIRECT("R[36]C["&amp;$A$14&amp;"]",FALSE)</f>
        <v>0</v>
      </c>
      <c r="H14" s="110" cm="1">
        <f t="array" aca="1" ref="H14" ca="1">INDIRECT("R[36]C["&amp;$A$14&amp;"]",FALSE)</f>
        <v>0</v>
      </c>
      <c r="I14" s="110" cm="1">
        <f t="array" aca="1" ref="I14" ca="1">INDIRECT("R[36]C["&amp;$A$14&amp;"]",FALSE)</f>
        <v>0</v>
      </c>
      <c r="J14" s="110" cm="1">
        <f t="array" aca="1" ref="J14" ca="1">INDIRECT("R[36]C["&amp;$A$14&amp;"]",FALSE)</f>
        <v>0</v>
      </c>
      <c r="K14" s="110" cm="1">
        <f t="array" aca="1" ref="K14" ca="1">INDIRECT("R[36]C["&amp;$A$14&amp;"]",FALSE)</f>
        <v>0</v>
      </c>
      <c r="L14" s="110" cm="1">
        <f t="array" aca="1" ref="L14" ca="1">INDIRECT("R[36]C["&amp;$A$14&amp;"]",FALSE)</f>
        <v>0</v>
      </c>
      <c r="M14" s="110" cm="1">
        <f t="array" aca="1" ref="M14" ca="1">INDIRECT("R[36]C["&amp;$A$14&amp;"]",FALSE)</f>
        <v>0</v>
      </c>
      <c r="N14" s="110" cm="1">
        <f t="array" aca="1" ref="N14" ca="1">INDIRECT("R[36]C["&amp;$A$14&amp;"]",FALSE)</f>
        <v>0</v>
      </c>
      <c r="O14" s="110" cm="1">
        <f t="array" aca="1" ref="O14" ca="1">INDIRECT("R[36]C["&amp;$A$14&amp;"]",FALSE)</f>
        <v>0</v>
      </c>
      <c r="P14" s="108"/>
      <c r="Q14" s="108"/>
      <c r="R14" s="115">
        <f ca="1">SUM(C14:P14)</f>
        <v>1658.2307692307693</v>
      </c>
    </row>
    <row r="15" spans="1:20" ht="15.5" x14ac:dyDescent="0.35">
      <c r="A15" s="123">
        <f>Assumptions!C$45</f>
        <v>1</v>
      </c>
      <c r="B15" s="113">
        <f>[1]Detailed!B15</f>
        <v>15</v>
      </c>
      <c r="C15" s="110" cm="1">
        <f t="array" aca="1" ref="C15" ca="1">INDIRECT("R[36]C["&amp;$A$15&amp;"]",FALSE)</f>
        <v>0</v>
      </c>
      <c r="D15" s="110" cm="1">
        <f t="array" aca="1" ref="D15" ca="1">INDIRECT("R[36]C["&amp;$A$15&amp;"]",FALSE)</f>
        <v>229.56302521008405</v>
      </c>
      <c r="E15" s="110" cm="1">
        <f t="array" aca="1" ref="E15" ca="1">INDIRECT("R[36]C["&amp;$A$15&amp;"]",FALSE)</f>
        <v>307</v>
      </c>
      <c r="F15" s="110" cm="1">
        <f t="array" aca="1" ref="F15" ca="1">INDIRECT("R[36]C["&amp;$A$15&amp;"]",FALSE)</f>
        <v>549.20000000000005</v>
      </c>
      <c r="G15" s="110" cm="1">
        <f t="array" aca="1" ref="G15" ca="1">INDIRECT("R[36]C["&amp;$A$15&amp;"]",FALSE)</f>
        <v>580.91999999999996</v>
      </c>
      <c r="H15" s="110" cm="1">
        <f t="array" aca="1" ref="H15" ca="1">INDIRECT("R[36]C["&amp;$A$15&amp;"]",FALSE)</f>
        <v>1125.1987677116465</v>
      </c>
      <c r="I15" s="110" cm="1">
        <f t="array" aca="1" ref="I15" ca="1">INDIRECT("R[36]C["&amp;$A$15&amp;"]",FALSE)</f>
        <v>458.8</v>
      </c>
      <c r="J15" s="110" cm="1">
        <f t="array" aca="1" ref="J15" ca="1">INDIRECT("R[36]C["&amp;$A$15&amp;"]",FALSE)</f>
        <v>945.78753803508471</v>
      </c>
      <c r="K15" s="110" cm="1">
        <f t="array" aca="1" ref="K15" ca="1">INDIRECT("R[36]C["&amp;$A$15&amp;"]",FALSE)</f>
        <v>0</v>
      </c>
      <c r="L15" s="110" cm="1">
        <f t="array" aca="1" ref="L15" ca="1">INDIRECT("R[36]C["&amp;$A$15&amp;"]",FALSE)</f>
        <v>0</v>
      </c>
      <c r="M15" s="110" cm="1">
        <f t="array" aca="1" ref="M15" ca="1">INDIRECT("R[36]C["&amp;$A$15&amp;"]",FALSE)</f>
        <v>0</v>
      </c>
      <c r="N15" s="110" cm="1">
        <f t="array" aca="1" ref="N15" ca="1">INDIRECT("R[36]C["&amp;$A$15&amp;"]",FALSE)</f>
        <v>0</v>
      </c>
      <c r="O15" s="110" cm="1">
        <f t="array" aca="1" ref="O15" ca="1">INDIRECT("R[36]C["&amp;$A$15&amp;"]",FALSE)</f>
        <v>0</v>
      </c>
      <c r="P15" s="108"/>
      <c r="Q15" s="108"/>
      <c r="R15" s="115">
        <f t="shared" ref="R15:R16" ca="1" si="2">SUM(C15:P15)</f>
        <v>4196.4693309568156</v>
      </c>
    </row>
    <row r="16" spans="1:20" ht="15.5" x14ac:dyDescent="0.35">
      <c r="A16" s="123">
        <f>Assumptions!C$45</f>
        <v>1</v>
      </c>
      <c r="B16" s="113">
        <f>[1]Detailed!B16</f>
        <v>18</v>
      </c>
      <c r="C16" s="110" cm="1">
        <f t="array" aca="1" ref="C16" ca="1">INDIRECT("R[36]C["&amp;$A$16&amp;"]",FALSE)</f>
        <v>0</v>
      </c>
      <c r="D16" s="110" cm="1">
        <f t="array" aca="1" ref="D16" ca="1">INDIRECT("R[36]C["&amp;$A$16&amp;"]",FALSE)</f>
        <v>0</v>
      </c>
      <c r="E16" s="110" cm="1">
        <f t="array" aca="1" ref="E16" ca="1">INDIRECT("R[36]C["&amp;$A$16&amp;"]",FALSE)</f>
        <v>0</v>
      </c>
      <c r="F16" s="110" cm="1">
        <f t="array" aca="1" ref="F16" ca="1">INDIRECT("R[36]C["&amp;$A$16&amp;"]",FALSE)</f>
        <v>0</v>
      </c>
      <c r="G16" s="110" cm="1">
        <f t="array" aca="1" ref="G16" ca="1">INDIRECT("R[36]C["&amp;$A$16&amp;"]",FALSE)</f>
        <v>0</v>
      </c>
      <c r="H16" s="110" cm="1">
        <f t="array" aca="1" ref="H16" ca="1">INDIRECT("R[36]C["&amp;$A$16&amp;"]",FALSE)</f>
        <v>0</v>
      </c>
      <c r="I16" s="110" cm="1">
        <f t="array" aca="1" ref="I16" ca="1">INDIRECT("R[36]C["&amp;$A$16&amp;"]",FALSE)</f>
        <v>0</v>
      </c>
      <c r="J16" s="110" cm="1">
        <f t="array" aca="1" ref="J16" ca="1">INDIRECT("R[36]C["&amp;$A$16&amp;"]",FALSE)</f>
        <v>0</v>
      </c>
      <c r="K16" s="110" cm="1">
        <f t="array" aca="1" ref="K16" ca="1">INDIRECT("R[36]C["&amp;$A$16&amp;"]",FALSE)</f>
        <v>116.65843693383738</v>
      </c>
      <c r="L16" s="110" cm="1">
        <f t="array" aca="1" ref="L16" ca="1">INDIRECT("R[36]C["&amp;$A$16&amp;"]",FALSE)</f>
        <v>568.54463817978456</v>
      </c>
      <c r="M16" s="110" cm="1">
        <f t="array" aca="1" ref="M16" ca="1">INDIRECT("R[36]C["&amp;$A$16&amp;"]",FALSE)</f>
        <v>177.83333333333334</v>
      </c>
      <c r="N16" s="110" cm="1">
        <f t="array" aca="1" ref="N16" ca="1">INDIRECT("R[36]C["&amp;$A$16&amp;"]",FALSE)</f>
        <v>240.24860344192896</v>
      </c>
      <c r="O16" s="110" cm="1">
        <f t="array" aca="1" ref="O16" ca="1">INDIRECT("R[36]C["&amp;$A$16&amp;"]",FALSE)</f>
        <v>154</v>
      </c>
      <c r="P16" s="108"/>
      <c r="Q16" s="108"/>
      <c r="R16" s="115">
        <f t="shared" ca="1" si="2"/>
        <v>1257.2850118888844</v>
      </c>
    </row>
    <row r="17" spans="1:18" ht="15.5" x14ac:dyDescent="0.35">
      <c r="A17" s="118"/>
      <c r="B17" s="131" t="str">
        <f>[1]Detailed!B17</f>
        <v>NACELLES, MW</v>
      </c>
      <c r="C17" s="131"/>
      <c r="D17" s="131"/>
      <c r="E17" s="131"/>
      <c r="F17" s="131"/>
      <c r="G17" s="131"/>
      <c r="H17" s="131"/>
      <c r="I17" s="131"/>
      <c r="J17" s="131"/>
      <c r="K17" s="131"/>
      <c r="L17" s="131"/>
      <c r="M17" s="131"/>
      <c r="N17" s="131"/>
      <c r="O17" s="131"/>
      <c r="P17" s="131"/>
      <c r="Q17" s="131"/>
      <c r="R17" s="132"/>
    </row>
    <row r="18" spans="1:18" ht="15.5" x14ac:dyDescent="0.35">
      <c r="A18" s="123">
        <f>Assumptions!C46</f>
        <v>1</v>
      </c>
      <c r="B18" s="113">
        <f>[1]Detailed!B18</f>
        <v>12</v>
      </c>
      <c r="C18" s="110" cm="1">
        <f t="array" aca="1" ref="C18" ca="1">INDIRECT("R[36]C["&amp;$A$18&amp;"]",FALSE)</f>
        <v>42.769230769230774</v>
      </c>
      <c r="D18" s="110" cm="1">
        <f t="array" aca="1" ref="D18" ca="1">INDIRECT("R[36]C["&amp;$A$18&amp;"]",FALSE)</f>
        <v>261.79487179487182</v>
      </c>
      <c r="E18" s="110" cm="1">
        <f t="array" aca="1" ref="E18" ca="1">INDIRECT("R[36]C["&amp;$A$18&amp;"]",FALSE)</f>
        <v>187.5128205128205</v>
      </c>
      <c r="F18" s="110" cm="1">
        <f t="array" aca="1" ref="F18" ca="1">INDIRECT("R[36]C["&amp;$A$18&amp;"]",FALSE)</f>
        <v>60.666666666666664</v>
      </c>
      <c r="G18" s="110" cm="1">
        <f t="array" aca="1" ref="G18" ca="1">INDIRECT("R[36]C["&amp;$A$18&amp;"]",FALSE)</f>
        <v>0</v>
      </c>
      <c r="H18" s="110" cm="1">
        <f t="array" aca="1" ref="H18" ca="1">INDIRECT("R[36]C["&amp;$A$18&amp;"]",FALSE)</f>
        <v>0</v>
      </c>
      <c r="I18" s="110" cm="1">
        <f t="array" aca="1" ref="I18" ca="1">INDIRECT("R[36]C["&amp;$A$18&amp;"]",FALSE)</f>
        <v>0</v>
      </c>
      <c r="J18" s="110" cm="1">
        <f t="array" aca="1" ref="J18" ca="1">INDIRECT("R[36]C["&amp;$A$18&amp;"]",FALSE)</f>
        <v>0</v>
      </c>
      <c r="K18" s="110" cm="1">
        <f t="array" aca="1" ref="K18" ca="1">INDIRECT("R[36]C["&amp;$A$18&amp;"]",FALSE)</f>
        <v>0</v>
      </c>
      <c r="L18" s="110" cm="1">
        <f t="array" aca="1" ref="L18" ca="1">INDIRECT("R[36]C["&amp;$A$18&amp;"]",FALSE)</f>
        <v>0</v>
      </c>
      <c r="M18" s="110" cm="1">
        <f t="array" aca="1" ref="M18" ca="1">INDIRECT("R[36]C["&amp;$A$18&amp;"]",FALSE)</f>
        <v>0</v>
      </c>
      <c r="N18" s="110" cm="1">
        <f t="array" aca="1" ref="N18" ca="1">INDIRECT("R[36]C["&amp;$A$18&amp;"]",FALSE)</f>
        <v>0</v>
      </c>
      <c r="O18" s="110" cm="1">
        <f t="array" aca="1" ref="O18" ca="1">INDIRECT("R[36]C["&amp;$A$18&amp;"]",FALSE)</f>
        <v>0</v>
      </c>
      <c r="P18" s="108"/>
      <c r="Q18" s="108"/>
      <c r="R18" s="115">
        <f ca="1">SUM(C18:P18)</f>
        <v>552.74358974358972</v>
      </c>
    </row>
    <row r="19" spans="1:18" ht="15.5" x14ac:dyDescent="0.35">
      <c r="A19" s="123">
        <f>A18</f>
        <v>1</v>
      </c>
      <c r="B19" s="113">
        <f>[1]Detailed!B19</f>
        <v>15</v>
      </c>
      <c r="C19" s="110" cm="1">
        <f t="array" aca="1" ref="C19" ca="1">INDIRECT("R[36]C["&amp;$A$19&amp;"]",FALSE)</f>
        <v>0</v>
      </c>
      <c r="D19" s="110" cm="1">
        <f t="array" aca="1" ref="D19" ca="1">INDIRECT("R[36]C["&amp;$A$19&amp;"]",FALSE)</f>
        <v>76.52100840336135</v>
      </c>
      <c r="E19" s="110" cm="1">
        <f t="array" aca="1" ref="E19" ca="1">INDIRECT("R[36]C["&amp;$A$19&amp;"]",FALSE)</f>
        <v>102.33333333333334</v>
      </c>
      <c r="F19" s="110" cm="1">
        <f t="array" aca="1" ref="F19" ca="1">INDIRECT("R[36]C["&amp;$A$19&amp;"]",FALSE)</f>
        <v>183.06666666666666</v>
      </c>
      <c r="G19" s="110" cm="1">
        <f t="array" aca="1" ref="G19" ca="1">INDIRECT("R[36]C["&amp;$A$19&amp;"]",FALSE)</f>
        <v>193.64</v>
      </c>
      <c r="H19" s="110" cm="1">
        <f t="array" aca="1" ref="H19" ca="1">INDIRECT("R[36]C["&amp;$A$19&amp;"]",FALSE)</f>
        <v>375.06625590388217</v>
      </c>
      <c r="I19" s="110" cm="1">
        <f t="array" aca="1" ref="I19" ca="1">INDIRECT("R[36]C["&amp;$A$19&amp;"]",FALSE)</f>
        <v>152.93333333333334</v>
      </c>
      <c r="J19" s="110" cm="1">
        <f t="array" aca="1" ref="J19" ca="1">INDIRECT("R[36]C["&amp;$A$19&amp;"]",FALSE)</f>
        <v>315.26251267836159</v>
      </c>
      <c r="K19" s="110" cm="1">
        <f t="array" aca="1" ref="K19" ca="1">INDIRECT("R[36]C["&amp;$A$19&amp;"]",FALSE)</f>
        <v>0</v>
      </c>
      <c r="L19" s="110" cm="1">
        <f t="array" aca="1" ref="L19" ca="1">INDIRECT("R[36]C["&amp;$A$19&amp;"]",FALSE)</f>
        <v>0</v>
      </c>
      <c r="M19" s="110" cm="1">
        <f t="array" aca="1" ref="M19" ca="1">INDIRECT("R[36]C["&amp;$A$19&amp;"]",FALSE)</f>
        <v>0</v>
      </c>
      <c r="N19" s="110" cm="1">
        <f t="array" aca="1" ref="N19" ca="1">INDIRECT("R[36]C["&amp;$A$19&amp;"]",FALSE)</f>
        <v>0</v>
      </c>
      <c r="O19" s="110" cm="1">
        <f t="array" aca="1" ref="O19" ca="1">INDIRECT("R[36]C["&amp;$A$19&amp;"]",FALSE)</f>
        <v>0</v>
      </c>
      <c r="P19" s="108"/>
      <c r="Q19" s="108"/>
      <c r="R19" s="115">
        <f t="shared" ref="R19:R20" ca="1" si="3">SUM(C19:P19)</f>
        <v>1398.8231103189385</v>
      </c>
    </row>
    <row r="20" spans="1:18" ht="15.5" x14ac:dyDescent="0.35">
      <c r="A20" s="123">
        <f>A18</f>
        <v>1</v>
      </c>
      <c r="B20" s="113">
        <f>[1]Detailed!B20</f>
        <v>18</v>
      </c>
      <c r="C20" s="110" cm="1">
        <f t="array" aca="1" ref="C20" ca="1">INDIRECT("R[36]C["&amp;$A$20&amp;"]",FALSE)</f>
        <v>0</v>
      </c>
      <c r="D20" s="110" cm="1">
        <f t="array" aca="1" ref="D20" ca="1">INDIRECT("R[36]C["&amp;$A$20&amp;"]",FALSE)</f>
        <v>0</v>
      </c>
      <c r="E20" s="110" cm="1">
        <f t="array" aca="1" ref="E20" ca="1">INDIRECT("R[36]C["&amp;$A$20&amp;"]",FALSE)</f>
        <v>0</v>
      </c>
      <c r="F20" s="110" cm="1">
        <f t="array" aca="1" ref="F20" ca="1">INDIRECT("R[36]C["&amp;$A$20&amp;"]",FALSE)</f>
        <v>0</v>
      </c>
      <c r="G20" s="110" cm="1">
        <f t="array" aca="1" ref="G20" ca="1">INDIRECT("R[36]C["&amp;$A$20&amp;"]",FALSE)</f>
        <v>0</v>
      </c>
      <c r="H20" s="110" cm="1">
        <f t="array" aca="1" ref="H20" ca="1">INDIRECT("R[36]C["&amp;$A$20&amp;"]",FALSE)</f>
        <v>0</v>
      </c>
      <c r="I20" s="110" cm="1">
        <f t="array" aca="1" ref="I20" ca="1">INDIRECT("R[36]C["&amp;$A$20&amp;"]",FALSE)</f>
        <v>0</v>
      </c>
      <c r="J20" s="110" cm="1">
        <f t="array" aca="1" ref="J20" ca="1">INDIRECT("R[36]C["&amp;$A$20&amp;"]",FALSE)</f>
        <v>0</v>
      </c>
      <c r="K20" s="110" cm="1">
        <f t="array" aca="1" ref="K20" ca="1">INDIRECT("R[36]C["&amp;$A$20&amp;"]",FALSE)</f>
        <v>38.886145644612462</v>
      </c>
      <c r="L20" s="110" cm="1">
        <f t="array" aca="1" ref="L20" ca="1">INDIRECT("R[36]C["&amp;$A$20&amp;"]",FALSE)</f>
        <v>189.51487939326151</v>
      </c>
      <c r="M20" s="110" cm="1">
        <f t="array" aca="1" ref="M20" ca="1">INDIRECT("R[36]C["&amp;$A$20&amp;"]",FALSE)</f>
        <v>59.277777777777779</v>
      </c>
      <c r="N20" s="110" cm="1">
        <f t="array" aca="1" ref="N20" ca="1">INDIRECT("R[36]C["&amp;$A$20&amp;"]",FALSE)</f>
        <v>80.082867813976321</v>
      </c>
      <c r="O20" s="110" cm="1">
        <f t="array" aca="1" ref="O20" ca="1">INDIRECT("R[36]C["&amp;$A$20&amp;"]",FALSE)</f>
        <v>51.333333333333336</v>
      </c>
      <c r="P20" s="108"/>
      <c r="Q20" s="108"/>
      <c r="R20" s="115">
        <f t="shared" ca="1" si="3"/>
        <v>419.09500396296136</v>
      </c>
    </row>
    <row r="21" spans="1:18" ht="15.5" x14ac:dyDescent="0.35">
      <c r="A21" s="118"/>
      <c r="B21" s="131" t="str">
        <f>[1]Detailed!B21</f>
        <v>TOWERS, m</v>
      </c>
      <c r="C21" s="131"/>
      <c r="D21" s="131"/>
      <c r="E21" s="131"/>
      <c r="F21" s="131"/>
      <c r="G21" s="131"/>
      <c r="H21" s="131"/>
      <c r="I21" s="131"/>
      <c r="J21" s="131"/>
      <c r="K21" s="131"/>
      <c r="L21" s="131"/>
      <c r="M21" s="131"/>
      <c r="N21" s="131"/>
      <c r="O21" s="131"/>
      <c r="P21" s="131"/>
      <c r="Q21" s="131"/>
      <c r="R21" s="132"/>
    </row>
    <row r="22" spans="1:18" ht="15.5" x14ac:dyDescent="0.35">
      <c r="A22" s="123">
        <f>Assumptions!C47</f>
        <v>1</v>
      </c>
      <c r="B22" s="113">
        <f>[1]Detailed!B22</f>
        <v>12</v>
      </c>
      <c r="C22" s="110" cm="1">
        <f t="array" aca="1" ref="C22" ca="1">INDIRECT("R[36]C["&amp;$A$22&amp;"]",FALSE)</f>
        <v>42.769230769230774</v>
      </c>
      <c r="D22" s="110" cm="1">
        <f t="array" aca="1" ref="D22" ca="1">INDIRECT("R[36]C["&amp;$A$18&amp;"]",FALSE)</f>
        <v>261.79487179487182</v>
      </c>
      <c r="E22" s="110" cm="1">
        <f t="array" aca="1" ref="E22" ca="1">INDIRECT("R[36]C["&amp;$A$18&amp;"]",FALSE)</f>
        <v>187.5128205128205</v>
      </c>
      <c r="F22" s="110" cm="1">
        <f t="array" aca="1" ref="F22" ca="1">INDIRECT("R[36]C["&amp;$A$18&amp;"]",FALSE)</f>
        <v>60.666666666666664</v>
      </c>
      <c r="G22" s="110" cm="1">
        <f t="array" aca="1" ref="G22" ca="1">INDIRECT("R[36]C["&amp;$A$18&amp;"]",FALSE)</f>
        <v>0</v>
      </c>
      <c r="H22" s="110" cm="1">
        <f t="array" aca="1" ref="H22" ca="1">INDIRECT("R[36]C["&amp;$A$18&amp;"]",FALSE)</f>
        <v>0</v>
      </c>
      <c r="I22" s="110" cm="1">
        <f t="array" aca="1" ref="I22" ca="1">INDIRECT("R[36]C["&amp;$A$18&amp;"]",FALSE)</f>
        <v>0</v>
      </c>
      <c r="J22" s="110" cm="1">
        <f t="array" aca="1" ref="J22" ca="1">INDIRECT("R[36]C["&amp;$A$18&amp;"]",FALSE)</f>
        <v>0</v>
      </c>
      <c r="K22" s="110" cm="1">
        <f t="array" aca="1" ref="K22" ca="1">INDIRECT("R[36]C["&amp;$A$18&amp;"]",FALSE)</f>
        <v>0</v>
      </c>
      <c r="L22" s="110" cm="1">
        <f t="array" aca="1" ref="L22" ca="1">INDIRECT("R[36]C["&amp;$A$18&amp;"]",FALSE)</f>
        <v>0</v>
      </c>
      <c r="M22" s="110" cm="1">
        <f t="array" aca="1" ref="M22" ca="1">INDIRECT("R[36]C["&amp;$A$18&amp;"]",FALSE)</f>
        <v>0</v>
      </c>
      <c r="N22" s="110" cm="1">
        <f t="array" aca="1" ref="N22" ca="1">INDIRECT("R[36]C["&amp;$A$18&amp;"]",FALSE)</f>
        <v>0</v>
      </c>
      <c r="O22" s="110" cm="1">
        <f t="array" aca="1" ref="O22" ca="1">INDIRECT("R[36]C["&amp;$A$18&amp;"]",FALSE)</f>
        <v>0</v>
      </c>
      <c r="P22" s="113"/>
      <c r="Q22" s="113"/>
      <c r="R22" s="115">
        <f ca="1">SUM(C22:P22)</f>
        <v>552.74358974358972</v>
      </c>
    </row>
    <row r="23" spans="1:18" ht="15.5" x14ac:dyDescent="0.35">
      <c r="A23" s="123">
        <f>A22</f>
        <v>1</v>
      </c>
      <c r="B23" s="113">
        <f>[1]Detailed!B23</f>
        <v>15</v>
      </c>
      <c r="C23" s="110" cm="1">
        <f t="array" aca="1" ref="C23" ca="1">INDIRECT("R[36]C["&amp;$A$23&amp;"]",FALSE)</f>
        <v>0</v>
      </c>
      <c r="D23" s="110" cm="1">
        <f t="array" aca="1" ref="D23" ca="1">INDIRECT("R[36]C["&amp;$A$19&amp;"]",FALSE)</f>
        <v>76.52100840336135</v>
      </c>
      <c r="E23" s="110" cm="1">
        <f t="array" aca="1" ref="E23" ca="1">INDIRECT("R[36]C["&amp;$A$19&amp;"]",FALSE)</f>
        <v>102.33333333333334</v>
      </c>
      <c r="F23" s="110" cm="1">
        <f t="array" aca="1" ref="F23" ca="1">INDIRECT("R[36]C["&amp;$A$19&amp;"]",FALSE)</f>
        <v>183.06666666666666</v>
      </c>
      <c r="G23" s="110" cm="1">
        <f t="array" aca="1" ref="G23" ca="1">INDIRECT("R[36]C["&amp;$A$19&amp;"]",FALSE)</f>
        <v>193.64</v>
      </c>
      <c r="H23" s="110" cm="1">
        <f t="array" aca="1" ref="H23" ca="1">INDIRECT("R[36]C["&amp;$A$19&amp;"]",FALSE)</f>
        <v>375.06625590388217</v>
      </c>
      <c r="I23" s="110" cm="1">
        <f t="array" aca="1" ref="I23" ca="1">INDIRECT("R[36]C["&amp;$A$19&amp;"]",FALSE)</f>
        <v>152.93333333333334</v>
      </c>
      <c r="J23" s="110" cm="1">
        <f t="array" aca="1" ref="J23" ca="1">INDIRECT("R[36]C["&amp;$A$19&amp;"]",FALSE)</f>
        <v>315.26251267836159</v>
      </c>
      <c r="K23" s="110" cm="1">
        <f t="array" aca="1" ref="K23" ca="1">INDIRECT("R[36]C["&amp;$A$19&amp;"]",FALSE)</f>
        <v>0</v>
      </c>
      <c r="L23" s="110" cm="1">
        <f t="array" aca="1" ref="L23" ca="1">INDIRECT("R[36]C["&amp;$A$19&amp;"]",FALSE)</f>
        <v>0</v>
      </c>
      <c r="M23" s="110" cm="1">
        <f t="array" aca="1" ref="M23" ca="1">INDIRECT("R[36]C["&amp;$A$19&amp;"]",FALSE)</f>
        <v>0</v>
      </c>
      <c r="N23" s="110" cm="1">
        <f t="array" aca="1" ref="N23" ca="1">INDIRECT("R[36]C["&amp;$A$19&amp;"]",FALSE)</f>
        <v>0</v>
      </c>
      <c r="O23" s="110" cm="1">
        <f t="array" aca="1" ref="O23" ca="1">INDIRECT("R[36]C["&amp;$A$19&amp;"]",FALSE)</f>
        <v>0</v>
      </c>
      <c r="P23" s="113"/>
      <c r="Q23" s="113"/>
      <c r="R23" s="115">
        <f t="shared" ref="R23:R24" ca="1" si="4">SUM(C23:P23)</f>
        <v>1398.8231103189385</v>
      </c>
    </row>
    <row r="24" spans="1:18" ht="15.5" x14ac:dyDescent="0.35">
      <c r="A24" s="123">
        <f>A22</f>
        <v>1</v>
      </c>
      <c r="B24" s="113">
        <f>[1]Detailed!B24</f>
        <v>18</v>
      </c>
      <c r="C24" s="110" cm="1">
        <f t="array" aca="1" ref="C24" ca="1">INDIRECT("R[36]C["&amp;$A$24&amp;"]",FALSE)</f>
        <v>0</v>
      </c>
      <c r="D24" s="110" cm="1">
        <f t="array" aca="1" ref="D24" ca="1">INDIRECT("R[36]C["&amp;$A$20&amp;"]",FALSE)</f>
        <v>0</v>
      </c>
      <c r="E24" s="110" cm="1">
        <f t="array" aca="1" ref="E24" ca="1">INDIRECT("R[36]C["&amp;$A$20&amp;"]",FALSE)</f>
        <v>0</v>
      </c>
      <c r="F24" s="110" cm="1">
        <f t="array" aca="1" ref="F24" ca="1">INDIRECT("R[36]C["&amp;$A$20&amp;"]",FALSE)</f>
        <v>0</v>
      </c>
      <c r="G24" s="110" cm="1">
        <f t="array" aca="1" ref="G24" ca="1">INDIRECT("R[36]C["&amp;$A$20&amp;"]",FALSE)</f>
        <v>0</v>
      </c>
      <c r="H24" s="110" cm="1">
        <f t="array" aca="1" ref="H24" ca="1">INDIRECT("R[36]C["&amp;$A$20&amp;"]",FALSE)</f>
        <v>0</v>
      </c>
      <c r="I24" s="110" cm="1">
        <f t="array" aca="1" ref="I24" ca="1">INDIRECT("R[36]C["&amp;$A$20&amp;"]",FALSE)</f>
        <v>0</v>
      </c>
      <c r="J24" s="110" cm="1">
        <f t="array" aca="1" ref="J24" ca="1">INDIRECT("R[36]C["&amp;$A$20&amp;"]",FALSE)</f>
        <v>0</v>
      </c>
      <c r="K24" s="110" cm="1">
        <f t="array" aca="1" ref="K24" ca="1">INDIRECT("R[36]C["&amp;$A$20&amp;"]",FALSE)</f>
        <v>38.886145644612462</v>
      </c>
      <c r="L24" s="110" cm="1">
        <f t="array" aca="1" ref="L24" ca="1">INDIRECT("R[36]C["&amp;$A$20&amp;"]",FALSE)</f>
        <v>189.51487939326151</v>
      </c>
      <c r="M24" s="110" cm="1">
        <f t="array" aca="1" ref="M24" ca="1">INDIRECT("R[36]C["&amp;$A$20&amp;"]",FALSE)</f>
        <v>59.277777777777779</v>
      </c>
      <c r="N24" s="110" cm="1">
        <f t="array" aca="1" ref="N24" ca="1">INDIRECT("R[36]C["&amp;$A$20&amp;"]",FALSE)</f>
        <v>80.082867813976321</v>
      </c>
      <c r="O24" s="110" cm="1">
        <f t="array" aca="1" ref="O24" ca="1">INDIRECT("R[36]C["&amp;$A$20&amp;"]",FALSE)</f>
        <v>51.333333333333336</v>
      </c>
      <c r="P24" s="113"/>
      <c r="Q24" s="113"/>
      <c r="R24" s="115">
        <f t="shared" ca="1" si="4"/>
        <v>419.09500396296136</v>
      </c>
    </row>
    <row r="25" spans="1:18" ht="15.5" x14ac:dyDescent="0.35">
      <c r="A25" s="118"/>
      <c r="B25" s="131" t="str">
        <f>[1]Detailed!B25</f>
        <v>FOUNDATIONS</v>
      </c>
      <c r="C25" s="133"/>
      <c r="D25" s="133"/>
      <c r="E25" s="133"/>
      <c r="F25" s="133"/>
      <c r="G25" s="133"/>
      <c r="H25" s="133"/>
      <c r="I25" s="133"/>
      <c r="J25" s="133"/>
      <c r="K25" s="133"/>
      <c r="L25" s="133"/>
      <c r="M25" s="133"/>
      <c r="N25" s="133"/>
      <c r="O25" s="133"/>
      <c r="P25" s="133"/>
      <c r="Q25" s="133"/>
      <c r="R25" s="132"/>
    </row>
    <row r="26" spans="1:18" ht="15.5" x14ac:dyDescent="0.35">
      <c r="A26" s="123">
        <f>Assumptions!C51</f>
        <v>1</v>
      </c>
      <c r="B26" s="108" t="str">
        <f>[1]Detailed!B26</f>
        <v>Monopiles (turbine)</v>
      </c>
      <c r="C26" s="110" cm="1">
        <f t="array" aca="1" ref="C26" ca="1">INDIRECT("R[36]C["&amp;$A$26&amp;"]",FALSE)</f>
        <v>32.769230769230774</v>
      </c>
      <c r="D26" s="110" cm="1">
        <f t="array" aca="1" ref="D26" ca="1">INDIRECT("R[36]C["&amp;$A$18&amp;"]",FALSE)</f>
        <v>229.49353587588882</v>
      </c>
      <c r="E26" s="110" cm="1">
        <f t="array" aca="1" ref="E26" ca="1">INDIRECT("R[36]C["&amp;$A$18&amp;"]",FALSE)</f>
        <v>179.50641025641025</v>
      </c>
      <c r="F26" s="110" cm="1">
        <f t="array" aca="1" ref="F26" ca="1">INDIRECT("R[36]C["&amp;$A$18&amp;"]",FALSE)</f>
        <v>160.73333333333332</v>
      </c>
      <c r="G26" s="110" cm="1">
        <f t="array" aca="1" ref="G26" ca="1">INDIRECT("R[36]C["&amp;$A$18&amp;"]",FALSE)</f>
        <v>90.066666666666663</v>
      </c>
      <c r="H26" s="110" cm="1">
        <f t="array" aca="1" ref="H26" ca="1">INDIRECT("R[36]C["&amp;$A$18&amp;"]",FALSE)</f>
        <v>213.99155504918133</v>
      </c>
      <c r="I26" s="110" cm="1">
        <f t="array" aca="1" ref="I26" ca="1">INDIRECT("R[36]C["&amp;$A$18&amp;"]",FALSE)</f>
        <v>136.6</v>
      </c>
      <c r="J26" s="110" cm="1">
        <f t="array" aca="1" ref="J26" ca="1">INDIRECT("R[36]C["&amp;$A$18&amp;"]",FALSE)</f>
        <v>249.07917934502825</v>
      </c>
      <c r="K26" s="110" cm="1">
        <f t="array" aca="1" ref="K26" ca="1">INDIRECT("R[36]C["&amp;$A$18&amp;"]",FALSE)</f>
        <v>38.886145644612462</v>
      </c>
      <c r="L26" s="110" cm="1">
        <f t="array" aca="1" ref="L26" ca="1">INDIRECT("R[36]C["&amp;$A$18&amp;"]",FALSE)</f>
        <v>86.324106363297432</v>
      </c>
      <c r="M26" s="110" cm="1">
        <f t="array" aca="1" ref="M26" ca="1">INDIRECT("R[36]C["&amp;$A$18&amp;"]",FALSE)</f>
        <v>19.75925925925926</v>
      </c>
      <c r="N26" s="110" cm="1">
        <f t="array" aca="1" ref="N26" ca="1">INDIRECT("R[36]C["&amp;$A$18&amp;"]",FALSE)</f>
        <v>41.527312258420764</v>
      </c>
      <c r="O26" s="110" cm="1">
        <f t="array" aca="1" ref="O26" ca="1">INDIRECT("R[36]C["&amp;$A$18&amp;"]",FALSE)</f>
        <v>25.666666666666668</v>
      </c>
      <c r="P26" s="110"/>
      <c r="Q26" s="110"/>
      <c r="R26" s="115">
        <f ca="1">SUM(C26:Q26)</f>
        <v>1504.4034014879962</v>
      </c>
    </row>
    <row r="27" spans="1:18" ht="15.5" x14ac:dyDescent="0.35">
      <c r="A27" s="123">
        <f>A26</f>
        <v>1</v>
      </c>
      <c r="B27" s="108" t="str">
        <f>[1]Detailed!B27</f>
        <v>Transition Piece</v>
      </c>
      <c r="C27" s="110" cm="1">
        <f t="array" aca="1" ref="C27" ca="1">INDIRECT("R[36]C["&amp;$A$27&amp;"]",FALSE)</f>
        <v>32.769230769230774</v>
      </c>
      <c r="D27" s="110" cm="1">
        <f t="array" aca="1" ref="D27" ca="1">INDIRECT("R[36]C["&amp;$A$19&amp;"]",FALSE)</f>
        <v>229.49353587588882</v>
      </c>
      <c r="E27" s="110" cm="1">
        <f t="array" aca="1" ref="E27" ca="1">INDIRECT("R[36]C["&amp;$A$19&amp;"]",FALSE)</f>
        <v>179.50641025641025</v>
      </c>
      <c r="F27" s="110" cm="1">
        <f t="array" aca="1" ref="F27" ca="1">INDIRECT("R[36]C["&amp;$A$19&amp;"]",FALSE)</f>
        <v>160.73333333333332</v>
      </c>
      <c r="G27" s="110" cm="1">
        <f t="array" aca="1" ref="G27" ca="1">INDIRECT("R[36]C["&amp;$A$19&amp;"]",FALSE)</f>
        <v>90.066666666666663</v>
      </c>
      <c r="H27" s="110" cm="1">
        <f t="array" aca="1" ref="H27" ca="1">INDIRECT("R[36]C["&amp;$A$19&amp;"]",FALSE)</f>
        <v>213.99155504918133</v>
      </c>
      <c r="I27" s="110" cm="1">
        <f t="array" aca="1" ref="I27" ca="1">INDIRECT("R[36]C["&amp;$A$19&amp;"]",FALSE)</f>
        <v>136.6</v>
      </c>
      <c r="J27" s="110" cm="1">
        <f t="array" aca="1" ref="J27" ca="1">INDIRECT("R[36]C["&amp;$A$19&amp;"]",FALSE)</f>
        <v>249.07917934502825</v>
      </c>
      <c r="K27" s="110" cm="1">
        <f t="array" aca="1" ref="K27" ca="1">INDIRECT("R[36]C["&amp;$A$19&amp;"]",FALSE)</f>
        <v>38.886145644612462</v>
      </c>
      <c r="L27" s="110" cm="1">
        <f t="array" aca="1" ref="L27" ca="1">INDIRECT("R[36]C["&amp;$A$19&amp;"]",FALSE)</f>
        <v>86.324106363297432</v>
      </c>
      <c r="M27" s="110" cm="1">
        <f t="array" aca="1" ref="M27" ca="1">INDIRECT("R[36]C["&amp;$A$19&amp;"]",FALSE)</f>
        <v>19.75925925925926</v>
      </c>
      <c r="N27" s="110" cm="1">
        <f t="array" aca="1" ref="N27" ca="1">INDIRECT("R[36]C["&amp;$A$19&amp;"]",FALSE)</f>
        <v>41.527312258420764</v>
      </c>
      <c r="O27" s="110" cm="1">
        <f t="array" aca="1" ref="O27" ca="1">INDIRECT("R[36]C["&amp;$A$19&amp;"]",FALSE)</f>
        <v>25.666666666666668</v>
      </c>
      <c r="P27" s="110"/>
      <c r="Q27" s="110"/>
      <c r="R27" s="115">
        <f t="shared" ref="R27:R30" ca="1" si="5">SUM(C27:Q27)</f>
        <v>1504.4034014879962</v>
      </c>
    </row>
    <row r="28" spans="1:18" ht="15.5" x14ac:dyDescent="0.35">
      <c r="A28" s="123">
        <f>Assumptions!C53</f>
        <v>1</v>
      </c>
      <c r="B28" s="108" t="str">
        <f>[1]Detailed!B28</f>
        <v>Jackets (turbine)</v>
      </c>
      <c r="C28" s="110" cm="1">
        <f t="array" aca="1" ref="C28" ca="1">INDIRECT("R[36]C["&amp;$A$28&amp;"]",FALSE)</f>
        <v>0</v>
      </c>
      <c r="D28" s="110" cm="1">
        <f t="array" aca="1" ref="D28" ca="1">INDIRECT("R[36]C["&amp;$A$28&amp;"]",FALSE)</f>
        <v>29.142857142857142</v>
      </c>
      <c r="E28" s="110" cm="1">
        <f t="array" aca="1" ref="E28" ca="1">INDIRECT("R[36]C["&amp;$A$28&amp;"]",FALSE)</f>
        <v>12</v>
      </c>
      <c r="F28" s="110" cm="1">
        <f t="array" aca="1" ref="F28" ca="1">INDIRECT("R[36]C["&amp;$A$28&amp;"]",FALSE)</f>
        <v>11</v>
      </c>
      <c r="G28" s="110" cm="1">
        <f t="array" aca="1" ref="G28" ca="1">INDIRECT("R[36]C["&amp;$A$28&amp;"]",FALSE)</f>
        <v>0</v>
      </c>
      <c r="H28" s="110" cm="1">
        <f t="array" aca="1" ref="H28" ca="1">INDIRECT("R[36]C["&amp;$A$28&amp;"]",FALSE)</f>
        <v>52.62222222222222</v>
      </c>
      <c r="I28" s="110" cm="1">
        <f t="array" aca="1" ref="I28" ca="1">INDIRECT("R[36]C["&amp;$A$28&amp;"]",FALSE)</f>
        <v>34.133333333333333</v>
      </c>
      <c r="J28" s="110" cm="1">
        <f t="array" aca="1" ref="J28" ca="1">INDIRECT("R[36]C["&amp;$A$28&amp;"]",FALSE)</f>
        <v>0</v>
      </c>
      <c r="K28" s="110" cm="1">
        <f t="array" aca="1" ref="K28" ca="1">INDIRECT("R[36]C["&amp;$A$28&amp;"]",FALSE)</f>
        <v>0</v>
      </c>
      <c r="L28" s="110" cm="1">
        <f t="array" aca="1" ref="L28" ca="1">INDIRECT("R[36]C["&amp;$A$28&amp;"]",FALSE)</f>
        <v>73.674106363297426</v>
      </c>
      <c r="M28" s="110" cm="1">
        <f t="array" aca="1" ref="M28" ca="1">INDIRECT("R[36]C["&amp;$A$28&amp;"]",FALSE)</f>
        <v>19.75925925925926</v>
      </c>
      <c r="N28" s="110" cm="1">
        <f t="array" aca="1" ref="N28" ca="1">INDIRECT("R[36]C["&amp;$A$28&amp;"]",FALSE)</f>
        <v>19.277777777777779</v>
      </c>
      <c r="O28" s="110" cm="1">
        <f t="array" aca="1" ref="O28" ca="1">INDIRECT("R[36]C["&amp;$A$28&amp;"]",FALSE)</f>
        <v>25.666666666666668</v>
      </c>
      <c r="P28" s="110"/>
      <c r="Q28" s="110"/>
      <c r="R28" s="115">
        <f t="shared" ca="1" si="5"/>
        <v>277.27622276541382</v>
      </c>
    </row>
    <row r="29" spans="1:18" ht="15.5" x14ac:dyDescent="0.35">
      <c r="A29" s="123">
        <f>Assumptions!C52</f>
        <v>1</v>
      </c>
      <c r="B29" s="108" t="str">
        <f>[1]Detailed!B29</f>
        <v>GBF (turbine)</v>
      </c>
      <c r="C29" s="110" cm="1">
        <f t="array" aca="1" ref="C29" ca="1">INDIRECT("R[36]C["&amp;$A$29&amp;"]",FALSE)</f>
        <v>10</v>
      </c>
      <c r="D29" s="110" cm="1">
        <f t="array" aca="1" ref="D29" ca="1">INDIRECT("R[36]C["&amp;$A$29&amp;"]",FALSE)</f>
        <v>79.679487179487182</v>
      </c>
      <c r="E29" s="110" cm="1">
        <f t="array" aca="1" ref="E29" ca="1">INDIRECT("R[36]C["&amp;$A$29&amp;"]",FALSE)</f>
        <v>76.339743589743591</v>
      </c>
      <c r="F29" s="110" cm="1">
        <f t="array" aca="1" ref="F29" ca="1">INDIRECT("R[36]C["&amp;$A$29&amp;"]",FALSE)</f>
        <v>50</v>
      </c>
      <c r="G29" s="110" cm="1">
        <f t="array" aca="1" ref="G29" ca="1">INDIRECT("R[36]C["&amp;$A$29&amp;"]",FALSE)</f>
        <v>103.57333333333335</v>
      </c>
      <c r="H29" s="110" cm="1">
        <f t="array" aca="1" ref="H29" ca="1">INDIRECT("R[36]C["&amp;$A$29&amp;"]",FALSE)</f>
        <v>88.042222222222222</v>
      </c>
      <c r="I29" s="110" cm="1">
        <f t="array" aca="1" ref="I29" ca="1">INDIRECT("R[36]C["&amp;$A$29&amp;"]",FALSE)</f>
        <v>0</v>
      </c>
      <c r="J29" s="110" cm="1">
        <f t="array" aca="1" ref="J29" ca="1">INDIRECT("R[36]C["&amp;$A$29&amp;"]",FALSE)</f>
        <v>44.85</v>
      </c>
      <c r="K29" s="110" cm="1">
        <f t="array" aca="1" ref="K29" ca="1">INDIRECT("R[36]C["&amp;$A$29&amp;"]",FALSE)</f>
        <v>0</v>
      </c>
      <c r="L29" s="110" cm="1">
        <f t="array" aca="1" ref="L29" ca="1">INDIRECT("R[36]C["&amp;$A$29&amp;"]",FALSE)</f>
        <v>29.516666666666662</v>
      </c>
      <c r="M29" s="110" cm="1">
        <f t="array" aca="1" ref="M29" ca="1">INDIRECT("R[36]C["&amp;$A$29&amp;"]",FALSE)</f>
        <v>19.75925925925926</v>
      </c>
      <c r="N29" s="110" cm="1">
        <f t="array" aca="1" ref="N29" ca="1">INDIRECT("R[36]C["&amp;$A$29&amp;"]",FALSE)</f>
        <v>19.277777777777779</v>
      </c>
      <c r="O29" s="110" cm="1">
        <f t="array" aca="1" ref="O29" ca="1">INDIRECT("R[36]C["&amp;$A$29&amp;"]",FALSE)</f>
        <v>0</v>
      </c>
      <c r="P29" s="110"/>
      <c r="Q29" s="110"/>
      <c r="R29" s="115">
        <f t="shared" ca="1" si="5"/>
        <v>521.03849002849006</v>
      </c>
    </row>
    <row r="30" spans="1:18" ht="15.5" x14ac:dyDescent="0.35">
      <c r="A30" s="123">
        <f>Assumptions!C54</f>
        <v>1</v>
      </c>
      <c r="B30" s="108" t="str">
        <f>[1]Detailed!B30</f>
        <v>Jacket (Substation)</v>
      </c>
      <c r="C30" s="110" cm="1">
        <f t="array" aca="1" ref="C30" ca="1">INDIRECT("R[36]C["&amp;$A$30&amp;"]",FALSE)</f>
        <v>2</v>
      </c>
      <c r="D30" s="110" cm="1">
        <f t="array" aca="1" ref="D30" ca="1">INDIRECT("R[36]C["&amp;$A$30&amp;"]",FALSE)</f>
        <v>10</v>
      </c>
      <c r="E30" s="110" cm="1">
        <f t="array" aca="1" ref="E30" ca="1">INDIRECT("R[36]C["&amp;$A$30&amp;"]",FALSE)</f>
        <v>9</v>
      </c>
      <c r="F30" s="110" cm="1">
        <f t="array" aca="1" ref="F30" ca="1">INDIRECT("R[36]C["&amp;$A$30&amp;"]",FALSE)</f>
        <v>7</v>
      </c>
      <c r="G30" s="110" cm="1">
        <f t="array" aca="1" ref="G30" ca="1">INDIRECT("R[36]C["&amp;$A$30&amp;"]",FALSE)</f>
        <v>5</v>
      </c>
      <c r="H30" s="110" cm="1">
        <f t="array" aca="1" ref="H30" ca="1">INDIRECT("R[36]C["&amp;$A$30&amp;"]",FALSE)</f>
        <v>8</v>
      </c>
      <c r="I30" s="110" cm="1">
        <f t="array" aca="1" ref="I30" ca="1">INDIRECT("R[36]C["&amp;$A$30&amp;"]",FALSE)</f>
        <v>5</v>
      </c>
      <c r="J30" s="110" cm="1">
        <f t="array" aca="1" ref="J30" ca="1">INDIRECT("R[36]C["&amp;$A$30&amp;"]",FALSE)</f>
        <v>11</v>
      </c>
      <c r="K30" s="110" cm="1">
        <f t="array" aca="1" ref="K30" ca="1">INDIRECT("R[36]C["&amp;$A$30&amp;"]",FALSE)</f>
        <v>1</v>
      </c>
      <c r="L30" s="110" cm="1">
        <f t="array" aca="1" ref="L30" ca="1">INDIRECT("R[36]C["&amp;$A$30&amp;"]",FALSE)</f>
        <v>6</v>
      </c>
      <c r="M30" s="110" cm="1">
        <f t="array" aca="1" ref="M30" ca="1">INDIRECT("R[36]C["&amp;$A$30&amp;"]",FALSE)</f>
        <v>2</v>
      </c>
      <c r="N30" s="110" cm="1">
        <f t="array" aca="1" ref="N30" ca="1">INDIRECT("R[36]C["&amp;$A$30&amp;"]",FALSE)</f>
        <v>3</v>
      </c>
      <c r="O30" s="110" cm="1">
        <f t="array" aca="1" ref="O30" ca="1">INDIRECT("R[36]C["&amp;$A$30&amp;"]",FALSE)</f>
        <v>2</v>
      </c>
      <c r="P30" s="110"/>
      <c r="Q30" s="110"/>
      <c r="R30" s="115">
        <f t="shared" ca="1" si="5"/>
        <v>71</v>
      </c>
    </row>
    <row r="31" spans="1:18" ht="15.5" x14ac:dyDescent="0.35">
      <c r="A31" s="118"/>
      <c r="B31" s="131" t="str">
        <f>[1]Detailed!B31</f>
        <v>SUBSTATIONS</v>
      </c>
      <c r="C31" s="133"/>
      <c r="D31" s="134"/>
      <c r="E31" s="134"/>
      <c r="F31" s="134"/>
      <c r="G31" s="134"/>
      <c r="H31" s="134"/>
      <c r="I31" s="134"/>
      <c r="J31" s="134"/>
      <c r="K31" s="134"/>
      <c r="L31" s="134"/>
      <c r="M31" s="134"/>
      <c r="N31" s="134"/>
      <c r="O31" s="134"/>
      <c r="P31" s="134"/>
      <c r="Q31" s="134"/>
      <c r="R31" s="132"/>
    </row>
    <row r="32" spans="1:18" ht="15.5" x14ac:dyDescent="0.35">
      <c r="A32" s="123">
        <f>Assumptions!C48</f>
        <v>2</v>
      </c>
      <c r="B32" s="108" t="str">
        <f>[1]Detailed!B32</f>
        <v>OSS Topsides</v>
      </c>
      <c r="C32" s="110" cm="1">
        <f t="array" aca="1" ref="C32" ca="1">INDIRECT("R[36]C["&amp;$A$32&amp;"]",FALSE)</f>
        <v>10</v>
      </c>
      <c r="D32" s="110" cm="1">
        <f t="array" aca="1" ref="D32" ca="1">INDIRECT("R[36]C["&amp;$A$32&amp;"]",FALSE)</f>
        <v>6</v>
      </c>
      <c r="E32" s="110" cm="1">
        <f t="array" aca="1" ref="E32" ca="1">INDIRECT("R[36]C["&amp;$A$32&amp;"]",FALSE)</f>
        <v>7</v>
      </c>
      <c r="F32" s="110" cm="1">
        <f t="array" aca="1" ref="F32" ca="1">INDIRECT("R[36]C["&amp;$A$32&amp;"]",FALSE)</f>
        <v>5</v>
      </c>
      <c r="G32" s="110" cm="1">
        <f t="array" aca="1" ref="G32" ca="1">INDIRECT("R[36]C["&amp;$A$32&amp;"]",FALSE)</f>
        <v>8</v>
      </c>
      <c r="H32" s="110" cm="1">
        <f t="array" aca="1" ref="H32" ca="1">INDIRECT("R[36]C["&amp;$A$32&amp;"]",FALSE)</f>
        <v>5</v>
      </c>
      <c r="I32" s="110" cm="1">
        <f t="array" aca="1" ref="I32" ca="1">INDIRECT("R[36]C["&amp;$A$32&amp;"]",FALSE)</f>
        <v>8</v>
      </c>
      <c r="J32" s="110" cm="1">
        <f t="array" aca="1" ref="J32" ca="1">INDIRECT("R[36]C["&amp;$A$32&amp;"]",FALSE)</f>
        <v>1</v>
      </c>
      <c r="K32" s="110" cm="1">
        <f t="array" aca="1" ref="K32" ca="1">INDIRECT("R[36]C["&amp;$A$32&amp;"]",FALSE)</f>
        <v>6</v>
      </c>
      <c r="L32" s="110" cm="1">
        <f t="array" aca="1" ref="L32" ca="1">INDIRECT("R[36]C["&amp;$A$32&amp;"]",FALSE)</f>
        <v>2</v>
      </c>
      <c r="M32" s="110" cm="1">
        <f t="array" aca="1" ref="M32" ca="1">INDIRECT("R[36]C["&amp;$A$32&amp;"]",FALSE)</f>
        <v>3</v>
      </c>
      <c r="N32" s="110" cm="1">
        <f t="array" aca="1" ref="N32" ca="1">INDIRECT("R[36]C["&amp;$A$32&amp;"]",FALSE)</f>
        <v>2</v>
      </c>
      <c r="O32" s="110" cm="1">
        <f t="array" aca="1" ref="O32" ca="1">INDIRECT("R[36]C["&amp;$A$32&amp;"]",FALSE)</f>
        <v>0</v>
      </c>
      <c r="P32" s="110"/>
      <c r="Q32" s="110"/>
      <c r="R32" s="115">
        <f ca="1">SUM(C32:Q32)</f>
        <v>63</v>
      </c>
    </row>
    <row r="33" spans="1:19" ht="15.5" x14ac:dyDescent="0.35">
      <c r="A33" s="118"/>
      <c r="B33" s="131" t="str">
        <f>[1]Detailed!B33</f>
        <v>CABLES</v>
      </c>
      <c r="C33" s="133"/>
      <c r="D33" s="133"/>
      <c r="E33" s="133"/>
      <c r="F33" s="133"/>
      <c r="G33" s="133"/>
      <c r="H33" s="133"/>
      <c r="I33" s="133"/>
      <c r="J33" s="133"/>
      <c r="K33" s="133"/>
      <c r="L33" s="133"/>
      <c r="M33" s="133"/>
      <c r="N33" s="133"/>
      <c r="O33" s="133"/>
      <c r="P33" s="133"/>
      <c r="Q33" s="133"/>
      <c r="R33" s="132"/>
    </row>
    <row r="34" spans="1:19" ht="15.5" x14ac:dyDescent="0.35">
      <c r="A34" s="123">
        <f>Assumptions!C49</f>
        <v>1</v>
      </c>
      <c r="B34" s="108" t="str">
        <f>[1]Detailed!B34</f>
        <v>Array cable, km</v>
      </c>
      <c r="C34" s="110" cm="1">
        <f t="array" aca="1" ref="C34" ca="1">INDIRECT("R[36]C["&amp;$A$34&amp;"]",FALSE)</f>
        <v>125.50240000000001</v>
      </c>
      <c r="D34" s="110" cm="1">
        <f t="array" aca="1" ref="D34" ca="1">INDIRECT("R[36]C["&amp;$A$34&amp;"]",FALSE)</f>
        <v>862.25390096961871</v>
      </c>
      <c r="E34" s="110" cm="1">
        <f t="array" aca="1" ref="E34" ca="1">INDIRECT("R[36]C["&amp;$A$34&amp;"]",FALSE)</f>
        <v>725.58714358974362</v>
      </c>
      <c r="F34" s="110" cm="1">
        <f t="array" aca="1" ref="F34" ca="1">INDIRECT("R[36]C["&amp;$A$34&amp;"]",FALSE)</f>
        <v>520.27304000000004</v>
      </c>
      <c r="G34" s="110" cm="1">
        <f t="array" aca="1" ref="G34" ca="1">INDIRECT("R[36]C["&amp;$A$34&amp;"]",FALSE)</f>
        <v>417.65050133333341</v>
      </c>
      <c r="H34" s="110" cm="1">
        <f t="array" aca="1" ref="H34" ca="1">INDIRECT("R[36]C["&amp;$A$34&amp;"]",FALSE)</f>
        <v>1004.9766712982587</v>
      </c>
      <c r="I34" s="110" cm="1">
        <f t="array" aca="1" ref="I34" ca="1">INDIRECT("R[36]C["&amp;$A$34&amp;"]",FALSE)</f>
        <v>335.84160000000003</v>
      </c>
      <c r="J34" s="110" cm="1">
        <f t="array" aca="1" ref="J34" ca="1">INDIRECT("R[36]C["&amp;$A$34&amp;"]",FALSE)</f>
        <v>954.2356778416821</v>
      </c>
      <c r="K34" s="110" cm="1">
        <f t="array" aca="1" ref="K34" ca="1">INDIRECT("R[36]C["&amp;$A$34&amp;"]",FALSE)</f>
        <v>85.39397583556898</v>
      </c>
      <c r="L34" s="110" cm="1">
        <f t="array" aca="1" ref="L34" ca="1">INDIRECT("R[36]C["&amp;$A$34&amp;"]",FALSE)</f>
        <v>622.85067514760226</v>
      </c>
      <c r="M34" s="110" cm="1">
        <f t="array" aca="1" ref="M34" ca="1">INDIRECT("R[36]C["&amp;$A$34&amp;"]",FALSE)</f>
        <v>130.17400000000001</v>
      </c>
      <c r="N34" s="110" cm="1">
        <f t="array" aca="1" ref="N34" ca="1">INDIRECT("R[36]C["&amp;$A$34&amp;"]",FALSE)</f>
        <v>175.86197771949202</v>
      </c>
      <c r="O34" s="110" cm="1">
        <f t="array" aca="1" ref="O34" ca="1">INDIRECT("R[36]C["&amp;$A$34&amp;"]",FALSE)</f>
        <v>112.72800000000001</v>
      </c>
      <c r="P34" s="110"/>
      <c r="Q34" s="110"/>
      <c r="R34" s="115">
        <f ca="1">SUM(C34:Q34)</f>
        <v>6073.3295637353003</v>
      </c>
    </row>
    <row r="35" spans="1:19" ht="15.5" x14ac:dyDescent="0.35">
      <c r="A35" s="123">
        <f>Assumptions!C50</f>
        <v>1</v>
      </c>
      <c r="B35" s="108" t="str">
        <f>[1]Detailed!B35</f>
        <v>Export cable, km</v>
      </c>
      <c r="C35" s="110" cm="1">
        <f t="array" aca="1" ref="C35" ca="1">INDIRECT("R[36]C["&amp;$A$35&amp;"]",FALSE)</f>
        <v>256</v>
      </c>
      <c r="D35" s="110" cm="1">
        <f t="array" aca="1" ref="D35" ca="1">INDIRECT("R[36]C["&amp;$A$35&amp;"]",FALSE)</f>
        <v>926.41359999999997</v>
      </c>
      <c r="E35" s="110" cm="1">
        <f t="array" aca="1" ref="E35" ca="1">INDIRECT("R[36]C["&amp;$A$35&amp;"]",FALSE)</f>
        <v>505.5</v>
      </c>
      <c r="F35" s="110" cm="1">
        <f t="array" aca="1" ref="F35" ca="1">INDIRECT("R[36]C["&amp;$A$35&amp;"]",FALSE)</f>
        <v>498.67899999999997</v>
      </c>
      <c r="G35" s="110" cm="1">
        <f t="array" aca="1" ref="G35" ca="1">INDIRECT("R[36]C["&amp;$A$35&amp;"]",FALSE)</f>
        <v>526</v>
      </c>
      <c r="H35" s="110" cm="1">
        <f t="array" aca="1" ref="H35" ca="1">INDIRECT("R[36]C["&amp;$A$35&amp;"]",FALSE)</f>
        <v>658.6653</v>
      </c>
      <c r="I35" s="110" cm="1">
        <f t="array" aca="1" ref="I35" ca="1">INDIRECT("R[36]C["&amp;$A$35&amp;"]",FALSE)</f>
        <v>690.26030000000003</v>
      </c>
      <c r="J35" s="110" cm="1">
        <f t="array" aca="1" ref="J35" ca="1">INDIRECT("R[36]C["&amp;$A$35&amp;"]",FALSE)</f>
        <v>679.90499999999997</v>
      </c>
      <c r="K35" s="110" cm="1">
        <f t="array" aca="1" ref="K35" ca="1">INDIRECT("R[36]C["&amp;$A$35&amp;"]",FALSE)</f>
        <v>63</v>
      </c>
      <c r="L35" s="110" cm="1">
        <f t="array" aca="1" ref="L35" ca="1">INDIRECT("R[36]C["&amp;$A$35&amp;"]",FALSE)</f>
        <v>802.40499999999997</v>
      </c>
      <c r="M35" s="110" cm="1">
        <f t="array" aca="1" ref="M35" ca="1">INDIRECT("R[36]C["&amp;$A$35&amp;"]",FALSE)</f>
        <v>300</v>
      </c>
      <c r="N35" s="110" cm="1">
        <f t="array" aca="1" ref="N35" ca="1">INDIRECT("R[36]C["&amp;$A$35&amp;"]",FALSE)</f>
        <v>372.40499999999997</v>
      </c>
      <c r="O35" s="110" cm="1">
        <f t="array" aca="1" ref="O35" ca="1">INDIRECT("R[36]C["&amp;$A$35&amp;"]",FALSE)</f>
        <v>280</v>
      </c>
      <c r="P35" s="110"/>
      <c r="Q35" s="110"/>
      <c r="R35" s="115">
        <f ca="1">SUM(C35:Q35)</f>
        <v>6559.2331999999997</v>
      </c>
    </row>
    <row r="36" spans="1:19" ht="15.5" x14ac:dyDescent="0.35">
      <c r="A36" s="118"/>
      <c r="B36" s="131"/>
      <c r="C36" s="131"/>
      <c r="D36" s="131"/>
      <c r="E36" s="131"/>
      <c r="F36" s="131"/>
      <c r="G36" s="131"/>
      <c r="H36" s="131"/>
      <c r="I36" s="131"/>
      <c r="J36" s="131"/>
      <c r="K36" s="131"/>
      <c r="L36" s="131"/>
      <c r="M36" s="131"/>
      <c r="N36" s="131"/>
      <c r="O36" s="131"/>
      <c r="P36" s="131"/>
      <c r="Q36" s="131"/>
      <c r="R36" s="132"/>
    </row>
    <row r="37" spans="1:19" ht="15.5" x14ac:dyDescent="0.35">
      <c r="A37" s="118"/>
      <c r="B37" s="118"/>
      <c r="C37" s="118"/>
      <c r="D37" s="117"/>
      <c r="E37" s="117"/>
      <c r="F37" s="117"/>
      <c r="G37" s="117"/>
      <c r="H37" s="117"/>
      <c r="I37" s="117"/>
      <c r="J37" s="117"/>
      <c r="K37" s="117"/>
      <c r="L37" s="117"/>
      <c r="M37" s="117"/>
      <c r="N37" s="117"/>
      <c r="O37" s="117"/>
      <c r="P37" s="117"/>
      <c r="Q37" s="117"/>
      <c r="R37" s="117"/>
    </row>
    <row r="38" spans="1:19" ht="15.5" x14ac:dyDescent="0.35">
      <c r="A38" s="118"/>
      <c r="B38" s="118"/>
      <c r="C38" s="118"/>
      <c r="D38" s="117"/>
      <c r="E38" s="117"/>
      <c r="F38" s="117"/>
      <c r="G38" s="117"/>
      <c r="H38" s="117"/>
      <c r="I38" s="117"/>
      <c r="J38" s="117"/>
      <c r="K38" s="117"/>
      <c r="L38" s="117"/>
      <c r="M38" s="117"/>
      <c r="N38" s="117"/>
      <c r="O38" s="117"/>
      <c r="P38" s="117"/>
      <c r="Q38" s="117"/>
      <c r="R38" s="117"/>
    </row>
    <row r="39" spans="1:19" ht="15.5" x14ac:dyDescent="0.35">
      <c r="A39" s="118"/>
      <c r="B39" s="118" t="s">
        <v>238</v>
      </c>
      <c r="C39" s="117">
        <f ca="1">SUM(C10:C12)</f>
        <v>42.769230769230774</v>
      </c>
      <c r="D39" s="117">
        <f ca="1">SUM(D10:D12)</f>
        <v>338.31588019823317</v>
      </c>
      <c r="E39" s="117">
        <f t="shared" ref="E39:Q39" ca="1" si="6">SUM(E10:E12)</f>
        <v>289.84615384615381</v>
      </c>
      <c r="F39" s="117">
        <f t="shared" ca="1" si="6"/>
        <v>243.73333333333332</v>
      </c>
      <c r="G39" s="117">
        <f t="shared" ca="1" si="6"/>
        <v>193.64</v>
      </c>
      <c r="H39" s="117">
        <f t="shared" ca="1" si="6"/>
        <v>375.06625590388217</v>
      </c>
      <c r="I39" s="117">
        <f t="shared" ca="1" si="6"/>
        <v>152.93333333333334</v>
      </c>
      <c r="J39" s="117">
        <f t="shared" ca="1" si="6"/>
        <v>315.26251267836159</v>
      </c>
      <c r="K39" s="117">
        <f t="shared" ca="1" si="6"/>
        <v>38.886145644612462</v>
      </c>
      <c r="L39" s="117">
        <f t="shared" ca="1" si="6"/>
        <v>189.51487939326151</v>
      </c>
      <c r="M39" s="117">
        <f t="shared" ca="1" si="6"/>
        <v>59.277777777777779</v>
      </c>
      <c r="N39" s="117">
        <f t="shared" ca="1" si="6"/>
        <v>80.082867813976321</v>
      </c>
      <c r="O39" s="117">
        <f t="shared" ca="1" si="6"/>
        <v>51.333333333333336</v>
      </c>
      <c r="P39" s="117">
        <f t="shared" si="6"/>
        <v>0</v>
      </c>
      <c r="Q39" s="117">
        <f t="shared" si="6"/>
        <v>0</v>
      </c>
      <c r="R39" s="117">
        <f ca="1">SUM(R10:R12)</f>
        <v>2370.6617040254896</v>
      </c>
    </row>
    <row r="40" spans="1:19" ht="15.5" x14ac:dyDescent="0.35">
      <c r="A40" s="118"/>
      <c r="B40" s="118"/>
      <c r="C40" s="118"/>
      <c r="D40" s="117"/>
      <c r="E40" s="117"/>
      <c r="F40" s="117"/>
      <c r="G40" s="117"/>
      <c r="H40" s="117"/>
      <c r="I40" s="117"/>
      <c r="J40" s="117"/>
      <c r="K40" s="117"/>
      <c r="L40" s="117"/>
      <c r="M40" s="117"/>
      <c r="N40" s="117"/>
      <c r="O40" s="117"/>
      <c r="P40" s="117"/>
      <c r="Q40" s="117"/>
      <c r="R40" s="117"/>
    </row>
    <row r="41" spans="1:19" ht="15.5" x14ac:dyDescent="0.35">
      <c r="A41" s="118"/>
      <c r="B41" s="118"/>
      <c r="C41" s="118"/>
      <c r="D41" s="117"/>
      <c r="E41" s="117"/>
      <c r="F41" s="117"/>
      <c r="G41" s="117"/>
      <c r="H41" s="117"/>
      <c r="I41" s="117"/>
      <c r="J41" s="117"/>
      <c r="K41" s="117"/>
      <c r="L41" s="117"/>
      <c r="M41" s="117"/>
      <c r="N41" s="117"/>
      <c r="O41" s="117"/>
      <c r="P41" s="117"/>
      <c r="Q41" s="117"/>
      <c r="R41" s="117"/>
    </row>
    <row r="42" spans="1:19" ht="15.5" x14ac:dyDescent="0.35">
      <c r="A42" s="118"/>
      <c r="B42" s="118"/>
      <c r="C42" s="118"/>
      <c r="D42" s="118"/>
      <c r="E42" s="118"/>
      <c r="F42" s="118"/>
      <c r="G42" s="118"/>
      <c r="H42" s="118"/>
      <c r="I42" s="118"/>
      <c r="J42" s="118"/>
      <c r="K42" s="118"/>
      <c r="L42" s="118"/>
      <c r="M42" s="118"/>
      <c r="N42" s="118"/>
      <c r="O42" s="118"/>
      <c r="P42" s="118"/>
      <c r="Q42" s="118"/>
      <c r="R42" s="117"/>
    </row>
    <row r="43" spans="1:19" ht="15.5" x14ac:dyDescent="0.35">
      <c r="A43" s="118"/>
      <c r="B43" s="118"/>
      <c r="C43" s="118"/>
      <c r="D43" s="118"/>
      <c r="E43" s="118"/>
      <c r="F43" s="118"/>
      <c r="G43" s="118"/>
      <c r="H43" s="118"/>
      <c r="I43" s="118"/>
      <c r="J43" s="118"/>
      <c r="K43" s="118"/>
      <c r="L43" s="118"/>
      <c r="M43" s="118"/>
      <c r="N43" s="118"/>
      <c r="O43" s="118"/>
      <c r="P43" s="118"/>
      <c r="Q43" s="118"/>
      <c r="R43" s="117"/>
    </row>
    <row r="44" spans="1:19" ht="15.5" x14ac:dyDescent="0.35">
      <c r="A44" s="118"/>
      <c r="B44" s="122" t="s">
        <v>191</v>
      </c>
      <c r="C44" s="122"/>
      <c r="D44" s="118"/>
      <c r="E44" s="118"/>
      <c r="F44" s="118"/>
      <c r="G44" s="118"/>
      <c r="H44" s="118"/>
      <c r="I44" s="118"/>
      <c r="J44" s="118"/>
      <c r="K44" s="118"/>
      <c r="L44" s="118"/>
      <c r="M44" s="118"/>
      <c r="N44" s="118"/>
      <c r="O44" s="118"/>
      <c r="P44" s="118"/>
      <c r="Q44" s="118"/>
      <c r="R44" s="117"/>
    </row>
    <row r="45" spans="1:19" ht="15.5" x14ac:dyDescent="0.35">
      <c r="A45" s="118"/>
      <c r="B45" s="131" t="str">
        <f>[1]Detailed!B39</f>
        <v>TURBINES, MW</v>
      </c>
      <c r="C45" s="131"/>
      <c r="D45" s="131"/>
      <c r="E45" s="131"/>
      <c r="F45" s="131"/>
      <c r="G45" s="131"/>
      <c r="H45" s="131"/>
      <c r="I45" s="131"/>
      <c r="J45" s="131"/>
      <c r="K45" s="131"/>
      <c r="L45" s="131"/>
      <c r="M45" s="131"/>
      <c r="N45" s="131"/>
      <c r="O45" s="131"/>
      <c r="P45" s="131"/>
      <c r="Q45" s="131"/>
      <c r="R45" s="132"/>
    </row>
    <row r="46" spans="1:19" ht="15.5" x14ac:dyDescent="0.35">
      <c r="A46" s="124">
        <f>Assumptions!C55</f>
        <v>1</v>
      </c>
      <c r="B46" s="125">
        <f>[1]Detailed!B40</f>
        <v>12</v>
      </c>
      <c r="C46" s="129" cm="1">
        <f t="array" aca="1" ref="C46" ca="1">INDIRECT("R[40]C["&amp;$A$46&amp;"]",FALSE)</f>
        <v>0</v>
      </c>
      <c r="D46" s="126" cm="1">
        <f t="array" aca="1" ref="D46" ca="1">INDIRECT("R[40]C["&amp;$A$46&amp;"]",FALSE)</f>
        <v>42.769230769230774</v>
      </c>
      <c r="E46" s="126" cm="1">
        <f t="array" aca="1" ref="E46" ca="1">INDIRECT("R[40]C["&amp;$A$46&amp;"]",FALSE)</f>
        <v>261.79487179487182</v>
      </c>
      <c r="F46" s="126" cm="1">
        <f t="array" aca="1" ref="F46" ca="1">INDIRECT("R[40]C["&amp;$A$46&amp;"]",FALSE)</f>
        <v>187.5128205128205</v>
      </c>
      <c r="G46" s="126" cm="1">
        <f t="array" aca="1" ref="G46" ca="1">INDIRECT("R[40]C["&amp;$A$46&amp;"]",FALSE)</f>
        <v>60.666666666666664</v>
      </c>
      <c r="H46" s="126" cm="1">
        <f t="array" aca="1" ref="H46" ca="1">INDIRECT("R[40]C["&amp;$A$46&amp;"]",FALSE)</f>
        <v>0</v>
      </c>
      <c r="I46" s="126" cm="1">
        <f t="array" aca="1" ref="I46" ca="1">INDIRECT("R[40]C["&amp;$A$46&amp;"]",FALSE)</f>
        <v>0</v>
      </c>
      <c r="J46" s="126" cm="1">
        <f t="array" aca="1" ref="J46" ca="1">INDIRECT("R[40]C["&amp;$A$46&amp;"]",FALSE)</f>
        <v>0</v>
      </c>
      <c r="K46" s="126" cm="1">
        <f t="array" aca="1" ref="K46" ca="1">INDIRECT("R[40]C["&amp;$A$46&amp;"]",FALSE)</f>
        <v>0</v>
      </c>
      <c r="L46" s="126" cm="1">
        <f t="array" aca="1" ref="L46" ca="1">INDIRECT("R[40]C["&amp;$A$46&amp;"]",FALSE)</f>
        <v>0</v>
      </c>
      <c r="M46" s="126" cm="1">
        <f t="array" aca="1" ref="M46" ca="1">INDIRECT("R[40]C["&amp;$A$46&amp;"]",FALSE)</f>
        <v>0</v>
      </c>
      <c r="N46" s="126" cm="1">
        <f t="array" aca="1" ref="N46" ca="1">INDIRECT("R[40]C["&amp;$A$46&amp;"]",FALSE)</f>
        <v>0</v>
      </c>
      <c r="O46" s="126" cm="1">
        <f t="array" aca="1" ref="O46" ca="1">INDIRECT("R[40]C["&amp;$A$46&amp;"]",FALSE)</f>
        <v>0</v>
      </c>
      <c r="P46" s="126" cm="1">
        <f t="array" aca="1" ref="P46" ca="1">INDIRECT("R[40]C["&amp;$A$46&amp;"]",FALSE)</f>
        <v>0</v>
      </c>
      <c r="Q46" s="127"/>
      <c r="R46" s="130">
        <f ca="1">SUM(D46:P46)</f>
        <v>552.74358974358972</v>
      </c>
    </row>
    <row r="47" spans="1:19" ht="15.5" x14ac:dyDescent="0.35">
      <c r="A47" s="123">
        <f>A46</f>
        <v>1</v>
      </c>
      <c r="B47" s="125">
        <f>[1]Detailed!B41</f>
        <v>15</v>
      </c>
      <c r="C47" s="129" cm="1">
        <f t="array" aca="1" ref="C47" ca="1">INDIRECT("R[40]C["&amp;$A$46&amp;"]",FALSE)</f>
        <v>0</v>
      </c>
      <c r="D47" s="126" cm="1">
        <f t="array" aca="1" ref="D47" ca="1">INDIRECT("R[40]C["&amp;$A$46&amp;"]",FALSE)</f>
        <v>0</v>
      </c>
      <c r="E47" s="126" cm="1">
        <f t="array" aca="1" ref="E47" ca="1">INDIRECT("R[40]C["&amp;$A$46&amp;"]",FALSE)</f>
        <v>76.52100840336135</v>
      </c>
      <c r="F47" s="126" cm="1">
        <f t="array" aca="1" ref="F47" ca="1">INDIRECT("R[40]C["&amp;$A$46&amp;"]",FALSE)</f>
        <v>102.33333333333334</v>
      </c>
      <c r="G47" s="126" cm="1">
        <f t="array" aca="1" ref="G47" ca="1">INDIRECT("R[40]C["&amp;$A$46&amp;"]",FALSE)</f>
        <v>183.06666666666666</v>
      </c>
      <c r="H47" s="126" cm="1">
        <f t="array" aca="1" ref="H47" ca="1">INDIRECT("R[40]C["&amp;$A$46&amp;"]",FALSE)</f>
        <v>193.64</v>
      </c>
      <c r="I47" s="126" cm="1">
        <f t="array" aca="1" ref="I47" ca="1">INDIRECT("R[40]C["&amp;$A$46&amp;"]",FALSE)</f>
        <v>375.06625590388217</v>
      </c>
      <c r="J47" s="126" cm="1">
        <f t="array" aca="1" ref="J47" ca="1">INDIRECT("R[40]C["&amp;$A$46&amp;"]",FALSE)</f>
        <v>152.93333333333334</v>
      </c>
      <c r="K47" s="126" cm="1">
        <f t="array" aca="1" ref="K47" ca="1">INDIRECT("R[40]C["&amp;$A$46&amp;"]",FALSE)</f>
        <v>315.26251267836159</v>
      </c>
      <c r="L47" s="126" cm="1">
        <f t="array" aca="1" ref="L47" ca="1">INDIRECT("R[40]C["&amp;$A$46&amp;"]",FALSE)</f>
        <v>0</v>
      </c>
      <c r="M47" s="126" cm="1">
        <f t="array" aca="1" ref="M47" ca="1">INDIRECT("R[40]C["&amp;$A$46&amp;"]",FALSE)</f>
        <v>0</v>
      </c>
      <c r="N47" s="126" cm="1">
        <f t="array" aca="1" ref="N47" ca="1">INDIRECT("R[40]C["&amp;$A$46&amp;"]",FALSE)</f>
        <v>0</v>
      </c>
      <c r="O47" s="126" cm="1">
        <f t="array" aca="1" ref="O47" ca="1">INDIRECT("R[40]C["&amp;$A$46&amp;"]",FALSE)</f>
        <v>0</v>
      </c>
      <c r="P47" s="126" cm="1">
        <f t="array" aca="1" ref="P47" ca="1">INDIRECT("R[40]C["&amp;$A$46&amp;"]",FALSE)</f>
        <v>0</v>
      </c>
      <c r="Q47" s="127"/>
      <c r="R47" s="130">
        <f ca="1">SUM(D47:P47)</f>
        <v>1398.8231103189385</v>
      </c>
    </row>
    <row r="48" spans="1:19" ht="15.5" x14ac:dyDescent="0.35">
      <c r="A48" s="123">
        <f>A47</f>
        <v>1</v>
      </c>
      <c r="B48" s="125">
        <f>[1]Detailed!B42</f>
        <v>18</v>
      </c>
      <c r="C48" s="129" cm="1">
        <f t="array" aca="1" ref="C48" ca="1">INDIRECT("R[40]C["&amp;$A$46&amp;"]",FALSE)</f>
        <v>0</v>
      </c>
      <c r="D48" s="126" cm="1">
        <f t="array" aca="1" ref="D48" ca="1">INDIRECT("R[40]C["&amp;$A$46&amp;"]",FALSE)</f>
        <v>0</v>
      </c>
      <c r="E48" s="126" cm="1">
        <f t="array" aca="1" ref="E48" ca="1">INDIRECT("R[40]C["&amp;$A$46&amp;"]",FALSE)</f>
        <v>0</v>
      </c>
      <c r="F48" s="126" cm="1">
        <f t="array" aca="1" ref="F48" ca="1">INDIRECT("R[40]C["&amp;$A$46&amp;"]",FALSE)</f>
        <v>0</v>
      </c>
      <c r="G48" s="126" cm="1">
        <f t="array" aca="1" ref="G48" ca="1">INDIRECT("R[40]C["&amp;$A$46&amp;"]",FALSE)</f>
        <v>0</v>
      </c>
      <c r="H48" s="126" cm="1">
        <f t="array" aca="1" ref="H48" ca="1">INDIRECT("R[40]C["&amp;$A$46&amp;"]",FALSE)</f>
        <v>0</v>
      </c>
      <c r="I48" s="126" cm="1">
        <f t="array" aca="1" ref="I48" ca="1">INDIRECT("R[40]C["&amp;$A$46&amp;"]",FALSE)</f>
        <v>0</v>
      </c>
      <c r="J48" s="126" cm="1">
        <f t="array" aca="1" ref="J48" ca="1">INDIRECT("R[40]C["&amp;$A$46&amp;"]",FALSE)</f>
        <v>0</v>
      </c>
      <c r="K48" s="126" cm="1">
        <f t="array" aca="1" ref="K48" ca="1">INDIRECT("R[40]C["&amp;$A$46&amp;"]",FALSE)</f>
        <v>0</v>
      </c>
      <c r="L48" s="126" cm="1">
        <f t="array" aca="1" ref="L48" ca="1">INDIRECT("R[40]C["&amp;$A$46&amp;"]",FALSE)</f>
        <v>38.886145644612462</v>
      </c>
      <c r="M48" s="126" cm="1">
        <f t="array" aca="1" ref="M48" ca="1">INDIRECT("R[40]C["&amp;$A$46&amp;"]",FALSE)</f>
        <v>189.51487939326151</v>
      </c>
      <c r="N48" s="126" cm="1">
        <f t="array" aca="1" ref="N48" ca="1">INDIRECT("R[40]C["&amp;$A$46&amp;"]",FALSE)</f>
        <v>59.277777777777779</v>
      </c>
      <c r="O48" s="126" cm="1">
        <f t="array" aca="1" ref="O48" ca="1">INDIRECT("R[40]C["&amp;$A$46&amp;"]",FALSE)</f>
        <v>80.082867813976321</v>
      </c>
      <c r="P48" s="126" cm="1">
        <f t="array" aca="1" ref="P48" ca="1">INDIRECT("R[40]C["&amp;$A$46&amp;"]",FALSE)</f>
        <v>51.333333333333336</v>
      </c>
      <c r="Q48" s="127"/>
      <c r="R48" s="130">
        <f ca="1">SUM(D48:P48)</f>
        <v>419.09500396296136</v>
      </c>
      <c r="S48" t="s">
        <v>89</v>
      </c>
    </row>
    <row r="49" spans="1:18" ht="15.5" x14ac:dyDescent="0.35">
      <c r="A49" s="118"/>
      <c r="B49" s="131" t="str">
        <f>[1]Detailed!B43</f>
        <v>ROTOR BLADES, m</v>
      </c>
      <c r="C49" s="135"/>
      <c r="D49" s="131"/>
      <c r="E49" s="131"/>
      <c r="F49" s="131"/>
      <c r="G49" s="131"/>
      <c r="H49" s="131"/>
      <c r="I49" s="131"/>
      <c r="J49" s="131"/>
      <c r="K49" s="131"/>
      <c r="L49" s="131"/>
      <c r="M49" s="131"/>
      <c r="N49" s="131"/>
      <c r="O49" s="131"/>
      <c r="P49" s="131"/>
      <c r="Q49" s="131"/>
      <c r="R49" s="132"/>
    </row>
    <row r="50" spans="1:18" ht="15.5" x14ac:dyDescent="0.35">
      <c r="A50" s="123">
        <f>A48</f>
        <v>1</v>
      </c>
      <c r="B50" s="125">
        <f>[1]Detailed!B44</f>
        <v>12</v>
      </c>
      <c r="C50" s="129" cm="1">
        <f t="array" aca="1" ref="C50" ca="1">INDIRECT("R[40]C["&amp;$A$50&amp;"]",FALSE)</f>
        <v>0</v>
      </c>
      <c r="D50" s="126" cm="1">
        <f t="array" aca="1" ref="D50" ca="1">INDIRECT("R[40]C["&amp;$A$50&amp;"]",FALSE)</f>
        <v>128.30769230769232</v>
      </c>
      <c r="E50" s="126" cm="1">
        <f t="array" aca="1" ref="E50" ca="1">INDIRECT("R[40]C["&amp;$A$50&amp;"]",FALSE)</f>
        <v>785.38461538461547</v>
      </c>
      <c r="F50" s="126" cm="1">
        <f t="array" aca="1" ref="F50" ca="1">INDIRECT("R[40]C["&amp;$A$50&amp;"]",FALSE)</f>
        <v>562.53846153846143</v>
      </c>
      <c r="G50" s="126" cm="1">
        <f t="array" aca="1" ref="G50" ca="1">INDIRECT("R[40]C["&amp;$A$50&amp;"]",FALSE)</f>
        <v>182</v>
      </c>
      <c r="H50" s="126" cm="1">
        <f t="array" aca="1" ref="H50" ca="1">INDIRECT("R[40]C["&amp;$A$50&amp;"]",FALSE)</f>
        <v>0</v>
      </c>
      <c r="I50" s="126" cm="1">
        <f t="array" aca="1" ref="I50" ca="1">INDIRECT("R[40]C["&amp;$A$50&amp;"]",FALSE)</f>
        <v>0</v>
      </c>
      <c r="J50" s="126" cm="1">
        <f t="array" aca="1" ref="J50" ca="1">INDIRECT("R[40]C["&amp;$A$50&amp;"]",FALSE)</f>
        <v>0</v>
      </c>
      <c r="K50" s="126" cm="1">
        <f t="array" aca="1" ref="K50" ca="1">INDIRECT("R[40]C["&amp;$A$50&amp;"]",FALSE)</f>
        <v>0</v>
      </c>
      <c r="L50" s="126" cm="1">
        <f t="array" aca="1" ref="L50" ca="1">INDIRECT("R[40]C["&amp;$A$50&amp;"]",FALSE)</f>
        <v>0</v>
      </c>
      <c r="M50" s="126" cm="1">
        <f t="array" aca="1" ref="M50" ca="1">INDIRECT("R[40]C["&amp;$A$50&amp;"]",FALSE)</f>
        <v>0</v>
      </c>
      <c r="N50" s="126" cm="1">
        <f t="array" aca="1" ref="N50" ca="1">INDIRECT("R[40]C["&amp;$A$50&amp;"]",FALSE)</f>
        <v>0</v>
      </c>
      <c r="O50" s="126" cm="1">
        <f t="array" aca="1" ref="O50" ca="1">INDIRECT("R[40]C["&amp;$A$50&amp;"]",FALSE)</f>
        <v>0</v>
      </c>
      <c r="P50" s="126" cm="1">
        <f t="array" aca="1" ref="P50" ca="1">INDIRECT("R[40]C["&amp;$A$50&amp;"]",FALSE)</f>
        <v>0</v>
      </c>
      <c r="Q50" s="128"/>
      <c r="R50" s="130">
        <f ca="1">SUM(D50:P50)</f>
        <v>1658.2307692307693</v>
      </c>
    </row>
    <row r="51" spans="1:18" ht="15.5" x14ac:dyDescent="0.35">
      <c r="A51" s="123">
        <f>A50</f>
        <v>1</v>
      </c>
      <c r="B51" s="125">
        <f>[1]Detailed!B45</f>
        <v>15</v>
      </c>
      <c r="C51" s="129" cm="1">
        <f t="array" aca="1" ref="C51" ca="1">INDIRECT("R[40]C["&amp;$A$50&amp;"]",FALSE)</f>
        <v>0</v>
      </c>
      <c r="D51" s="126" cm="1">
        <f t="array" aca="1" ref="D51" ca="1">INDIRECT("R[40]C["&amp;$A$50&amp;"]",FALSE)</f>
        <v>0</v>
      </c>
      <c r="E51" s="126" cm="1">
        <f t="array" aca="1" ref="E51" ca="1">INDIRECT("R[40]C["&amp;$A$50&amp;"]",FALSE)</f>
        <v>229.56302521008405</v>
      </c>
      <c r="F51" s="126" cm="1">
        <f t="array" aca="1" ref="F51" ca="1">INDIRECT("R[40]C["&amp;$A$50&amp;"]",FALSE)</f>
        <v>307</v>
      </c>
      <c r="G51" s="126" cm="1">
        <f t="array" aca="1" ref="G51" ca="1">INDIRECT("R[40]C["&amp;$A$50&amp;"]",FALSE)</f>
        <v>549.20000000000005</v>
      </c>
      <c r="H51" s="126" cm="1">
        <f t="array" aca="1" ref="H51" ca="1">INDIRECT("R[40]C["&amp;$A$50&amp;"]",FALSE)</f>
        <v>580.91999999999996</v>
      </c>
      <c r="I51" s="126" cm="1">
        <f t="array" aca="1" ref="I51" ca="1">INDIRECT("R[40]C["&amp;$A$50&amp;"]",FALSE)</f>
        <v>1125.1987677116465</v>
      </c>
      <c r="J51" s="126" cm="1">
        <f t="array" aca="1" ref="J51" ca="1">INDIRECT("R[40]C["&amp;$A$50&amp;"]",FALSE)</f>
        <v>458.8</v>
      </c>
      <c r="K51" s="126" cm="1">
        <f t="array" aca="1" ref="K51" ca="1">INDIRECT("R[40]C["&amp;$A$50&amp;"]",FALSE)</f>
        <v>945.78753803508471</v>
      </c>
      <c r="L51" s="126" cm="1">
        <f t="array" aca="1" ref="L51" ca="1">INDIRECT("R[40]C["&amp;$A$50&amp;"]",FALSE)</f>
        <v>0</v>
      </c>
      <c r="M51" s="126" cm="1">
        <f t="array" aca="1" ref="M51" ca="1">INDIRECT("R[40]C["&amp;$A$50&amp;"]",FALSE)</f>
        <v>0</v>
      </c>
      <c r="N51" s="126" cm="1">
        <f t="array" aca="1" ref="N51" ca="1">INDIRECT("R[40]C["&amp;$A$50&amp;"]",FALSE)</f>
        <v>0</v>
      </c>
      <c r="O51" s="126" cm="1">
        <f t="array" aca="1" ref="O51" ca="1">INDIRECT("R[40]C["&amp;$A$50&amp;"]",FALSE)</f>
        <v>0</v>
      </c>
      <c r="P51" s="126" cm="1">
        <f t="array" aca="1" ref="P51" ca="1">INDIRECT("R[40]C["&amp;$A$50&amp;"]",FALSE)</f>
        <v>0</v>
      </c>
      <c r="Q51" s="128"/>
      <c r="R51" s="130">
        <f ca="1">SUM(D51:P51)</f>
        <v>4196.4693309568156</v>
      </c>
    </row>
    <row r="52" spans="1:18" ht="15.5" x14ac:dyDescent="0.35">
      <c r="A52" s="123">
        <f>A51</f>
        <v>1</v>
      </c>
      <c r="B52" s="125">
        <f>[1]Detailed!B46</f>
        <v>18</v>
      </c>
      <c r="C52" s="129" cm="1">
        <f t="array" aca="1" ref="C52" ca="1">INDIRECT("R[40]C["&amp;$A$50&amp;"]",FALSE)</f>
        <v>0</v>
      </c>
      <c r="D52" s="126" cm="1">
        <f t="array" aca="1" ref="D52" ca="1">INDIRECT("R[40]C["&amp;$A$50&amp;"]",FALSE)</f>
        <v>0</v>
      </c>
      <c r="E52" s="126" cm="1">
        <f t="array" aca="1" ref="E52" ca="1">INDIRECT("R[40]C["&amp;$A$50&amp;"]",FALSE)</f>
        <v>0</v>
      </c>
      <c r="F52" s="126" cm="1">
        <f t="array" aca="1" ref="F52" ca="1">INDIRECT("R[40]C["&amp;$A$50&amp;"]",FALSE)</f>
        <v>0</v>
      </c>
      <c r="G52" s="126" cm="1">
        <f t="array" aca="1" ref="G52" ca="1">INDIRECT("R[40]C["&amp;$A$50&amp;"]",FALSE)</f>
        <v>0</v>
      </c>
      <c r="H52" s="126" cm="1">
        <f t="array" aca="1" ref="H52" ca="1">INDIRECT("R[40]C["&amp;$A$50&amp;"]",FALSE)</f>
        <v>0</v>
      </c>
      <c r="I52" s="126" cm="1">
        <f t="array" aca="1" ref="I52" ca="1">INDIRECT("R[40]C["&amp;$A$50&amp;"]",FALSE)</f>
        <v>0</v>
      </c>
      <c r="J52" s="126" cm="1">
        <f t="array" aca="1" ref="J52" ca="1">INDIRECT("R[40]C["&amp;$A$50&amp;"]",FALSE)</f>
        <v>0</v>
      </c>
      <c r="K52" s="126" cm="1">
        <f t="array" aca="1" ref="K52" ca="1">INDIRECT("R[40]C["&amp;$A$50&amp;"]",FALSE)</f>
        <v>0</v>
      </c>
      <c r="L52" s="126" cm="1">
        <f t="array" aca="1" ref="L52" ca="1">INDIRECT("R[40]C["&amp;$A$50&amp;"]",FALSE)</f>
        <v>116.65843693383738</v>
      </c>
      <c r="M52" s="126" cm="1">
        <f t="array" aca="1" ref="M52" ca="1">INDIRECT("R[40]C["&amp;$A$50&amp;"]",FALSE)</f>
        <v>568.54463817978456</v>
      </c>
      <c r="N52" s="126" cm="1">
        <f t="array" aca="1" ref="N52" ca="1">INDIRECT("R[40]C["&amp;$A$50&amp;"]",FALSE)</f>
        <v>177.83333333333334</v>
      </c>
      <c r="O52" s="126" cm="1">
        <f t="array" aca="1" ref="O52" ca="1">INDIRECT("R[40]C["&amp;$A$50&amp;"]",FALSE)</f>
        <v>240.24860344192896</v>
      </c>
      <c r="P52" s="126" cm="1">
        <f t="array" aca="1" ref="P52" ca="1">INDIRECT("R[40]C["&amp;$A$50&amp;"]",FALSE)</f>
        <v>154</v>
      </c>
      <c r="Q52" s="128"/>
      <c r="R52" s="130">
        <f ca="1">SUM(D52:P52)</f>
        <v>1257.2850118888844</v>
      </c>
    </row>
    <row r="53" spans="1:18" ht="15.5" x14ac:dyDescent="0.35">
      <c r="A53" s="118"/>
      <c r="B53" s="131" t="str">
        <f>[1]Detailed!B47</f>
        <v>NACELLES, MW</v>
      </c>
      <c r="C53" s="135"/>
      <c r="D53" s="131"/>
      <c r="E53" s="131"/>
      <c r="F53" s="131"/>
      <c r="G53" s="131"/>
      <c r="H53" s="131"/>
      <c r="I53" s="131"/>
      <c r="J53" s="131"/>
      <c r="K53" s="131"/>
      <c r="L53" s="131"/>
      <c r="M53" s="131"/>
      <c r="N53" s="131"/>
      <c r="O53" s="131"/>
      <c r="P53" s="131"/>
      <c r="Q53" s="131"/>
      <c r="R53" s="132"/>
    </row>
    <row r="54" spans="1:18" ht="15.5" x14ac:dyDescent="0.35">
      <c r="A54" s="123">
        <f>A52</f>
        <v>1</v>
      </c>
      <c r="B54" s="125">
        <f>[1]Detailed!B48</f>
        <v>12</v>
      </c>
      <c r="C54" s="129" cm="1">
        <f t="array" aca="1" ref="C54" ca="1">INDIRECT("R[40]C["&amp;$A$46&amp;"]",FALSE)</f>
        <v>0</v>
      </c>
      <c r="D54" s="126" cm="1">
        <f t="array" aca="1" ref="D54" ca="1">INDIRECT("R[40]C["&amp;$A$46&amp;"]",FALSE)</f>
        <v>42.769230769230774</v>
      </c>
      <c r="E54" s="126" cm="1">
        <f t="array" aca="1" ref="E54" ca="1">INDIRECT("R[40]C["&amp;$A$46&amp;"]",FALSE)</f>
        <v>261.79487179487182</v>
      </c>
      <c r="F54" s="126" cm="1">
        <f t="array" aca="1" ref="F54" ca="1">INDIRECT("R[40]C["&amp;$A$46&amp;"]",FALSE)</f>
        <v>187.5128205128205</v>
      </c>
      <c r="G54" s="126" cm="1">
        <f t="array" aca="1" ref="G54" ca="1">INDIRECT("R[40]C["&amp;$A$46&amp;"]",FALSE)</f>
        <v>60.666666666666664</v>
      </c>
      <c r="H54" s="126" cm="1">
        <f t="array" aca="1" ref="H54" ca="1">INDIRECT("R[40]C["&amp;$A$46&amp;"]",FALSE)</f>
        <v>0</v>
      </c>
      <c r="I54" s="126" cm="1">
        <f t="array" aca="1" ref="I54" ca="1">INDIRECT("R[40]C["&amp;$A$46&amp;"]",FALSE)</f>
        <v>0</v>
      </c>
      <c r="J54" s="126" cm="1">
        <f t="array" aca="1" ref="J54" ca="1">INDIRECT("R[40]C["&amp;$A$46&amp;"]",FALSE)</f>
        <v>0</v>
      </c>
      <c r="K54" s="126" cm="1">
        <f t="array" aca="1" ref="K54" ca="1">INDIRECT("R[40]C["&amp;$A$46&amp;"]",FALSE)</f>
        <v>0</v>
      </c>
      <c r="L54" s="126" cm="1">
        <f t="array" aca="1" ref="L54" ca="1">INDIRECT("R[40]C["&amp;$A$46&amp;"]",FALSE)</f>
        <v>0</v>
      </c>
      <c r="M54" s="126" cm="1">
        <f t="array" aca="1" ref="M54" ca="1">INDIRECT("R[40]C["&amp;$A$46&amp;"]",FALSE)</f>
        <v>0</v>
      </c>
      <c r="N54" s="126" cm="1">
        <f t="array" aca="1" ref="N54" ca="1">INDIRECT("R[40]C["&amp;$A$46&amp;"]",FALSE)</f>
        <v>0</v>
      </c>
      <c r="O54" s="126" cm="1">
        <f t="array" aca="1" ref="O54" ca="1">INDIRECT("R[40]C["&amp;$A$46&amp;"]",FALSE)</f>
        <v>0</v>
      </c>
      <c r="P54" s="126" cm="1">
        <f t="array" aca="1" ref="P54" ca="1">INDIRECT("R[40]C["&amp;$A$46&amp;"]",FALSE)</f>
        <v>0</v>
      </c>
      <c r="Q54" s="125"/>
      <c r="R54" s="130">
        <f ca="1">SUM(D54:P54)</f>
        <v>552.74358974358972</v>
      </c>
    </row>
    <row r="55" spans="1:18" ht="15.5" x14ac:dyDescent="0.35">
      <c r="A55" s="123">
        <f>A54</f>
        <v>1</v>
      </c>
      <c r="B55" s="125">
        <f>[1]Detailed!B49</f>
        <v>15</v>
      </c>
      <c r="C55" s="129" cm="1">
        <f t="array" aca="1" ref="C55" ca="1">INDIRECT("R[40]C["&amp;$A$46&amp;"]",FALSE)</f>
        <v>0</v>
      </c>
      <c r="D55" s="126" cm="1">
        <f t="array" aca="1" ref="D55" ca="1">INDIRECT("R[40]C["&amp;$A$46&amp;"]",FALSE)</f>
        <v>0</v>
      </c>
      <c r="E55" s="126" cm="1">
        <f t="array" aca="1" ref="E55" ca="1">INDIRECT("R[40]C["&amp;$A$46&amp;"]",FALSE)</f>
        <v>76.52100840336135</v>
      </c>
      <c r="F55" s="126" cm="1">
        <f t="array" aca="1" ref="F55" ca="1">INDIRECT("R[40]C["&amp;$A$46&amp;"]",FALSE)</f>
        <v>102.33333333333334</v>
      </c>
      <c r="G55" s="126" cm="1">
        <f t="array" aca="1" ref="G55" ca="1">INDIRECT("R[40]C["&amp;$A$46&amp;"]",FALSE)</f>
        <v>183.06666666666666</v>
      </c>
      <c r="H55" s="126" cm="1">
        <f t="array" aca="1" ref="H55" ca="1">INDIRECT("R[40]C["&amp;$A$46&amp;"]",FALSE)</f>
        <v>193.64</v>
      </c>
      <c r="I55" s="126" cm="1">
        <f t="array" aca="1" ref="I55" ca="1">INDIRECT("R[40]C["&amp;$A$46&amp;"]",FALSE)</f>
        <v>375.06625590388217</v>
      </c>
      <c r="J55" s="126" cm="1">
        <f t="array" aca="1" ref="J55" ca="1">INDIRECT("R[40]C["&amp;$A$46&amp;"]",FALSE)</f>
        <v>152.93333333333334</v>
      </c>
      <c r="K55" s="126" cm="1">
        <f t="array" aca="1" ref="K55" ca="1">INDIRECT("R[40]C["&amp;$A$46&amp;"]",FALSE)</f>
        <v>315.26251267836159</v>
      </c>
      <c r="L55" s="126" cm="1">
        <f t="array" aca="1" ref="L55" ca="1">INDIRECT("R[40]C["&amp;$A$46&amp;"]",FALSE)</f>
        <v>0</v>
      </c>
      <c r="M55" s="126" cm="1">
        <f t="array" aca="1" ref="M55" ca="1">INDIRECT("R[40]C["&amp;$A$46&amp;"]",FALSE)</f>
        <v>0</v>
      </c>
      <c r="N55" s="126" cm="1">
        <f t="array" aca="1" ref="N55" ca="1">INDIRECT("R[40]C["&amp;$A$46&amp;"]",FALSE)</f>
        <v>0</v>
      </c>
      <c r="O55" s="126" cm="1">
        <f t="array" aca="1" ref="O55" ca="1">INDIRECT("R[40]C["&amp;$A$46&amp;"]",FALSE)</f>
        <v>0</v>
      </c>
      <c r="P55" s="126" cm="1">
        <f t="array" aca="1" ref="P55" ca="1">INDIRECT("R[40]C["&amp;$A$46&amp;"]",FALSE)</f>
        <v>0</v>
      </c>
      <c r="Q55" s="125"/>
      <c r="R55" s="130">
        <f ca="1">SUM(D55:P55)</f>
        <v>1398.8231103189385</v>
      </c>
    </row>
    <row r="56" spans="1:18" ht="15.5" x14ac:dyDescent="0.35">
      <c r="A56" s="123">
        <f>A55</f>
        <v>1</v>
      </c>
      <c r="B56" s="125">
        <f>[1]Detailed!B50</f>
        <v>18</v>
      </c>
      <c r="C56" s="129" cm="1">
        <f t="array" aca="1" ref="C56" ca="1">INDIRECT("R[40]C["&amp;$A$46&amp;"]",FALSE)</f>
        <v>0</v>
      </c>
      <c r="D56" s="126" cm="1">
        <f t="array" aca="1" ref="D56" ca="1">INDIRECT("R[40]C["&amp;$A$46&amp;"]",FALSE)</f>
        <v>0</v>
      </c>
      <c r="E56" s="126" cm="1">
        <f t="array" aca="1" ref="E56" ca="1">INDIRECT("R[40]C["&amp;$A$46&amp;"]",FALSE)</f>
        <v>0</v>
      </c>
      <c r="F56" s="126" cm="1">
        <f t="array" aca="1" ref="F56" ca="1">INDIRECT("R[40]C["&amp;$A$46&amp;"]",FALSE)</f>
        <v>0</v>
      </c>
      <c r="G56" s="126" cm="1">
        <f t="array" aca="1" ref="G56" ca="1">INDIRECT("R[40]C["&amp;$A$46&amp;"]",FALSE)</f>
        <v>0</v>
      </c>
      <c r="H56" s="126" cm="1">
        <f t="array" aca="1" ref="H56" ca="1">INDIRECT("R[40]C["&amp;$A$46&amp;"]",FALSE)</f>
        <v>0</v>
      </c>
      <c r="I56" s="126" cm="1">
        <f t="array" aca="1" ref="I56" ca="1">INDIRECT("R[40]C["&amp;$A$46&amp;"]",FALSE)</f>
        <v>0</v>
      </c>
      <c r="J56" s="126" cm="1">
        <f t="array" aca="1" ref="J56" ca="1">INDIRECT("R[40]C["&amp;$A$46&amp;"]",FALSE)</f>
        <v>0</v>
      </c>
      <c r="K56" s="126" cm="1">
        <f t="array" aca="1" ref="K56" ca="1">INDIRECT("R[40]C["&amp;$A$46&amp;"]",FALSE)</f>
        <v>0</v>
      </c>
      <c r="L56" s="126" cm="1">
        <f t="array" aca="1" ref="L56" ca="1">INDIRECT("R[40]C["&amp;$A$46&amp;"]",FALSE)</f>
        <v>38.886145644612462</v>
      </c>
      <c r="M56" s="126" cm="1">
        <f t="array" aca="1" ref="M56" ca="1">INDIRECT("R[40]C["&amp;$A$46&amp;"]",FALSE)</f>
        <v>189.51487939326151</v>
      </c>
      <c r="N56" s="126" cm="1">
        <f t="array" aca="1" ref="N56" ca="1">INDIRECT("R[40]C["&amp;$A$46&amp;"]",FALSE)</f>
        <v>59.277777777777779</v>
      </c>
      <c r="O56" s="126" cm="1">
        <f t="array" aca="1" ref="O56" ca="1">INDIRECT("R[40]C["&amp;$A$46&amp;"]",FALSE)</f>
        <v>80.082867813976321</v>
      </c>
      <c r="P56" s="126" cm="1">
        <f t="array" aca="1" ref="P56" ca="1">INDIRECT("R[40]C["&amp;$A$46&amp;"]",FALSE)</f>
        <v>51.333333333333336</v>
      </c>
      <c r="Q56" s="125"/>
      <c r="R56" s="130">
        <f ca="1">SUM(D56:P56)</f>
        <v>419.09500396296136</v>
      </c>
    </row>
    <row r="57" spans="1:18" ht="15.5" x14ac:dyDescent="0.35">
      <c r="A57" s="118"/>
      <c r="B57" s="131" t="str">
        <f>[1]Detailed!B51</f>
        <v>TOWERS, m</v>
      </c>
      <c r="C57" s="135"/>
      <c r="D57" s="131"/>
      <c r="E57" s="131"/>
      <c r="F57" s="131"/>
      <c r="G57" s="131"/>
      <c r="H57" s="131"/>
      <c r="I57" s="131"/>
      <c r="J57" s="131"/>
      <c r="K57" s="131"/>
      <c r="L57" s="131"/>
      <c r="M57" s="131"/>
      <c r="N57" s="131"/>
      <c r="O57" s="131"/>
      <c r="P57" s="131"/>
      <c r="Q57" s="131"/>
      <c r="R57" s="132"/>
    </row>
    <row r="58" spans="1:18" ht="15.5" x14ac:dyDescent="0.35">
      <c r="A58" s="123">
        <f>A56</f>
        <v>1</v>
      </c>
      <c r="B58" s="125">
        <f>[1]Detailed!B52</f>
        <v>12</v>
      </c>
      <c r="C58" s="129" cm="1">
        <f t="array" aca="1" ref="C58" ca="1">INDIRECT("R[40]C["&amp;$A$58&amp;"]",FALSE)</f>
        <v>0</v>
      </c>
      <c r="D58" s="126" cm="1">
        <f t="array" aca="1" ref="D58" ca="1">INDIRECT("R[40]C["&amp;$A$58&amp;"]",FALSE)</f>
        <v>42.769230769230774</v>
      </c>
      <c r="E58" s="126" cm="1">
        <f t="array" aca="1" ref="E58" ca="1">INDIRECT("R[40]C["&amp;$A$58&amp;"]",FALSE)</f>
        <v>261.79487179487182</v>
      </c>
      <c r="F58" s="126" cm="1">
        <f t="array" aca="1" ref="F58" ca="1">INDIRECT("R[40]C["&amp;$A$58&amp;"]",FALSE)</f>
        <v>187.5128205128205</v>
      </c>
      <c r="G58" s="126" cm="1">
        <f t="array" aca="1" ref="G58" ca="1">INDIRECT("R[40]C["&amp;$A$58&amp;"]",FALSE)</f>
        <v>60.666666666666664</v>
      </c>
      <c r="H58" s="126" cm="1">
        <f t="array" aca="1" ref="H58" ca="1">INDIRECT("R[40]C["&amp;$A$58&amp;"]",FALSE)</f>
        <v>0</v>
      </c>
      <c r="I58" s="126" cm="1">
        <f t="array" aca="1" ref="I58" ca="1">INDIRECT("R[40]C["&amp;$A$58&amp;"]",FALSE)</f>
        <v>0</v>
      </c>
      <c r="J58" s="126" cm="1">
        <f t="array" aca="1" ref="J58" ca="1">INDIRECT("R[40]C["&amp;$A$58&amp;"]",FALSE)</f>
        <v>0</v>
      </c>
      <c r="K58" s="126" cm="1">
        <f t="array" aca="1" ref="K58" ca="1">INDIRECT("R[40]C["&amp;$A$58&amp;"]",FALSE)</f>
        <v>0</v>
      </c>
      <c r="L58" s="126" cm="1">
        <f t="array" aca="1" ref="L58" ca="1">INDIRECT("R[40]C["&amp;$A$58&amp;"]",FALSE)</f>
        <v>0</v>
      </c>
      <c r="M58" s="126" cm="1">
        <f t="array" aca="1" ref="M58" ca="1">INDIRECT("R[40]C["&amp;$A$58&amp;"]",FALSE)</f>
        <v>0</v>
      </c>
      <c r="N58" s="126" cm="1">
        <f t="array" aca="1" ref="N58" ca="1">INDIRECT("R[40]C["&amp;$A$58&amp;"]",FALSE)</f>
        <v>0</v>
      </c>
      <c r="O58" s="126" cm="1">
        <f t="array" aca="1" ref="O58" ca="1">INDIRECT("R[40]C["&amp;$A$58&amp;"]",FALSE)</f>
        <v>0</v>
      </c>
      <c r="P58" s="126" cm="1">
        <f t="array" aca="1" ref="P58" ca="1">INDIRECT("R[40]C["&amp;$A$58&amp;"]",FALSE)</f>
        <v>0</v>
      </c>
      <c r="Q58" s="127"/>
      <c r="R58" s="130">
        <f ca="1">SUM(D58:P58)</f>
        <v>552.74358974358972</v>
      </c>
    </row>
    <row r="59" spans="1:18" ht="15.5" x14ac:dyDescent="0.35">
      <c r="A59" s="123">
        <f>A56</f>
        <v>1</v>
      </c>
      <c r="B59" s="125">
        <f>[1]Detailed!B53</f>
        <v>15</v>
      </c>
      <c r="C59" s="129" cm="1">
        <f t="array" aca="1" ref="C59" ca="1">INDIRECT("R[40]C["&amp;$A$58&amp;"]",FALSE)</f>
        <v>0</v>
      </c>
      <c r="D59" s="126" cm="1">
        <f t="array" aca="1" ref="D59" ca="1">INDIRECT("R[40]C["&amp;$A$58&amp;"]",FALSE)</f>
        <v>0</v>
      </c>
      <c r="E59" s="126" cm="1">
        <f t="array" aca="1" ref="E59" ca="1">INDIRECT("R[40]C["&amp;$A$58&amp;"]",FALSE)</f>
        <v>76.52100840336135</v>
      </c>
      <c r="F59" s="126" cm="1">
        <f t="array" aca="1" ref="F59" ca="1">INDIRECT("R[40]C["&amp;$A$58&amp;"]",FALSE)</f>
        <v>102.33333333333334</v>
      </c>
      <c r="G59" s="126" cm="1">
        <f t="array" aca="1" ref="G59" ca="1">INDIRECT("R[40]C["&amp;$A$58&amp;"]",FALSE)</f>
        <v>183.06666666666666</v>
      </c>
      <c r="H59" s="126" cm="1">
        <f t="array" aca="1" ref="H59" ca="1">INDIRECT("R[40]C["&amp;$A$58&amp;"]",FALSE)</f>
        <v>193.64</v>
      </c>
      <c r="I59" s="126" cm="1">
        <f t="array" aca="1" ref="I59" ca="1">INDIRECT("R[40]C["&amp;$A$58&amp;"]",FALSE)</f>
        <v>375.06625590388217</v>
      </c>
      <c r="J59" s="126" cm="1">
        <f t="array" aca="1" ref="J59" ca="1">INDIRECT("R[40]C["&amp;$A$58&amp;"]",FALSE)</f>
        <v>152.93333333333334</v>
      </c>
      <c r="K59" s="126" cm="1">
        <f t="array" aca="1" ref="K59" ca="1">INDIRECT("R[40]C["&amp;$A$58&amp;"]",FALSE)</f>
        <v>315.26251267836159</v>
      </c>
      <c r="L59" s="126" cm="1">
        <f t="array" aca="1" ref="L59" ca="1">INDIRECT("R[40]C["&amp;$A$58&amp;"]",FALSE)</f>
        <v>0</v>
      </c>
      <c r="M59" s="126" cm="1">
        <f t="array" aca="1" ref="M59" ca="1">INDIRECT("R[40]C["&amp;$A$58&amp;"]",FALSE)</f>
        <v>0</v>
      </c>
      <c r="N59" s="126" cm="1">
        <f t="array" aca="1" ref="N59" ca="1">INDIRECT("R[40]C["&amp;$A$58&amp;"]",FALSE)</f>
        <v>0</v>
      </c>
      <c r="O59" s="126" cm="1">
        <f t="array" aca="1" ref="O59" ca="1">INDIRECT("R[40]C["&amp;$A$58&amp;"]",FALSE)</f>
        <v>0</v>
      </c>
      <c r="P59" s="126" cm="1">
        <f t="array" aca="1" ref="P59" ca="1">INDIRECT("R[40]C["&amp;$A$58&amp;"]",FALSE)</f>
        <v>0</v>
      </c>
      <c r="Q59" s="127"/>
      <c r="R59" s="130">
        <f ca="1">SUM(D59:P59)</f>
        <v>1398.8231103189385</v>
      </c>
    </row>
    <row r="60" spans="1:18" ht="15.5" x14ac:dyDescent="0.35">
      <c r="A60" s="123">
        <f>A56</f>
        <v>1</v>
      </c>
      <c r="B60" s="125">
        <f>[1]Detailed!B54</f>
        <v>18</v>
      </c>
      <c r="C60" s="129" cm="1">
        <f t="array" aca="1" ref="C60" ca="1">INDIRECT("R[40]C["&amp;$A$58&amp;"]",FALSE)</f>
        <v>0</v>
      </c>
      <c r="D60" s="126" cm="1">
        <f t="array" aca="1" ref="D60" ca="1">INDIRECT("R[40]C["&amp;$A$58&amp;"]",FALSE)</f>
        <v>0</v>
      </c>
      <c r="E60" s="126" cm="1">
        <f t="array" aca="1" ref="E60" ca="1">INDIRECT("R[40]C["&amp;$A$58&amp;"]",FALSE)</f>
        <v>0</v>
      </c>
      <c r="F60" s="126" cm="1">
        <f t="array" aca="1" ref="F60" ca="1">INDIRECT("R[40]C["&amp;$A$58&amp;"]",FALSE)</f>
        <v>0</v>
      </c>
      <c r="G60" s="126" cm="1">
        <f t="array" aca="1" ref="G60" ca="1">INDIRECT("R[40]C["&amp;$A$58&amp;"]",FALSE)</f>
        <v>0</v>
      </c>
      <c r="H60" s="126" cm="1">
        <f t="array" aca="1" ref="H60" ca="1">INDIRECT("R[40]C["&amp;$A$58&amp;"]",FALSE)</f>
        <v>0</v>
      </c>
      <c r="I60" s="126" cm="1">
        <f t="array" aca="1" ref="I60" ca="1">INDIRECT("R[40]C["&amp;$A$58&amp;"]",FALSE)</f>
        <v>0</v>
      </c>
      <c r="J60" s="126" cm="1">
        <f t="array" aca="1" ref="J60" ca="1">INDIRECT("R[40]C["&amp;$A$58&amp;"]",FALSE)</f>
        <v>0</v>
      </c>
      <c r="K60" s="126" cm="1">
        <f t="array" aca="1" ref="K60" ca="1">INDIRECT("R[40]C["&amp;$A$58&amp;"]",FALSE)</f>
        <v>0</v>
      </c>
      <c r="L60" s="126" cm="1">
        <f t="array" aca="1" ref="L60" ca="1">INDIRECT("R[40]C["&amp;$A$58&amp;"]",FALSE)</f>
        <v>38.886145644612462</v>
      </c>
      <c r="M60" s="126" cm="1">
        <f t="array" aca="1" ref="M60" ca="1">INDIRECT("R[40]C["&amp;$A$58&amp;"]",FALSE)</f>
        <v>189.51487939326151</v>
      </c>
      <c r="N60" s="126" cm="1">
        <f t="array" aca="1" ref="N60" ca="1">INDIRECT("R[40]C["&amp;$A$58&amp;"]",FALSE)</f>
        <v>59.277777777777779</v>
      </c>
      <c r="O60" s="126" cm="1">
        <f t="array" aca="1" ref="O60" ca="1">INDIRECT("R[40]C["&amp;$A$58&amp;"]",FALSE)</f>
        <v>80.082867813976321</v>
      </c>
      <c r="P60" s="126" cm="1">
        <f t="array" aca="1" ref="P60" ca="1">INDIRECT("R[40]C["&amp;$A$58&amp;"]",FALSE)</f>
        <v>51.333333333333336</v>
      </c>
      <c r="Q60" s="127"/>
      <c r="R60" s="130">
        <f ca="1">SUM(D60:P60)</f>
        <v>419.09500396296136</v>
      </c>
    </row>
    <row r="61" spans="1:18" ht="15.5" x14ac:dyDescent="0.35">
      <c r="A61" s="118"/>
      <c r="B61" s="131" t="str">
        <f>[1]Detailed!B55</f>
        <v>FOUNDATIONS</v>
      </c>
      <c r="C61" s="135"/>
      <c r="D61" s="131"/>
      <c r="E61" s="131"/>
      <c r="F61" s="131"/>
      <c r="G61" s="131"/>
      <c r="H61" s="131"/>
      <c r="I61" s="131"/>
      <c r="J61" s="131"/>
      <c r="K61" s="131"/>
      <c r="L61" s="131"/>
      <c r="M61" s="131"/>
      <c r="N61" s="131"/>
      <c r="O61" s="131"/>
      <c r="P61" s="131"/>
      <c r="Q61" s="131"/>
      <c r="R61" s="132"/>
    </row>
    <row r="62" spans="1:18" ht="15.5" x14ac:dyDescent="0.35">
      <c r="A62" s="123">
        <f>A60</f>
        <v>1</v>
      </c>
      <c r="B62" s="127" t="str">
        <f>[1]Detailed!B56</f>
        <v>Monopiles (turbine)</v>
      </c>
      <c r="C62" s="129" cm="1">
        <f t="array" aca="1" ref="C62" ca="1">INDIRECT("R[40]C["&amp;$A$62&amp;"]",FALSE)</f>
        <v>0</v>
      </c>
      <c r="D62" s="126" cm="1">
        <f t="array" aca="1" ref="D62" ca="1">INDIRECT("R[40]C["&amp;$A$62&amp;"]",FALSE)</f>
        <v>32.769230769230774</v>
      </c>
      <c r="E62" s="126" cm="1">
        <f t="array" aca="1" ref="E62" ca="1">INDIRECT("R[40]C["&amp;$A$62&amp;"]",FALSE)</f>
        <v>229.49353587588882</v>
      </c>
      <c r="F62" s="126" cm="1">
        <f t="array" aca="1" ref="F62" ca="1">INDIRECT("R[40]C["&amp;$A$62&amp;"]",FALSE)</f>
        <v>179.50641025641025</v>
      </c>
      <c r="G62" s="126" cm="1">
        <f t="array" aca="1" ref="G62" ca="1">INDIRECT("R[40]C["&amp;$A$62&amp;"]",FALSE)</f>
        <v>160.73333333333332</v>
      </c>
      <c r="H62" s="126" cm="1">
        <f t="array" aca="1" ref="H62" ca="1">INDIRECT("R[40]C["&amp;$A$62&amp;"]",FALSE)</f>
        <v>90.066666666666663</v>
      </c>
      <c r="I62" s="126" cm="1">
        <f t="array" aca="1" ref="I62" ca="1">INDIRECT("R[40]C["&amp;$A$62&amp;"]",FALSE)</f>
        <v>213.99155504918133</v>
      </c>
      <c r="J62" s="126" cm="1">
        <f t="array" aca="1" ref="J62" ca="1">INDIRECT("R[40]C["&amp;$A$62&amp;"]",FALSE)</f>
        <v>136.6</v>
      </c>
      <c r="K62" s="126" cm="1">
        <f t="array" aca="1" ref="K62" ca="1">INDIRECT("R[40]C["&amp;$A$62&amp;"]",FALSE)</f>
        <v>249.07917934502825</v>
      </c>
      <c r="L62" s="126" cm="1">
        <f t="array" aca="1" ref="L62" ca="1">INDIRECT("R[40]C["&amp;$A$62&amp;"]",FALSE)</f>
        <v>38.886145644612462</v>
      </c>
      <c r="M62" s="126" cm="1">
        <f t="array" aca="1" ref="M62" ca="1">INDIRECT("R[40]C["&amp;$A$62&amp;"]",FALSE)</f>
        <v>86.324106363297432</v>
      </c>
      <c r="N62" s="126" cm="1">
        <f t="array" aca="1" ref="N62" ca="1">INDIRECT("R[40]C["&amp;$A$62&amp;"]",FALSE)</f>
        <v>19.75925925925926</v>
      </c>
      <c r="O62" s="126" cm="1">
        <f t="array" aca="1" ref="O62" ca="1">INDIRECT("R[40]C["&amp;$A$62&amp;"]",FALSE)</f>
        <v>41.527312258420764</v>
      </c>
      <c r="P62" s="126" cm="1">
        <f t="array" aca="1" ref="P62" ca="1">INDIRECT("R[40]C["&amp;$A$62&amp;"]",FALSE)</f>
        <v>25.666666666666668</v>
      </c>
      <c r="Q62" s="126"/>
      <c r="R62" s="130">
        <f t="shared" ref="R62" ca="1" si="7">SUM(D62:Q62)</f>
        <v>1504.4034014879962</v>
      </c>
    </row>
    <row r="63" spans="1:18" ht="15.5" x14ac:dyDescent="0.35">
      <c r="A63" s="123">
        <f>A60</f>
        <v>1</v>
      </c>
      <c r="B63" s="127" t="str">
        <f>[1]Detailed!B57</f>
        <v>Transition Piece</v>
      </c>
      <c r="C63" s="129" cm="1">
        <f t="array" aca="1" ref="C63" ca="1">INDIRECT("R[40]C["&amp;$A$62&amp;"]",FALSE)</f>
        <v>0</v>
      </c>
      <c r="D63" s="126" cm="1">
        <f t="array" aca="1" ref="D63" ca="1">INDIRECT("R[40]C["&amp;$A$62&amp;"]",FALSE)</f>
        <v>32.769230769230774</v>
      </c>
      <c r="E63" s="126" cm="1">
        <f t="array" aca="1" ref="E63" ca="1">INDIRECT("R[40]C["&amp;$A$62&amp;"]",FALSE)</f>
        <v>229.49353587588882</v>
      </c>
      <c r="F63" s="126" cm="1">
        <f t="array" aca="1" ref="F63" ca="1">INDIRECT("R[40]C["&amp;$A$62&amp;"]",FALSE)</f>
        <v>179.50641025641025</v>
      </c>
      <c r="G63" s="126" cm="1">
        <f t="array" aca="1" ref="G63" ca="1">INDIRECT("R[40]C["&amp;$A$62&amp;"]",FALSE)</f>
        <v>160.73333333333332</v>
      </c>
      <c r="H63" s="126" cm="1">
        <f t="array" aca="1" ref="H63" ca="1">INDIRECT("R[40]C["&amp;$A$62&amp;"]",FALSE)</f>
        <v>90.066666666666663</v>
      </c>
      <c r="I63" s="126" cm="1">
        <f t="array" aca="1" ref="I63" ca="1">INDIRECT("R[40]C["&amp;$A$62&amp;"]",FALSE)</f>
        <v>213.99155504918133</v>
      </c>
      <c r="J63" s="126" cm="1">
        <f t="array" aca="1" ref="J63" ca="1">INDIRECT("R[40]C["&amp;$A$62&amp;"]",FALSE)</f>
        <v>136.6</v>
      </c>
      <c r="K63" s="126" cm="1">
        <f t="array" aca="1" ref="K63" ca="1">INDIRECT("R[40]C["&amp;$A$62&amp;"]",FALSE)</f>
        <v>249.07917934502825</v>
      </c>
      <c r="L63" s="126" cm="1">
        <f t="array" aca="1" ref="L63" ca="1">INDIRECT("R[40]C["&amp;$A$62&amp;"]",FALSE)</f>
        <v>38.886145644612462</v>
      </c>
      <c r="M63" s="126" cm="1">
        <f t="array" aca="1" ref="M63" ca="1">INDIRECT("R[40]C["&amp;$A$62&amp;"]",FALSE)</f>
        <v>86.324106363297432</v>
      </c>
      <c r="N63" s="126" cm="1">
        <f t="array" aca="1" ref="N63" ca="1">INDIRECT("R[40]C["&amp;$A$62&amp;"]",FALSE)</f>
        <v>19.75925925925926</v>
      </c>
      <c r="O63" s="126" cm="1">
        <f t="array" aca="1" ref="O63" ca="1">INDIRECT("R[40]C["&amp;$A$62&amp;"]",FALSE)</f>
        <v>41.527312258420764</v>
      </c>
      <c r="P63" s="126" cm="1">
        <f t="array" aca="1" ref="P63" ca="1">INDIRECT("R[40]C["&amp;$A$62&amp;"]",FALSE)</f>
        <v>25.666666666666668</v>
      </c>
      <c r="Q63" s="126"/>
      <c r="R63" s="130"/>
    </row>
    <row r="64" spans="1:18" ht="15.5" x14ac:dyDescent="0.35">
      <c r="A64" s="123">
        <f>A60</f>
        <v>1</v>
      </c>
      <c r="B64" s="127" t="str">
        <f>[1]Detailed!B58</f>
        <v>Jackets (turbine)</v>
      </c>
      <c r="C64" s="129" cm="1">
        <f t="array" aca="1" ref="C64" ca="1">INDIRECT("R[40]C["&amp;$A$62&amp;"]",FALSE)</f>
        <v>0</v>
      </c>
      <c r="D64" s="126" cm="1">
        <f t="array" aca="1" ref="D64" ca="1">INDIRECT("R[40]C["&amp;$A$62&amp;"]",FALSE)</f>
        <v>0</v>
      </c>
      <c r="E64" s="126" cm="1">
        <f t="array" aca="1" ref="E64" ca="1">INDIRECT("R[40]C["&amp;$A$62&amp;"]",FALSE)</f>
        <v>29.142857142857142</v>
      </c>
      <c r="F64" s="126" cm="1">
        <f t="array" aca="1" ref="F64" ca="1">INDIRECT("R[40]C["&amp;$A$62&amp;"]",FALSE)</f>
        <v>12</v>
      </c>
      <c r="G64" s="126" cm="1">
        <f t="array" aca="1" ref="G64" ca="1">INDIRECT("R[40]C["&amp;$A$62&amp;"]",FALSE)</f>
        <v>11</v>
      </c>
      <c r="H64" s="126" cm="1">
        <f t="array" aca="1" ref="H64" ca="1">INDIRECT("R[40]C["&amp;$A$62&amp;"]",FALSE)</f>
        <v>0</v>
      </c>
      <c r="I64" s="126" cm="1">
        <f t="array" aca="1" ref="I64" ca="1">INDIRECT("R[40]C["&amp;$A$62&amp;"]",FALSE)</f>
        <v>52.62222222222222</v>
      </c>
      <c r="J64" s="126" cm="1">
        <f t="array" aca="1" ref="J64" ca="1">INDIRECT("R[40]C["&amp;$A$62&amp;"]",FALSE)</f>
        <v>34.133333333333333</v>
      </c>
      <c r="K64" s="126" cm="1">
        <f t="array" aca="1" ref="K64" ca="1">INDIRECT("R[40]C["&amp;$A$62&amp;"]",FALSE)</f>
        <v>0</v>
      </c>
      <c r="L64" s="126" cm="1">
        <f t="array" aca="1" ref="L64" ca="1">INDIRECT("R[40]C["&amp;$A$62&amp;"]",FALSE)</f>
        <v>0</v>
      </c>
      <c r="M64" s="126" cm="1">
        <f t="array" aca="1" ref="M64" ca="1">INDIRECT("R[40]C["&amp;$A$62&amp;"]",FALSE)</f>
        <v>73.674106363297426</v>
      </c>
      <c r="N64" s="126" cm="1">
        <f t="array" aca="1" ref="N64" ca="1">INDIRECT("R[40]C["&amp;$A$62&amp;"]",FALSE)</f>
        <v>19.75925925925926</v>
      </c>
      <c r="O64" s="126" cm="1">
        <f t="array" aca="1" ref="O64" ca="1">INDIRECT("R[40]C["&amp;$A$62&amp;"]",FALSE)</f>
        <v>19.277777777777779</v>
      </c>
      <c r="P64" s="126" cm="1">
        <f t="array" aca="1" ref="P64" ca="1">INDIRECT("R[40]C["&amp;$A$62&amp;"]",FALSE)</f>
        <v>25.666666666666668</v>
      </c>
      <c r="Q64" s="126"/>
      <c r="R64" s="130">
        <f t="shared" ref="R64:R66" ca="1" si="8">SUM(D64:Q64)</f>
        <v>277.27622276541382</v>
      </c>
    </row>
    <row r="65" spans="1:18" ht="15.5" x14ac:dyDescent="0.35">
      <c r="A65" s="123">
        <f>A60</f>
        <v>1</v>
      </c>
      <c r="B65" s="127" t="str">
        <f>[1]Detailed!B59</f>
        <v>GBF (turbine)</v>
      </c>
      <c r="C65" s="129" cm="1">
        <f t="array" aca="1" ref="C65" ca="1">INDIRECT("R[40]C["&amp;$A$62&amp;"]",FALSE)</f>
        <v>0</v>
      </c>
      <c r="D65" s="126" cm="1">
        <f t="array" aca="1" ref="D65" ca="1">INDIRECT("R[40]C["&amp;$A$62&amp;"]",FALSE)</f>
        <v>10</v>
      </c>
      <c r="E65" s="126" cm="1">
        <f t="array" aca="1" ref="E65" ca="1">INDIRECT("R[40]C["&amp;$A$62&amp;"]",FALSE)</f>
        <v>79.679487179487182</v>
      </c>
      <c r="F65" s="126" cm="1">
        <f t="array" aca="1" ref="F65" ca="1">INDIRECT("R[40]C["&amp;$A$62&amp;"]",FALSE)</f>
        <v>76.339743589743591</v>
      </c>
      <c r="G65" s="126" cm="1">
        <f t="array" aca="1" ref="G65" ca="1">INDIRECT("R[40]C["&amp;$A$62&amp;"]",FALSE)</f>
        <v>50</v>
      </c>
      <c r="H65" s="126" cm="1">
        <f t="array" aca="1" ref="H65" ca="1">INDIRECT("R[40]C["&amp;$A$62&amp;"]",FALSE)</f>
        <v>103.57333333333335</v>
      </c>
      <c r="I65" s="126" cm="1">
        <f t="array" aca="1" ref="I65" ca="1">INDIRECT("R[40]C["&amp;$A$62&amp;"]",FALSE)</f>
        <v>88.042222222222222</v>
      </c>
      <c r="J65" s="126" cm="1">
        <f t="array" aca="1" ref="J65" ca="1">INDIRECT("R[40]C["&amp;$A$62&amp;"]",FALSE)</f>
        <v>0</v>
      </c>
      <c r="K65" s="126" cm="1">
        <f t="array" aca="1" ref="K65" ca="1">INDIRECT("R[40]C["&amp;$A$62&amp;"]",FALSE)</f>
        <v>44.85</v>
      </c>
      <c r="L65" s="126" cm="1">
        <f t="array" aca="1" ref="L65" ca="1">INDIRECT("R[40]C["&amp;$A$62&amp;"]",FALSE)</f>
        <v>0</v>
      </c>
      <c r="M65" s="126" cm="1">
        <f t="array" aca="1" ref="M65" ca="1">INDIRECT("R[40]C["&amp;$A$62&amp;"]",FALSE)</f>
        <v>29.516666666666662</v>
      </c>
      <c r="N65" s="126" cm="1">
        <f t="array" aca="1" ref="N65" ca="1">INDIRECT("R[40]C["&amp;$A$62&amp;"]",FALSE)</f>
        <v>19.75925925925926</v>
      </c>
      <c r="O65" s="126" cm="1">
        <f t="array" aca="1" ref="O65" ca="1">INDIRECT("R[40]C["&amp;$A$62&amp;"]",FALSE)</f>
        <v>19.277777777777779</v>
      </c>
      <c r="P65" s="126" cm="1">
        <f t="array" aca="1" ref="P65" ca="1">INDIRECT("R[40]C["&amp;$A$62&amp;"]",FALSE)</f>
        <v>0</v>
      </c>
      <c r="Q65" s="126"/>
      <c r="R65" s="130">
        <f t="shared" ca="1" si="8"/>
        <v>521.03849002849006</v>
      </c>
    </row>
    <row r="66" spans="1:18" ht="15.5" x14ac:dyDescent="0.35">
      <c r="A66" s="123">
        <f>A60</f>
        <v>1</v>
      </c>
      <c r="B66" s="127" t="str">
        <f>[1]Detailed!B60</f>
        <v>Jacket (Substation)</v>
      </c>
      <c r="C66" s="129" cm="1">
        <f t="array" aca="1" ref="C66" ca="1">INDIRECT("R[40]C["&amp;$A$62&amp;"]",FALSE)</f>
        <v>0</v>
      </c>
      <c r="D66" s="126" cm="1">
        <f t="array" aca="1" ref="D66" ca="1">INDIRECT("R[40]C["&amp;$A$62&amp;"]",FALSE)</f>
        <v>2</v>
      </c>
      <c r="E66" s="126" cm="1">
        <f t="array" aca="1" ref="E66" ca="1">INDIRECT("R[40]C["&amp;$A$62&amp;"]",FALSE)</f>
        <v>10</v>
      </c>
      <c r="F66" s="126" cm="1">
        <f t="array" aca="1" ref="F66" ca="1">INDIRECT("R[40]C["&amp;$A$62&amp;"]",FALSE)</f>
        <v>9</v>
      </c>
      <c r="G66" s="126" cm="1">
        <f t="array" aca="1" ref="G66" ca="1">INDIRECT("R[40]C["&amp;$A$62&amp;"]",FALSE)</f>
        <v>7</v>
      </c>
      <c r="H66" s="126" cm="1">
        <f t="array" aca="1" ref="H66" ca="1">INDIRECT("R[40]C["&amp;$A$62&amp;"]",FALSE)</f>
        <v>5</v>
      </c>
      <c r="I66" s="126" cm="1">
        <f t="array" aca="1" ref="I66" ca="1">INDIRECT("R[40]C["&amp;$A$62&amp;"]",FALSE)</f>
        <v>8</v>
      </c>
      <c r="J66" s="126" cm="1">
        <f t="array" aca="1" ref="J66" ca="1">INDIRECT("R[40]C["&amp;$A$62&amp;"]",FALSE)</f>
        <v>5</v>
      </c>
      <c r="K66" s="126" cm="1">
        <f t="array" aca="1" ref="K66" ca="1">INDIRECT("R[40]C["&amp;$A$62&amp;"]",FALSE)</f>
        <v>11</v>
      </c>
      <c r="L66" s="126" cm="1">
        <f t="array" aca="1" ref="L66" ca="1">INDIRECT("R[40]C["&amp;$A$62&amp;"]",FALSE)</f>
        <v>1</v>
      </c>
      <c r="M66" s="126" cm="1">
        <f t="array" aca="1" ref="M66" ca="1">INDIRECT("R[40]C["&amp;$A$62&amp;"]",FALSE)</f>
        <v>6</v>
      </c>
      <c r="N66" s="126" cm="1">
        <f t="array" aca="1" ref="N66" ca="1">INDIRECT("R[40]C["&amp;$A$62&amp;"]",FALSE)</f>
        <v>2</v>
      </c>
      <c r="O66" s="126" cm="1">
        <f t="array" aca="1" ref="O66" ca="1">INDIRECT("R[40]C["&amp;$A$62&amp;"]",FALSE)</f>
        <v>3</v>
      </c>
      <c r="P66" s="126" cm="1">
        <f t="array" aca="1" ref="P66" ca="1">INDIRECT("R[40]C["&amp;$A$62&amp;"]",FALSE)</f>
        <v>2</v>
      </c>
      <c r="Q66" s="126"/>
      <c r="R66" s="130">
        <f t="shared" ca="1" si="8"/>
        <v>71</v>
      </c>
    </row>
    <row r="67" spans="1:18" ht="15.5" x14ac:dyDescent="0.35">
      <c r="A67" s="118"/>
      <c r="B67" s="131" t="str">
        <f>[1]Detailed!B61</f>
        <v>SUBSTATIONS</v>
      </c>
      <c r="C67" s="136"/>
      <c r="D67" s="134"/>
      <c r="E67" s="134"/>
      <c r="F67" s="134"/>
      <c r="G67" s="134"/>
      <c r="H67" s="134"/>
      <c r="I67" s="134"/>
      <c r="J67" s="134"/>
      <c r="K67" s="134"/>
      <c r="L67" s="134"/>
      <c r="M67" s="134"/>
      <c r="N67" s="134"/>
      <c r="O67" s="134"/>
      <c r="P67" s="134"/>
      <c r="Q67" s="134"/>
      <c r="R67" s="132"/>
    </row>
    <row r="68" spans="1:18" ht="15.5" x14ac:dyDescent="0.35">
      <c r="A68" s="123">
        <f>A59</f>
        <v>1</v>
      </c>
      <c r="B68" s="127" t="str">
        <f>[1]Detailed!B62</f>
        <v>OSS Topsides</v>
      </c>
      <c r="C68" s="129" cm="1">
        <f t="array" aca="1" ref="C68" ca="1">INDIRECT("R[40]C["&amp;$A$68&amp;"]",FALSE)</f>
        <v>0</v>
      </c>
      <c r="D68" s="126" cm="1">
        <f t="array" aca="1" ref="D68" ca="1">INDIRECT("R[40]C["&amp;$A$68&amp;"]",FALSE)</f>
        <v>2</v>
      </c>
      <c r="E68" s="126" cm="1">
        <f t="array" aca="1" ref="E68" ca="1">INDIRECT("R[40]C["&amp;$A$68&amp;"]",FALSE)</f>
        <v>10</v>
      </c>
      <c r="F68" s="126" cm="1">
        <f t="array" aca="1" ref="F68" ca="1">INDIRECT("R[40]C["&amp;$A$68&amp;"]",FALSE)</f>
        <v>6</v>
      </c>
      <c r="G68" s="126" cm="1">
        <f t="array" aca="1" ref="G68" ca="1">INDIRECT("R[40]C["&amp;$A$68&amp;"]",FALSE)</f>
        <v>7</v>
      </c>
      <c r="H68" s="126" cm="1">
        <f t="array" aca="1" ref="H68" ca="1">INDIRECT("R[40]C["&amp;$A$68&amp;"]",FALSE)</f>
        <v>5</v>
      </c>
      <c r="I68" s="126" cm="1">
        <f t="array" aca="1" ref="I68" ca="1">INDIRECT("R[40]C["&amp;$A$68&amp;"]",FALSE)</f>
        <v>8</v>
      </c>
      <c r="J68" s="126" cm="1">
        <f t="array" aca="1" ref="J68" ca="1">INDIRECT("R[40]C["&amp;$A$68&amp;"]",FALSE)</f>
        <v>5</v>
      </c>
      <c r="K68" s="126" cm="1">
        <f t="array" aca="1" ref="K68" ca="1">INDIRECT("R[40]C["&amp;$A$68&amp;"]",FALSE)</f>
        <v>8</v>
      </c>
      <c r="L68" s="126" cm="1">
        <f t="array" aca="1" ref="L68" ca="1">INDIRECT("R[40]C["&amp;$A$68&amp;"]",FALSE)</f>
        <v>1</v>
      </c>
      <c r="M68" s="126" cm="1">
        <f t="array" aca="1" ref="M68" ca="1">INDIRECT("R[40]C["&amp;$A$68&amp;"]",FALSE)</f>
        <v>6</v>
      </c>
      <c r="N68" s="126" cm="1">
        <f t="array" aca="1" ref="N68" ca="1">INDIRECT("R[40]C["&amp;$A$68&amp;"]",FALSE)</f>
        <v>2</v>
      </c>
      <c r="O68" s="126" cm="1">
        <f t="array" aca="1" ref="O68" ca="1">INDIRECT("R[40]C["&amp;$A$68&amp;"]",FALSE)</f>
        <v>3</v>
      </c>
      <c r="P68" s="126" cm="1">
        <f t="array" aca="1" ref="P68" ca="1">INDIRECT("R[40]C["&amp;$A$68&amp;"]",FALSE)</f>
        <v>2</v>
      </c>
      <c r="Q68" s="126"/>
      <c r="R68" s="130">
        <f t="shared" ref="R68" ca="1" si="9">SUM(D68:Q68)</f>
        <v>65</v>
      </c>
    </row>
    <row r="69" spans="1:18" ht="15.5" x14ac:dyDescent="0.35">
      <c r="A69" s="118"/>
      <c r="B69" s="131" t="str">
        <f>[1]Detailed!B63</f>
        <v>CABLES</v>
      </c>
      <c r="C69" s="136"/>
      <c r="D69" s="133"/>
      <c r="E69" s="133"/>
      <c r="F69" s="133"/>
      <c r="G69" s="133"/>
      <c r="H69" s="133"/>
      <c r="I69" s="133"/>
      <c r="J69" s="133"/>
      <c r="K69" s="133"/>
      <c r="L69" s="133"/>
      <c r="M69" s="133"/>
      <c r="N69" s="133"/>
      <c r="O69" s="133"/>
      <c r="P69" s="133"/>
      <c r="Q69" s="133"/>
      <c r="R69" s="132"/>
    </row>
    <row r="70" spans="1:18" ht="15.5" x14ac:dyDescent="0.35">
      <c r="A70" s="123">
        <f>A59</f>
        <v>1</v>
      </c>
      <c r="B70" s="127" t="str">
        <f>[1]Detailed!B64</f>
        <v>Array cable, km</v>
      </c>
      <c r="C70" s="129" cm="1">
        <f t="array" aca="1" ref="C70" ca="1">INDIRECT("R[40]C["&amp;$A$70&amp;"]",FALSE)</f>
        <v>0</v>
      </c>
      <c r="D70" s="126" cm="1">
        <f t="array" aca="1" ref="D70" ca="1">INDIRECT("R[40]C["&amp;$A$70&amp;"]",FALSE)</f>
        <v>125.50240000000001</v>
      </c>
      <c r="E70" s="126" cm="1">
        <f t="array" aca="1" ref="E70" ca="1">INDIRECT("R[40]C["&amp;$A$70&amp;"]",FALSE)</f>
        <v>862.25390096961871</v>
      </c>
      <c r="F70" s="126" cm="1">
        <f t="array" aca="1" ref="F70" ca="1">INDIRECT("R[40]C["&amp;$A$70&amp;"]",FALSE)</f>
        <v>725.58714358974362</v>
      </c>
      <c r="G70" s="126" cm="1">
        <f t="array" aca="1" ref="G70" ca="1">INDIRECT("R[40]C["&amp;$A$70&amp;"]",FALSE)</f>
        <v>520.27304000000004</v>
      </c>
      <c r="H70" s="126" cm="1">
        <f t="array" aca="1" ref="H70" ca="1">INDIRECT("R[40]C["&amp;$A$70&amp;"]",FALSE)</f>
        <v>417.65050133333341</v>
      </c>
      <c r="I70" s="126" cm="1">
        <f t="array" aca="1" ref="I70" ca="1">INDIRECT("R[40]C["&amp;$A$70&amp;"]",FALSE)</f>
        <v>1004.9766712982587</v>
      </c>
      <c r="J70" s="126" cm="1">
        <f t="array" aca="1" ref="J70" ca="1">INDIRECT("R[40]C["&amp;$A$70&amp;"]",FALSE)</f>
        <v>335.84160000000003</v>
      </c>
      <c r="K70" s="126" cm="1">
        <f t="array" aca="1" ref="K70" ca="1">INDIRECT("R[40]C["&amp;$A$70&amp;"]",FALSE)</f>
        <v>954.2356778416821</v>
      </c>
      <c r="L70" s="126" cm="1">
        <f t="array" aca="1" ref="L70" ca="1">INDIRECT("R[40]C["&amp;$A$70&amp;"]",FALSE)</f>
        <v>85.39397583556898</v>
      </c>
      <c r="M70" s="126" cm="1">
        <f t="array" aca="1" ref="M70" ca="1">INDIRECT("R[40]C["&amp;$A$70&amp;"]",FALSE)</f>
        <v>622.85067514760226</v>
      </c>
      <c r="N70" s="126" cm="1">
        <f t="array" aca="1" ref="N70" ca="1">INDIRECT("R[40]C["&amp;$A$70&amp;"]",FALSE)</f>
        <v>130.17400000000001</v>
      </c>
      <c r="O70" s="126" cm="1">
        <f t="array" aca="1" ref="O70" ca="1">INDIRECT("R[40]C["&amp;$A$70&amp;"]",FALSE)</f>
        <v>175.86197771949202</v>
      </c>
      <c r="P70" s="126" cm="1">
        <f t="array" aca="1" ref="P70" ca="1">INDIRECT("R[40]C["&amp;$A$70&amp;"]",FALSE)</f>
        <v>112.72800000000001</v>
      </c>
      <c r="Q70" s="126"/>
      <c r="R70" s="130">
        <f t="shared" ref="R70:R71" ca="1" si="10">SUM(D70:Q70)</f>
        <v>6073.3295637353003</v>
      </c>
    </row>
    <row r="71" spans="1:18" ht="15.5" x14ac:dyDescent="0.35">
      <c r="A71" s="123">
        <f>A59</f>
        <v>1</v>
      </c>
      <c r="B71" s="127" t="str">
        <f>[1]Detailed!B65</f>
        <v>Export cable, km</v>
      </c>
      <c r="C71" s="129" cm="1">
        <f t="array" aca="1" ref="C71" ca="1">INDIRECT("R[40]C["&amp;$A$70&amp;"]",FALSE)</f>
        <v>0</v>
      </c>
      <c r="D71" s="126" cm="1">
        <f t="array" aca="1" ref="D71" ca="1">INDIRECT("R[40]C["&amp;$A$70&amp;"]",FALSE)</f>
        <v>256</v>
      </c>
      <c r="E71" s="126" cm="1">
        <f t="array" aca="1" ref="E71" ca="1">INDIRECT("R[40]C["&amp;$A$70&amp;"]",FALSE)</f>
        <v>926.41359999999997</v>
      </c>
      <c r="F71" s="126" cm="1">
        <f t="array" aca="1" ref="F71" ca="1">INDIRECT("R[40]C["&amp;$A$70&amp;"]",FALSE)</f>
        <v>505.5</v>
      </c>
      <c r="G71" s="126" cm="1">
        <f t="array" aca="1" ref="G71" ca="1">INDIRECT("R[40]C["&amp;$A$70&amp;"]",FALSE)</f>
        <v>498.67899999999997</v>
      </c>
      <c r="H71" s="126" cm="1">
        <f t="array" aca="1" ref="H71" ca="1">INDIRECT("R[40]C["&amp;$A$70&amp;"]",FALSE)</f>
        <v>526</v>
      </c>
      <c r="I71" s="126" cm="1">
        <f t="array" aca="1" ref="I71" ca="1">INDIRECT("R[40]C["&amp;$A$70&amp;"]",FALSE)</f>
        <v>658.6653</v>
      </c>
      <c r="J71" s="126" cm="1">
        <f t="array" aca="1" ref="J71" ca="1">INDIRECT("R[40]C["&amp;$A$70&amp;"]",FALSE)</f>
        <v>690.26030000000003</v>
      </c>
      <c r="K71" s="126" cm="1">
        <f t="array" aca="1" ref="K71" ca="1">INDIRECT("R[40]C["&amp;$A$70&amp;"]",FALSE)</f>
        <v>679.90499999999997</v>
      </c>
      <c r="L71" s="126" cm="1">
        <f t="array" aca="1" ref="L71" ca="1">INDIRECT("R[40]C["&amp;$A$70&amp;"]",FALSE)</f>
        <v>63</v>
      </c>
      <c r="M71" s="126" cm="1">
        <f t="array" aca="1" ref="M71" ca="1">INDIRECT("R[40]C["&amp;$A$70&amp;"]",FALSE)</f>
        <v>802.40499999999997</v>
      </c>
      <c r="N71" s="126" cm="1">
        <f t="array" aca="1" ref="N71" ca="1">INDIRECT("R[40]C["&amp;$A$70&amp;"]",FALSE)</f>
        <v>300</v>
      </c>
      <c r="O71" s="126" cm="1">
        <f t="array" aca="1" ref="O71" ca="1">INDIRECT("R[40]C["&amp;$A$70&amp;"]",FALSE)</f>
        <v>372.40499999999997</v>
      </c>
      <c r="P71" s="126" cm="1">
        <f t="array" aca="1" ref="P71" ca="1">INDIRECT("R[40]C["&amp;$A$70&amp;"]",FALSE)</f>
        <v>280</v>
      </c>
      <c r="Q71" s="126"/>
      <c r="R71" s="130">
        <f t="shared" ca="1" si="10"/>
        <v>6559.2331999999997</v>
      </c>
    </row>
    <row r="72" spans="1:18" ht="15.5" x14ac:dyDescent="0.35">
      <c r="A72" s="118"/>
      <c r="B72" s="131"/>
      <c r="C72" s="135"/>
      <c r="D72" s="131"/>
      <c r="E72" s="131"/>
      <c r="F72" s="131"/>
      <c r="G72" s="131"/>
      <c r="H72" s="131"/>
      <c r="I72" s="131"/>
      <c r="J72" s="131"/>
      <c r="K72" s="131"/>
      <c r="L72" s="131"/>
      <c r="M72" s="131"/>
      <c r="N72" s="131"/>
      <c r="O72" s="131"/>
      <c r="P72" s="131"/>
      <c r="Q72" s="131"/>
      <c r="R72" s="132"/>
    </row>
    <row r="73" spans="1:18" ht="15.5" x14ac:dyDescent="0.35">
      <c r="A73" s="118"/>
      <c r="B73" s="118"/>
      <c r="C73" s="118"/>
      <c r="D73" s="118"/>
      <c r="E73" s="118"/>
      <c r="F73" s="118"/>
      <c r="G73" s="118"/>
      <c r="H73" s="118"/>
      <c r="I73" s="118"/>
      <c r="J73" s="118"/>
      <c r="K73" s="118"/>
      <c r="L73" s="118"/>
      <c r="M73" s="118"/>
      <c r="N73" s="118"/>
      <c r="O73" s="118"/>
      <c r="P73" s="118"/>
      <c r="Q73" s="118"/>
      <c r="R73" s="117"/>
    </row>
    <row r="74" spans="1:18" ht="15.5" x14ac:dyDescent="0.35">
      <c r="A74" s="118"/>
      <c r="B74" s="118"/>
      <c r="C74" s="118"/>
      <c r="D74" s="118"/>
      <c r="E74" s="118"/>
      <c r="F74" s="118"/>
      <c r="G74" s="118"/>
      <c r="H74" s="118"/>
      <c r="I74" s="118"/>
      <c r="J74" s="118"/>
      <c r="K74" s="118"/>
      <c r="L74" s="118"/>
      <c r="M74" s="118"/>
      <c r="N74" s="118"/>
      <c r="O74" s="118"/>
      <c r="P74" s="118"/>
      <c r="Q74" s="118"/>
      <c r="R74" s="117"/>
    </row>
    <row r="75" spans="1:18" ht="15.5" x14ac:dyDescent="0.35">
      <c r="A75" s="118"/>
      <c r="B75" s="118" t="s">
        <v>238</v>
      </c>
      <c r="C75" s="117">
        <f ca="1">SUM(C46:C48)</f>
        <v>0</v>
      </c>
      <c r="D75" s="117">
        <f ca="1">SUM(D46:D48)</f>
        <v>42.769230769230774</v>
      </c>
      <c r="E75" s="117">
        <f t="shared" ref="E75:Q75" ca="1" si="11">SUM(E46:E48)</f>
        <v>338.31588019823317</v>
      </c>
      <c r="F75" s="117">
        <f t="shared" ca="1" si="11"/>
        <v>289.84615384615381</v>
      </c>
      <c r="G75" s="117">
        <f t="shared" ca="1" si="11"/>
        <v>243.73333333333332</v>
      </c>
      <c r="H75" s="117">
        <f t="shared" ca="1" si="11"/>
        <v>193.64</v>
      </c>
      <c r="I75" s="117">
        <f t="shared" ca="1" si="11"/>
        <v>375.06625590388217</v>
      </c>
      <c r="J75" s="117">
        <f t="shared" ca="1" si="11"/>
        <v>152.93333333333334</v>
      </c>
      <c r="K75" s="117">
        <f t="shared" ca="1" si="11"/>
        <v>315.26251267836159</v>
      </c>
      <c r="L75" s="117">
        <f t="shared" ca="1" si="11"/>
        <v>38.886145644612462</v>
      </c>
      <c r="M75" s="117">
        <f t="shared" ca="1" si="11"/>
        <v>189.51487939326151</v>
      </c>
      <c r="N75" s="117">
        <f t="shared" ca="1" si="11"/>
        <v>59.277777777777779</v>
      </c>
      <c r="O75" s="117">
        <f t="shared" ca="1" si="11"/>
        <v>80.082867813976321</v>
      </c>
      <c r="P75" s="117">
        <f t="shared" ca="1" si="11"/>
        <v>51.333333333333336</v>
      </c>
      <c r="Q75" s="117">
        <f t="shared" si="11"/>
        <v>0</v>
      </c>
      <c r="R75" s="117">
        <f ca="1">SUM(R46:R48)</f>
        <v>2370.6617040254896</v>
      </c>
    </row>
    <row r="77" spans="1:18" x14ac:dyDescent="0.35">
      <c r="R77" s="22"/>
    </row>
    <row r="78" spans="1:18" x14ac:dyDescent="0.35">
      <c r="R78" s="22"/>
    </row>
    <row r="79" spans="1:18" x14ac:dyDescent="0.35">
      <c r="R79" s="22"/>
    </row>
    <row r="80" spans="1:18" x14ac:dyDescent="0.35">
      <c r="B80" s="28" t="s">
        <v>280</v>
      </c>
      <c r="C80" s="28"/>
      <c r="D80" s="28"/>
      <c r="E80" s="28"/>
      <c r="F80" s="28"/>
      <c r="G80" s="28"/>
      <c r="H80" s="28"/>
      <c r="I80" s="28"/>
      <c r="J80" s="28"/>
      <c r="R80" s="22"/>
    </row>
    <row r="81" spans="1:26" x14ac:dyDescent="0.35">
      <c r="B81" s="7" t="s">
        <v>168</v>
      </c>
      <c r="C81" s="7"/>
      <c r="R81" s="22"/>
    </row>
    <row r="82" spans="1:26" ht="15.5" x14ac:dyDescent="0.35">
      <c r="B82" s="107" t="s">
        <v>108</v>
      </c>
      <c r="C82" s="107"/>
      <c r="D82" s="109">
        <f>D83</f>
        <v>0</v>
      </c>
      <c r="E82" s="110">
        <f>SUM($E83:E83)</f>
        <v>513.23076923076928</v>
      </c>
      <c r="F82" s="110">
        <f>SUM($E83:F83)</f>
        <v>4802.5843568196515</v>
      </c>
      <c r="G82" s="110">
        <f>SUM($E83:G83)</f>
        <v>8587.7382029734981</v>
      </c>
      <c r="H82" s="110">
        <f>SUM($E83:H83)</f>
        <v>12061.738202973498</v>
      </c>
      <c r="I82" s="110">
        <f>SUM($E83:I83)</f>
        <v>14966.338202973498</v>
      </c>
      <c r="J82" s="110">
        <f>SUM($E83:J83)</f>
        <v>20592.332041531732</v>
      </c>
      <c r="K82" s="110">
        <f>SUM($E83:K83)</f>
        <v>22886.332041531732</v>
      </c>
      <c r="L82" s="111">
        <f>SUM($E83:L83)</f>
        <v>27615.269731707158</v>
      </c>
      <c r="M82" s="110">
        <f>SUM($E83:M83)</f>
        <v>28315.220353310182</v>
      </c>
      <c r="N82" s="110">
        <f>SUM($E83:N83)</f>
        <v>31726.48818238889</v>
      </c>
      <c r="O82" s="110">
        <f>SUM($E83:O83)</f>
        <v>32793.488182388886</v>
      </c>
      <c r="P82" s="110">
        <f>SUM($E83:P83)</f>
        <v>34234.979803040464</v>
      </c>
      <c r="Q82" s="110">
        <f>SUM($E83:Q83)</f>
        <v>35158.979803040464</v>
      </c>
      <c r="R82" s="115">
        <f>Q82</f>
        <v>35158.979803040464</v>
      </c>
    </row>
    <row r="83" spans="1:26" ht="15.5" x14ac:dyDescent="0.35">
      <c r="B83" s="107" t="s">
        <v>109</v>
      </c>
      <c r="C83" s="107"/>
      <c r="D83" s="109">
        <f>SUMPRODUCT(D86:D88,$B$86:$B$88)</f>
        <v>0</v>
      </c>
      <c r="E83" s="110">
        <f>SUMPRODUCT(E86:E88,$B$86:$B$88)</f>
        <v>513.23076923076928</v>
      </c>
      <c r="F83" s="110">
        <f t="shared" ref="F83:Q83" si="12">SUMPRODUCT(F86:F88,$B$86:$B$88)</f>
        <v>4289.353587588882</v>
      </c>
      <c r="G83" s="110">
        <f t="shared" si="12"/>
        <v>3785.1538461538457</v>
      </c>
      <c r="H83" s="110">
        <f t="shared" si="12"/>
        <v>3474</v>
      </c>
      <c r="I83" s="110">
        <f>SUMPRODUCT(I86:I88,$B$86:$B$88)</f>
        <v>2904.6</v>
      </c>
      <c r="J83" s="110">
        <f>SUMPRODUCT(J86:J88,$B$86:$B$88)</f>
        <v>5625.9938385582327</v>
      </c>
      <c r="K83" s="110">
        <f t="shared" si="12"/>
        <v>2294</v>
      </c>
      <c r="L83" s="111">
        <f t="shared" si="12"/>
        <v>4728.937690175424</v>
      </c>
      <c r="M83" s="110">
        <f t="shared" si="12"/>
        <v>699.95062160302427</v>
      </c>
      <c r="N83" s="110">
        <f t="shared" si="12"/>
        <v>3411.2678290787071</v>
      </c>
      <c r="O83" s="110">
        <f>SUMPRODUCT(O86:O88,$B$86:$B$88)</f>
        <v>1067</v>
      </c>
      <c r="P83" s="110">
        <f t="shared" si="12"/>
        <v>1441.4916206515738</v>
      </c>
      <c r="Q83" s="110">
        <f t="shared" si="12"/>
        <v>924</v>
      </c>
      <c r="R83" s="115">
        <f>SUM(D83:Q83)</f>
        <v>35158.979803040464</v>
      </c>
    </row>
    <row r="84" spans="1:26" ht="15.5" x14ac:dyDescent="0.35">
      <c r="B84" s="107" t="s">
        <v>239</v>
      </c>
      <c r="C84" s="107"/>
      <c r="D84" s="109">
        <f>Aggregated!AA7*$R$2+Aggregated!AP7*$R$3</f>
        <v>0</v>
      </c>
      <c r="E84" s="110">
        <f>Aggregated!AB7*$R$2+Aggregated!AQ7*$R$3</f>
        <v>2</v>
      </c>
      <c r="F84" s="110">
        <f>Aggregated!AC7*$R$2+Aggregated!AR7*$R$3</f>
        <v>6</v>
      </c>
      <c r="G84" s="110">
        <f>Aggregated!AD7*$R$2+Aggregated!AS7*$R$3</f>
        <v>5</v>
      </c>
      <c r="H84" s="110">
        <f>Aggregated!AE7*$R$2+Aggregated!AT7*$R$3</f>
        <v>6</v>
      </c>
      <c r="I84" s="110">
        <f>Aggregated!AF7*$R$2+Aggregated!AU7*$R$3</f>
        <v>3</v>
      </c>
      <c r="J84" s="110">
        <f>Aggregated!AG7*$R$2+Aggregated!AV7*$R$3</f>
        <v>7</v>
      </c>
      <c r="K84" s="110">
        <f>Aggregated!AH7*$R$2+Aggregated!AW7*$R$3</f>
        <v>3</v>
      </c>
      <c r="L84" s="110">
        <f>Aggregated!AI7*$R$2+Aggregated!AX7*$R$3</f>
        <v>6</v>
      </c>
      <c r="M84" s="110">
        <f>Aggregated!AJ7*$R$2+Aggregated!AY7*$R$3</f>
        <v>1</v>
      </c>
      <c r="N84" s="110">
        <f>Aggregated!AK7*$R$2+Aggregated!AZ7*$R$3</f>
        <v>3</v>
      </c>
      <c r="O84" s="110">
        <f>Aggregated!AL7*$R$2+Aggregated!BA7*$R$3</f>
        <v>1</v>
      </c>
      <c r="P84" s="110">
        <f>Aggregated!AM7*$R$2+Aggregated!BB7*$R$3</f>
        <v>2</v>
      </c>
      <c r="Q84" s="110">
        <f>Aggregated!AN7*$R$2+Aggregated!BC7*$R$3</f>
        <v>1</v>
      </c>
      <c r="R84" s="115">
        <f>SUM(D84:Q84)</f>
        <v>46</v>
      </c>
    </row>
    <row r="85" spans="1:26" ht="15.5" x14ac:dyDescent="0.35">
      <c r="B85" s="137" t="s">
        <v>279</v>
      </c>
      <c r="C85" s="154">
        <v>0</v>
      </c>
      <c r="D85" s="155">
        <v>0</v>
      </c>
      <c r="E85" s="156">
        <f>SUM(E86:E88)</f>
        <v>42.769230769230774</v>
      </c>
      <c r="F85" s="156">
        <f t="shared" ref="F85:Q85" si="13">SUM(F86:F88)</f>
        <v>338.31588019823317</v>
      </c>
      <c r="G85" s="156">
        <f t="shared" si="13"/>
        <v>289.84615384615381</v>
      </c>
      <c r="H85" s="156">
        <f t="shared" si="13"/>
        <v>243.73333333333332</v>
      </c>
      <c r="I85" s="156">
        <f t="shared" si="13"/>
        <v>193.64</v>
      </c>
      <c r="J85" s="156">
        <f t="shared" si="13"/>
        <v>375.06625590388217</v>
      </c>
      <c r="K85" s="156">
        <f t="shared" si="13"/>
        <v>152.93333333333334</v>
      </c>
      <c r="L85" s="156">
        <f t="shared" si="13"/>
        <v>315.26251267836159</v>
      </c>
      <c r="M85" s="156">
        <f t="shared" si="13"/>
        <v>38.886145644612462</v>
      </c>
      <c r="N85" s="156">
        <f t="shared" si="13"/>
        <v>189.51487939326151</v>
      </c>
      <c r="O85" s="156">
        <f t="shared" si="13"/>
        <v>59.277777777777779</v>
      </c>
      <c r="P85" s="156">
        <f t="shared" si="13"/>
        <v>80.082867813976321</v>
      </c>
      <c r="Q85" s="156">
        <f t="shared" si="13"/>
        <v>51.333333333333336</v>
      </c>
      <c r="R85" s="132">
        <f>SUM(E85:Q85)</f>
        <v>2370.6617040254901</v>
      </c>
    </row>
    <row r="86" spans="1:26" ht="15.5" x14ac:dyDescent="0.35">
      <c r="A86" s="30"/>
      <c r="B86" s="113">
        <f>Assumptions!F16</f>
        <v>12</v>
      </c>
      <c r="C86" s="113"/>
      <c r="D86" s="109">
        <f>Aggregated!AA9*$R$2+Aggregated!AP9*$R$3</f>
        <v>0</v>
      </c>
      <c r="E86" s="110">
        <f>Aggregated!AB9*$R$2+Aggregated!AQ9*$R$3+Aggregated!BF9*$R$4</f>
        <v>42.769230769230774</v>
      </c>
      <c r="F86" s="110">
        <f>Aggregated!AC9*$R$2+Aggregated!AR9*$R$3+Aggregated!BG9*$R$4</f>
        <v>261.79487179487182</v>
      </c>
      <c r="G86" s="110">
        <f>Aggregated!AD9*$R$2+Aggregated!AS9*$R$3+Aggregated!BH9*$R$4</f>
        <v>187.5128205128205</v>
      </c>
      <c r="H86" s="110">
        <f>Aggregated!AE9*$R$2+Aggregated!AT9*$R$3+Aggregated!BI9*$R$4</f>
        <v>60.666666666666664</v>
      </c>
      <c r="I86" s="110">
        <f>Aggregated!AF9*$R$2+Aggregated!AU9*$R$3+Aggregated!BJ9*$R$4</f>
        <v>0</v>
      </c>
      <c r="J86" s="110">
        <f>Aggregated!AG9*$R$2+Aggregated!AV9*$R$3+Aggregated!BK9*$R$4</f>
        <v>0</v>
      </c>
      <c r="K86" s="110">
        <f>Aggregated!AH9*$R$2+Aggregated!AW9*$R$3+Aggregated!BL9*$R$4</f>
        <v>0</v>
      </c>
      <c r="L86" s="110">
        <f>Aggregated!AI9*$R$2+Aggregated!AX9*$R$3+Aggregated!BM9*$R$4</f>
        <v>0</v>
      </c>
      <c r="M86" s="110">
        <f>Aggregated!AJ9*$R$2+Aggregated!AY9*$R$3+Aggregated!BN9*$R$4</f>
        <v>0</v>
      </c>
      <c r="N86" s="110">
        <f>Aggregated!AK9*$R$2+Aggregated!AZ9*$R$3+Aggregated!BO9*$R$4</f>
        <v>0</v>
      </c>
      <c r="O86" s="110">
        <f>Aggregated!AL9*$R$2+Aggregated!BA9*$R$3+Aggregated!BP9*$R$4</f>
        <v>0</v>
      </c>
      <c r="P86" s="110">
        <f>Aggregated!AM9*$R$2+Aggregated!BB9*$R$3+Aggregated!BQ9*$R$4</f>
        <v>0</v>
      </c>
      <c r="Q86" s="110">
        <f>Aggregated!AN9*$R$2+Aggregated!BC9*$R$3+Aggregated!BR9*$R$4</f>
        <v>0</v>
      </c>
      <c r="R86" s="115">
        <f>SUM(D86:Q86)</f>
        <v>552.74358974358972</v>
      </c>
      <c r="S86" s="45"/>
      <c r="T86" s="31"/>
      <c r="U86" s="31"/>
      <c r="V86" s="31"/>
      <c r="W86" s="31"/>
      <c r="X86" s="31"/>
      <c r="Y86" s="31"/>
      <c r="Z86" s="31"/>
    </row>
    <row r="87" spans="1:26" ht="15.5" x14ac:dyDescent="0.35">
      <c r="B87" s="113">
        <f>Assumptions!F17</f>
        <v>15</v>
      </c>
      <c r="C87" s="113"/>
      <c r="D87" s="109">
        <f>Aggregated!AA10*$R$2+Aggregated!AP10*$R$3</f>
        <v>0</v>
      </c>
      <c r="E87" s="110">
        <f>Aggregated!AB10*$R$2+Aggregated!AQ10*$R$3+Aggregated!BF10*$R$4</f>
        <v>0</v>
      </c>
      <c r="F87" s="110">
        <f>Aggregated!AC10*$R$2+Aggregated!AR10*$R$3+Aggregated!BG10*$R$4</f>
        <v>76.52100840336135</v>
      </c>
      <c r="G87" s="110">
        <f>Aggregated!AD10*$R$2+Aggregated!AS10*$R$3+Aggregated!BH10*$R$4</f>
        <v>102.33333333333334</v>
      </c>
      <c r="H87" s="110">
        <f>Aggregated!AE10*$R$2+Aggregated!AT10*$R$3+Aggregated!BI10*$R$4</f>
        <v>183.06666666666666</v>
      </c>
      <c r="I87" s="110">
        <f>Aggregated!AF10*$R$2+Aggregated!AU10*$R$3+Aggregated!BJ10*$R$4</f>
        <v>193.64</v>
      </c>
      <c r="J87" s="110">
        <f>Aggregated!AG10*$R$2+Aggregated!AV10*$R$3+Aggregated!BK10*$R$4</f>
        <v>375.06625590388217</v>
      </c>
      <c r="K87" s="110">
        <f>Aggregated!AH10*$R$2+Aggregated!AW10*$R$3+Aggregated!BL10*$R$4</f>
        <v>152.93333333333334</v>
      </c>
      <c r="L87" s="110">
        <f>Aggregated!AI10*$R$2+Aggregated!AX10*$R$3+Aggregated!BM10*$R$4</f>
        <v>315.26251267836159</v>
      </c>
      <c r="M87" s="110">
        <f>Aggregated!AJ10*$R$2+Aggregated!AY10*$R$3+Aggregated!BN10*$R$4</f>
        <v>0</v>
      </c>
      <c r="N87" s="110">
        <f>Aggregated!AK10*$R$2+Aggregated!AZ10*$R$3+Aggregated!BO10*$R$4</f>
        <v>0</v>
      </c>
      <c r="O87" s="110">
        <f>Aggregated!AL10*$R$2+Aggregated!BA10*$R$3+Aggregated!BP10*$R$4</f>
        <v>0</v>
      </c>
      <c r="P87" s="110">
        <f>Aggregated!AM10*$R$2+Aggregated!BB10*$R$3+Aggregated!BQ10*$R$4</f>
        <v>0</v>
      </c>
      <c r="Q87" s="110">
        <f>Aggregated!AN10*$R$2+Aggregated!BC10*$R$3+Aggregated!BR10*$R$4</f>
        <v>0</v>
      </c>
      <c r="R87" s="115">
        <f t="shared" ref="R87:R88" si="14">SUM(D87:Q87)</f>
        <v>1398.8231103189385</v>
      </c>
      <c r="S87" s="22"/>
    </row>
    <row r="88" spans="1:26" ht="15.5" x14ac:dyDescent="0.35">
      <c r="B88" s="113">
        <f>Assumptions!F18</f>
        <v>18</v>
      </c>
      <c r="C88" s="113"/>
      <c r="D88" s="109">
        <f>Aggregated!AA11*$R$2+Aggregated!AP11*$R$3</f>
        <v>0</v>
      </c>
      <c r="E88" s="110">
        <f>Aggregated!AB11*$R$2+Aggregated!AQ11*$R$3+Aggregated!BF11*$R$4</f>
        <v>0</v>
      </c>
      <c r="F88" s="110">
        <f>Aggregated!AC11*$R$2+Aggregated!AR11*$R$3+Aggregated!BG11*$R$4</f>
        <v>0</v>
      </c>
      <c r="G88" s="110">
        <f>Aggregated!AD11*$R$2+Aggregated!AS11*$R$3+Aggregated!BH11*$R$4</f>
        <v>0</v>
      </c>
      <c r="H88" s="110">
        <f>Aggregated!AE11*$R$2+Aggregated!AT11*$R$3+Aggregated!BI11*$R$4</f>
        <v>0</v>
      </c>
      <c r="I88" s="110">
        <f>Aggregated!AF11*$R$2+Aggregated!AU11*$R$3+Aggregated!BJ11*$R$4</f>
        <v>0</v>
      </c>
      <c r="J88" s="110">
        <f>Aggregated!AG11*$R$2+Aggregated!AV11*$R$3+Aggregated!BK11*$R$4</f>
        <v>0</v>
      </c>
      <c r="K88" s="110">
        <f>Aggregated!AH11*$R$2+Aggregated!AW11*$R$3+Aggregated!BL11*$R$4</f>
        <v>0</v>
      </c>
      <c r="L88" s="110">
        <f>Aggregated!AI11*$R$2+Aggregated!AX11*$R$3+Aggregated!BM11*$R$4</f>
        <v>0</v>
      </c>
      <c r="M88" s="110">
        <f>Aggregated!AJ11*$R$2+Aggregated!AY11*$R$3+Aggregated!BN11*$R$4</f>
        <v>38.886145644612462</v>
      </c>
      <c r="N88" s="110">
        <f>Aggregated!AK11*$R$2+Aggregated!AZ11*$R$3+Aggregated!BO11*$R$4</f>
        <v>189.51487939326151</v>
      </c>
      <c r="O88" s="110">
        <f>Aggregated!AL11*$R$2+Aggregated!BA11*$R$3+Aggregated!BP11*$R$4</f>
        <v>59.277777777777779</v>
      </c>
      <c r="P88" s="110">
        <f>Aggregated!AM11*$R$2+Aggregated!BB11*$R$3+Aggregated!BQ11*$R$4</f>
        <v>80.082867813976321</v>
      </c>
      <c r="Q88" s="110">
        <f>Aggregated!AN11*$R$2+Aggregated!BC11*$R$3+Aggregated!BR11*$R$4</f>
        <v>51.333333333333336</v>
      </c>
      <c r="R88" s="115">
        <f t="shared" si="14"/>
        <v>419.09500396296136</v>
      </c>
      <c r="S88" s="22"/>
    </row>
    <row r="89" spans="1:26" ht="15.5" x14ac:dyDescent="0.35">
      <c r="B89" s="137" t="s">
        <v>243</v>
      </c>
      <c r="C89" s="131"/>
      <c r="D89" s="138"/>
      <c r="E89" s="134"/>
      <c r="F89" s="134"/>
      <c r="G89" s="134"/>
      <c r="H89" s="134"/>
      <c r="I89" s="134"/>
      <c r="J89" s="134"/>
      <c r="K89" s="134"/>
      <c r="L89" s="139"/>
      <c r="M89" s="134"/>
      <c r="N89" s="134"/>
      <c r="O89" s="134"/>
      <c r="P89" s="134"/>
      <c r="Q89" s="134"/>
      <c r="R89" s="132"/>
      <c r="S89" s="22"/>
    </row>
    <row r="90" spans="1:26" ht="15.5" x14ac:dyDescent="0.35">
      <c r="B90" s="113">
        <f>B86</f>
        <v>12</v>
      </c>
      <c r="C90" s="113"/>
      <c r="D90" s="109">
        <f>3*D86</f>
        <v>0</v>
      </c>
      <c r="E90" s="110">
        <f t="shared" ref="E90:Q90" si="15">3*E86</f>
        <v>128.30769230769232</v>
      </c>
      <c r="F90" s="110">
        <f t="shared" si="15"/>
        <v>785.38461538461547</v>
      </c>
      <c r="G90" s="110">
        <f t="shared" si="15"/>
        <v>562.53846153846143</v>
      </c>
      <c r="H90" s="110">
        <f t="shared" si="15"/>
        <v>182</v>
      </c>
      <c r="I90" s="110">
        <f t="shared" si="15"/>
        <v>0</v>
      </c>
      <c r="J90" s="110">
        <f t="shared" si="15"/>
        <v>0</v>
      </c>
      <c r="K90" s="110">
        <f t="shared" si="15"/>
        <v>0</v>
      </c>
      <c r="L90" s="111">
        <f t="shared" si="15"/>
        <v>0</v>
      </c>
      <c r="M90" s="110">
        <f t="shared" si="15"/>
        <v>0</v>
      </c>
      <c r="N90" s="110">
        <f t="shared" si="15"/>
        <v>0</v>
      </c>
      <c r="O90" s="110">
        <f t="shared" si="15"/>
        <v>0</v>
      </c>
      <c r="P90" s="110">
        <f t="shared" si="15"/>
        <v>0</v>
      </c>
      <c r="Q90" s="110">
        <f t="shared" si="15"/>
        <v>0</v>
      </c>
      <c r="R90" s="115">
        <f>SUM(D90:Q90)</f>
        <v>1658.2307692307693</v>
      </c>
    </row>
    <row r="91" spans="1:26" ht="15.5" x14ac:dyDescent="0.35">
      <c r="B91" s="113">
        <f t="shared" ref="B91:B92" si="16">B87</f>
        <v>15</v>
      </c>
      <c r="C91" s="113"/>
      <c r="D91" s="109">
        <f t="shared" ref="D91:Q92" si="17">3*D87</f>
        <v>0</v>
      </c>
      <c r="E91" s="110">
        <f t="shared" si="17"/>
        <v>0</v>
      </c>
      <c r="F91" s="110">
        <f t="shared" si="17"/>
        <v>229.56302521008405</v>
      </c>
      <c r="G91" s="110">
        <f t="shared" si="17"/>
        <v>307</v>
      </c>
      <c r="H91" s="110">
        <f t="shared" si="17"/>
        <v>549.20000000000005</v>
      </c>
      <c r="I91" s="110">
        <f t="shared" si="17"/>
        <v>580.91999999999996</v>
      </c>
      <c r="J91" s="110">
        <f t="shared" si="17"/>
        <v>1125.1987677116465</v>
      </c>
      <c r="K91" s="110">
        <f t="shared" si="17"/>
        <v>458.8</v>
      </c>
      <c r="L91" s="111">
        <f t="shared" si="17"/>
        <v>945.78753803508471</v>
      </c>
      <c r="M91" s="110">
        <f t="shared" si="17"/>
        <v>0</v>
      </c>
      <c r="N91" s="110">
        <f t="shared" si="17"/>
        <v>0</v>
      </c>
      <c r="O91" s="110">
        <f t="shared" si="17"/>
        <v>0</v>
      </c>
      <c r="P91" s="110">
        <f t="shared" si="17"/>
        <v>0</v>
      </c>
      <c r="Q91" s="110">
        <f t="shared" si="17"/>
        <v>0</v>
      </c>
      <c r="R91" s="115">
        <f t="shared" ref="R91:R92" si="18">SUM(D91:Q91)</f>
        <v>4196.4693309568156</v>
      </c>
    </row>
    <row r="92" spans="1:26" ht="15.5" x14ac:dyDescent="0.35">
      <c r="B92" s="113">
        <f t="shared" si="16"/>
        <v>18</v>
      </c>
      <c r="C92" s="113"/>
      <c r="D92" s="109">
        <f t="shared" si="17"/>
        <v>0</v>
      </c>
      <c r="E92" s="110">
        <f t="shared" si="17"/>
        <v>0</v>
      </c>
      <c r="F92" s="110">
        <f t="shared" si="17"/>
        <v>0</v>
      </c>
      <c r="G92" s="110">
        <f t="shared" si="17"/>
        <v>0</v>
      </c>
      <c r="H92" s="110">
        <f t="shared" si="17"/>
        <v>0</v>
      </c>
      <c r="I92" s="110">
        <f t="shared" si="17"/>
        <v>0</v>
      </c>
      <c r="J92" s="110">
        <f t="shared" si="17"/>
        <v>0</v>
      </c>
      <c r="K92" s="110">
        <f t="shared" si="17"/>
        <v>0</v>
      </c>
      <c r="L92" s="111">
        <f t="shared" si="17"/>
        <v>0</v>
      </c>
      <c r="M92" s="110">
        <f t="shared" si="17"/>
        <v>116.65843693383738</v>
      </c>
      <c r="N92" s="110">
        <f t="shared" si="17"/>
        <v>568.54463817978456</v>
      </c>
      <c r="O92" s="110">
        <f t="shared" si="17"/>
        <v>177.83333333333334</v>
      </c>
      <c r="P92" s="110">
        <f t="shared" si="17"/>
        <v>240.24860344192896</v>
      </c>
      <c r="Q92" s="110">
        <f t="shared" si="17"/>
        <v>154</v>
      </c>
      <c r="R92" s="115">
        <f t="shared" si="18"/>
        <v>1257.2850118888844</v>
      </c>
    </row>
    <row r="93" spans="1:26" ht="15.5" x14ac:dyDescent="0.35">
      <c r="B93" s="137" t="s">
        <v>244</v>
      </c>
      <c r="C93" s="131"/>
      <c r="D93" s="138"/>
      <c r="E93" s="134"/>
      <c r="F93" s="134"/>
      <c r="G93" s="134"/>
      <c r="H93" s="134"/>
      <c r="I93" s="134"/>
      <c r="J93" s="134"/>
      <c r="K93" s="134"/>
      <c r="L93" s="139"/>
      <c r="M93" s="134"/>
      <c r="N93" s="134"/>
      <c r="O93" s="134"/>
      <c r="P93" s="134"/>
      <c r="Q93" s="134"/>
      <c r="R93" s="132"/>
    </row>
    <row r="94" spans="1:26" ht="15.5" x14ac:dyDescent="0.35">
      <c r="B94" s="113">
        <f>B86</f>
        <v>12</v>
      </c>
      <c r="C94" s="113"/>
      <c r="D94" s="109">
        <f>D86</f>
        <v>0</v>
      </c>
      <c r="E94" s="110">
        <f t="shared" ref="E94:Q94" si="19">E86</f>
        <v>42.769230769230774</v>
      </c>
      <c r="F94" s="110">
        <f t="shared" si="19"/>
        <v>261.79487179487182</v>
      </c>
      <c r="G94" s="110">
        <f t="shared" si="19"/>
        <v>187.5128205128205</v>
      </c>
      <c r="H94" s="110">
        <f t="shared" si="19"/>
        <v>60.666666666666664</v>
      </c>
      <c r="I94" s="110">
        <f t="shared" si="19"/>
        <v>0</v>
      </c>
      <c r="J94" s="110">
        <f t="shared" si="19"/>
        <v>0</v>
      </c>
      <c r="K94" s="110">
        <f t="shared" si="19"/>
        <v>0</v>
      </c>
      <c r="L94" s="111">
        <f t="shared" si="19"/>
        <v>0</v>
      </c>
      <c r="M94" s="110">
        <f t="shared" si="19"/>
        <v>0</v>
      </c>
      <c r="N94" s="110">
        <f t="shared" si="19"/>
        <v>0</v>
      </c>
      <c r="O94" s="110">
        <f t="shared" si="19"/>
        <v>0</v>
      </c>
      <c r="P94" s="110">
        <f t="shared" si="19"/>
        <v>0</v>
      </c>
      <c r="Q94" s="110">
        <f t="shared" si="19"/>
        <v>0</v>
      </c>
      <c r="R94" s="115">
        <f>SUM(D94:Q94)</f>
        <v>552.74358974358972</v>
      </c>
    </row>
    <row r="95" spans="1:26" ht="15.5" x14ac:dyDescent="0.35">
      <c r="B95" s="113">
        <f t="shared" ref="B95:B96" si="20">B87</f>
        <v>15</v>
      </c>
      <c r="C95" s="113"/>
      <c r="D95" s="109">
        <f t="shared" ref="D95:Q96" si="21">D87</f>
        <v>0</v>
      </c>
      <c r="E95" s="110">
        <f t="shared" si="21"/>
        <v>0</v>
      </c>
      <c r="F95" s="110">
        <f t="shared" si="21"/>
        <v>76.52100840336135</v>
      </c>
      <c r="G95" s="110">
        <f t="shared" si="21"/>
        <v>102.33333333333334</v>
      </c>
      <c r="H95" s="110">
        <f t="shared" si="21"/>
        <v>183.06666666666666</v>
      </c>
      <c r="I95" s="110">
        <f t="shared" si="21"/>
        <v>193.64</v>
      </c>
      <c r="J95" s="110">
        <f t="shared" si="21"/>
        <v>375.06625590388217</v>
      </c>
      <c r="K95" s="110">
        <f t="shared" si="21"/>
        <v>152.93333333333334</v>
      </c>
      <c r="L95" s="111">
        <f t="shared" si="21"/>
        <v>315.26251267836159</v>
      </c>
      <c r="M95" s="110">
        <f t="shared" si="21"/>
        <v>0</v>
      </c>
      <c r="N95" s="110">
        <f t="shared" si="21"/>
        <v>0</v>
      </c>
      <c r="O95" s="110">
        <f t="shared" si="21"/>
        <v>0</v>
      </c>
      <c r="P95" s="110">
        <f t="shared" si="21"/>
        <v>0</v>
      </c>
      <c r="Q95" s="110">
        <f t="shared" si="21"/>
        <v>0</v>
      </c>
      <c r="R95" s="115">
        <f t="shared" ref="R95:R96" si="22">SUM(D95:Q95)</f>
        <v>1398.8231103189385</v>
      </c>
    </row>
    <row r="96" spans="1:26" ht="15.5" x14ac:dyDescent="0.35">
      <c r="B96" s="113">
        <f t="shared" si="20"/>
        <v>18</v>
      </c>
      <c r="C96" s="113"/>
      <c r="D96" s="109">
        <f t="shared" si="21"/>
        <v>0</v>
      </c>
      <c r="E96" s="110">
        <f t="shared" si="21"/>
        <v>0</v>
      </c>
      <c r="F96" s="110">
        <f t="shared" si="21"/>
        <v>0</v>
      </c>
      <c r="G96" s="110">
        <f t="shared" si="21"/>
        <v>0</v>
      </c>
      <c r="H96" s="110">
        <f t="shared" si="21"/>
        <v>0</v>
      </c>
      <c r="I96" s="110">
        <f t="shared" si="21"/>
        <v>0</v>
      </c>
      <c r="J96" s="110">
        <f t="shared" si="21"/>
        <v>0</v>
      </c>
      <c r="K96" s="110">
        <f t="shared" si="21"/>
        <v>0</v>
      </c>
      <c r="L96" s="111">
        <f t="shared" si="21"/>
        <v>0</v>
      </c>
      <c r="M96" s="110">
        <f t="shared" si="21"/>
        <v>38.886145644612462</v>
      </c>
      <c r="N96" s="110">
        <f t="shared" si="21"/>
        <v>189.51487939326151</v>
      </c>
      <c r="O96" s="110">
        <f t="shared" si="21"/>
        <v>59.277777777777779</v>
      </c>
      <c r="P96" s="110">
        <f t="shared" si="21"/>
        <v>80.082867813976321</v>
      </c>
      <c r="Q96" s="110">
        <f t="shared" si="21"/>
        <v>51.333333333333336</v>
      </c>
      <c r="R96" s="115">
        <f t="shared" si="22"/>
        <v>419.09500396296136</v>
      </c>
    </row>
    <row r="97" spans="2:19" ht="15.5" x14ac:dyDescent="0.35">
      <c r="B97" s="137" t="s">
        <v>245</v>
      </c>
      <c r="C97" s="131"/>
      <c r="D97" s="138"/>
      <c r="E97" s="134"/>
      <c r="F97" s="134"/>
      <c r="G97" s="134"/>
      <c r="H97" s="134"/>
      <c r="I97" s="134"/>
      <c r="J97" s="134"/>
      <c r="K97" s="134"/>
      <c r="L97" s="139"/>
      <c r="M97" s="134"/>
      <c r="N97" s="134"/>
      <c r="O97" s="134"/>
      <c r="P97" s="134"/>
      <c r="Q97" s="134"/>
      <c r="R97" s="132"/>
    </row>
    <row r="98" spans="2:19" ht="15.5" x14ac:dyDescent="0.35">
      <c r="B98" s="113">
        <f>B86</f>
        <v>12</v>
      </c>
      <c r="C98" s="113"/>
      <c r="D98" s="109">
        <f>D86</f>
        <v>0</v>
      </c>
      <c r="E98" s="110">
        <f t="shared" ref="E98:Q98" si="23">E86</f>
        <v>42.769230769230774</v>
      </c>
      <c r="F98" s="110">
        <f t="shared" si="23"/>
        <v>261.79487179487182</v>
      </c>
      <c r="G98" s="110">
        <f t="shared" si="23"/>
        <v>187.5128205128205</v>
      </c>
      <c r="H98" s="110">
        <f t="shared" si="23"/>
        <v>60.666666666666664</v>
      </c>
      <c r="I98" s="110">
        <f t="shared" si="23"/>
        <v>0</v>
      </c>
      <c r="J98" s="110">
        <f t="shared" si="23"/>
        <v>0</v>
      </c>
      <c r="K98" s="110">
        <f t="shared" si="23"/>
        <v>0</v>
      </c>
      <c r="L98" s="111">
        <f t="shared" si="23"/>
        <v>0</v>
      </c>
      <c r="M98" s="110">
        <f t="shared" si="23"/>
        <v>0</v>
      </c>
      <c r="N98" s="110">
        <f t="shared" si="23"/>
        <v>0</v>
      </c>
      <c r="O98" s="110">
        <f t="shared" si="23"/>
        <v>0</v>
      </c>
      <c r="P98" s="110">
        <f t="shared" si="23"/>
        <v>0</v>
      </c>
      <c r="Q98" s="110">
        <f t="shared" si="23"/>
        <v>0</v>
      </c>
      <c r="R98" s="115">
        <f t="shared" ref="R98:R100" si="24">SUM(D98:Q98)</f>
        <v>552.74358974358972</v>
      </c>
    </row>
    <row r="99" spans="2:19" ht="15.5" x14ac:dyDescent="0.35">
      <c r="B99" s="113">
        <f t="shared" ref="B99:B100" si="25">B87</f>
        <v>15</v>
      </c>
      <c r="C99" s="113"/>
      <c r="D99" s="109">
        <f t="shared" ref="D99:Q100" si="26">D87</f>
        <v>0</v>
      </c>
      <c r="E99" s="110">
        <f t="shared" si="26"/>
        <v>0</v>
      </c>
      <c r="F99" s="110">
        <f t="shared" si="26"/>
        <v>76.52100840336135</v>
      </c>
      <c r="G99" s="110">
        <f t="shared" si="26"/>
        <v>102.33333333333334</v>
      </c>
      <c r="H99" s="110">
        <f t="shared" si="26"/>
        <v>183.06666666666666</v>
      </c>
      <c r="I99" s="110">
        <f t="shared" si="26"/>
        <v>193.64</v>
      </c>
      <c r="J99" s="110">
        <f t="shared" si="26"/>
        <v>375.06625590388217</v>
      </c>
      <c r="K99" s="110">
        <f t="shared" si="26"/>
        <v>152.93333333333334</v>
      </c>
      <c r="L99" s="111">
        <f t="shared" si="26"/>
        <v>315.26251267836159</v>
      </c>
      <c r="M99" s="110">
        <f t="shared" si="26"/>
        <v>0</v>
      </c>
      <c r="N99" s="110">
        <f t="shared" si="26"/>
        <v>0</v>
      </c>
      <c r="O99" s="110">
        <f t="shared" si="26"/>
        <v>0</v>
      </c>
      <c r="P99" s="110">
        <f t="shared" si="26"/>
        <v>0</v>
      </c>
      <c r="Q99" s="110">
        <f t="shared" si="26"/>
        <v>0</v>
      </c>
      <c r="R99" s="115">
        <f t="shared" si="24"/>
        <v>1398.8231103189385</v>
      </c>
    </row>
    <row r="100" spans="2:19" ht="15.5" x14ac:dyDescent="0.35">
      <c r="B100" s="113">
        <f t="shared" si="25"/>
        <v>18</v>
      </c>
      <c r="C100" s="113"/>
      <c r="D100" s="109">
        <f t="shared" si="26"/>
        <v>0</v>
      </c>
      <c r="E100" s="110">
        <f t="shared" si="26"/>
        <v>0</v>
      </c>
      <c r="F100" s="110">
        <f t="shared" si="26"/>
        <v>0</v>
      </c>
      <c r="G100" s="110">
        <f t="shared" si="26"/>
        <v>0</v>
      </c>
      <c r="H100" s="110">
        <f t="shared" si="26"/>
        <v>0</v>
      </c>
      <c r="I100" s="110">
        <f t="shared" si="26"/>
        <v>0</v>
      </c>
      <c r="J100" s="110">
        <f t="shared" si="26"/>
        <v>0</v>
      </c>
      <c r="K100" s="110">
        <f t="shared" si="26"/>
        <v>0</v>
      </c>
      <c r="L100" s="111">
        <f t="shared" si="26"/>
        <v>0</v>
      </c>
      <c r="M100" s="110">
        <f t="shared" si="26"/>
        <v>38.886145644612462</v>
      </c>
      <c r="N100" s="110">
        <f t="shared" si="26"/>
        <v>189.51487939326151</v>
      </c>
      <c r="O100" s="110">
        <f t="shared" si="26"/>
        <v>59.277777777777779</v>
      </c>
      <c r="P100" s="110">
        <f t="shared" si="26"/>
        <v>80.082867813976321</v>
      </c>
      <c r="Q100" s="110">
        <f t="shared" si="26"/>
        <v>51.333333333333336</v>
      </c>
      <c r="R100" s="115">
        <f t="shared" si="24"/>
        <v>419.09500396296136</v>
      </c>
    </row>
    <row r="101" spans="2:19" ht="15.5" x14ac:dyDescent="0.35">
      <c r="B101" s="137" t="s">
        <v>114</v>
      </c>
      <c r="C101" s="141"/>
      <c r="D101" s="153">
        <f>SUM(D103:D105)</f>
        <v>0</v>
      </c>
      <c r="E101" s="153">
        <f t="shared" ref="E101:Q101" si="27">SUM(E103:E105)</f>
        <v>42.769230769230774</v>
      </c>
      <c r="F101" s="153">
        <f t="shared" si="27"/>
        <v>338.31588019823317</v>
      </c>
      <c r="G101" s="153">
        <f t="shared" si="27"/>
        <v>267.84615384615381</v>
      </c>
      <c r="H101" s="153">
        <f t="shared" si="27"/>
        <v>221.73333333333332</v>
      </c>
      <c r="I101" s="153">
        <f t="shared" si="27"/>
        <v>193.64000000000001</v>
      </c>
      <c r="J101" s="153">
        <f t="shared" si="27"/>
        <v>354.65599949362576</v>
      </c>
      <c r="K101" s="153">
        <f t="shared" si="27"/>
        <v>170.73333333333332</v>
      </c>
      <c r="L101" s="153">
        <f t="shared" si="27"/>
        <v>293.92917934502827</v>
      </c>
      <c r="M101" s="153">
        <f t="shared" si="27"/>
        <v>38.886145644612462</v>
      </c>
      <c r="N101" s="153">
        <f t="shared" si="27"/>
        <v>189.51487939326151</v>
      </c>
      <c r="O101" s="153">
        <f t="shared" si="27"/>
        <v>59.277777777777779</v>
      </c>
      <c r="P101" s="153">
        <f t="shared" si="27"/>
        <v>80.082867813976321</v>
      </c>
      <c r="Q101" s="153">
        <f t="shared" si="27"/>
        <v>51.333333333333336</v>
      </c>
      <c r="R101" s="132">
        <f>SUM(C101:Q101)</f>
        <v>2302.7181142819004</v>
      </c>
    </row>
    <row r="102" spans="2:19" ht="15.5" x14ac:dyDescent="0.35">
      <c r="B102" s="108" t="s">
        <v>261</v>
      </c>
      <c r="C102" s="108"/>
      <c r="D102" s="110">
        <f>Aggregated!AA15*$R$2+Aggregated!AP15*$R$3</f>
        <v>0</v>
      </c>
      <c r="E102" s="110">
        <f>Aggregated!AB15*$R$2+Aggregated!AQ15*$R$3</f>
        <v>32.769230769230774</v>
      </c>
      <c r="F102" s="110">
        <f>Aggregated!AC15*$R$2+Aggregated!AR15*$R$3</f>
        <v>229.49353587588882</v>
      </c>
      <c r="G102" s="110">
        <f>Aggregated!AD15*$R$2+Aggregated!AS15*$R$3</f>
        <v>179.50641025641025</v>
      </c>
      <c r="H102" s="110">
        <f>Aggregated!AE15*$R$2+Aggregated!AT15*$R$3</f>
        <v>160.73333333333332</v>
      </c>
      <c r="I102" s="110">
        <f>Aggregated!AF15*$R$2+Aggregated!AU15*$R$3</f>
        <v>90.066666666666663</v>
      </c>
      <c r="J102" s="110">
        <f>Aggregated!AG15*$R$2+Aggregated!AV15*$R$3</f>
        <v>213.99155504918133</v>
      </c>
      <c r="K102" s="110">
        <f>Aggregated!AH15*$R$2+Aggregated!AW15*$R$3</f>
        <v>136.6</v>
      </c>
      <c r="L102" s="110">
        <f>Aggregated!AI15*$R$2+Aggregated!AX15*$R$3</f>
        <v>249.07917934502825</v>
      </c>
      <c r="M102" s="110">
        <f>Aggregated!AJ15*$R$2+Aggregated!AY15*$R$3</f>
        <v>38.886145644612462</v>
      </c>
      <c r="N102" s="110">
        <f>Aggregated!AK15*$R$2+Aggregated!AZ15*$R$3</f>
        <v>86.324106363297432</v>
      </c>
      <c r="O102" s="110">
        <f>Aggregated!AL15*$R$2+Aggregated!BA15*$R$3</f>
        <v>19.75925925925926</v>
      </c>
      <c r="P102" s="110">
        <f>Aggregated!AM15*$R$2+Aggregated!BB15*$R$3</f>
        <v>41.527312258420764</v>
      </c>
      <c r="Q102" s="110">
        <f>Aggregated!AN15*$R$2+Aggregated!BC15*$R$3</f>
        <v>25.666666666666668</v>
      </c>
      <c r="R102" s="115">
        <f t="shared" ref="R102:R111" si="28">SUM(D102:Q102)</f>
        <v>1504.4034014879962</v>
      </c>
    </row>
    <row r="103" spans="2:19" ht="15.5" x14ac:dyDescent="0.35">
      <c r="B103" s="108" t="s">
        <v>262</v>
      </c>
      <c r="C103" s="108"/>
      <c r="D103" s="110">
        <f t="shared" ref="D103" si="29">D102</f>
        <v>0</v>
      </c>
      <c r="E103" s="110">
        <f t="shared" ref="E103" si="30">E102</f>
        <v>32.769230769230774</v>
      </c>
      <c r="F103" s="110">
        <f t="shared" ref="F103:Q103" si="31">F102</f>
        <v>229.49353587588882</v>
      </c>
      <c r="G103" s="110">
        <f t="shared" si="31"/>
        <v>179.50641025641025</v>
      </c>
      <c r="H103" s="110">
        <f t="shared" si="31"/>
        <v>160.73333333333332</v>
      </c>
      <c r="I103" s="110">
        <f t="shared" si="31"/>
        <v>90.066666666666663</v>
      </c>
      <c r="J103" s="110">
        <f t="shared" si="31"/>
        <v>213.99155504918133</v>
      </c>
      <c r="K103" s="110">
        <f t="shared" si="31"/>
        <v>136.6</v>
      </c>
      <c r="L103" s="110">
        <f t="shared" si="31"/>
        <v>249.07917934502825</v>
      </c>
      <c r="M103" s="110">
        <f t="shared" si="31"/>
        <v>38.886145644612462</v>
      </c>
      <c r="N103" s="110">
        <f t="shared" si="31"/>
        <v>86.324106363297432</v>
      </c>
      <c r="O103" s="110">
        <f t="shared" si="31"/>
        <v>19.75925925925926</v>
      </c>
      <c r="P103" s="110">
        <f t="shared" si="31"/>
        <v>41.527312258420764</v>
      </c>
      <c r="Q103" s="110">
        <f t="shared" si="31"/>
        <v>25.666666666666668</v>
      </c>
      <c r="R103" s="115">
        <f t="shared" si="28"/>
        <v>1504.4034014879962</v>
      </c>
      <c r="S103" s="142">
        <f>R103/SUM(R$103:R$105)</f>
        <v>0.65331635346827621</v>
      </c>
    </row>
    <row r="104" spans="2:19" ht="15.5" x14ac:dyDescent="0.35">
      <c r="B104" s="108" t="s">
        <v>115</v>
      </c>
      <c r="C104" s="108"/>
      <c r="D104" s="110">
        <f>Aggregated!AA16*$R$2+Aggregated!AP16*$R$3</f>
        <v>0</v>
      </c>
      <c r="E104" s="110">
        <f>Aggregated!AB16*$R$2+Aggregated!AQ16*$R$3</f>
        <v>0</v>
      </c>
      <c r="F104" s="110">
        <f>Aggregated!AC16*$R$2+Aggregated!AR16*$R$3</f>
        <v>29.142857142857142</v>
      </c>
      <c r="G104" s="110">
        <f>Aggregated!AD16*$R$2+Aggregated!AS16*$R$3</f>
        <v>12</v>
      </c>
      <c r="H104" s="110">
        <f>Aggregated!AE16*$R$2+Aggregated!AT16*$R$3</f>
        <v>11</v>
      </c>
      <c r="I104" s="110">
        <f>Aggregated!AF16*$R$2+Aggregated!AU16*$R$3</f>
        <v>0</v>
      </c>
      <c r="J104" s="110">
        <f>Aggregated!AG16*$R$2+Aggregated!AV16*$R$3</f>
        <v>52.62222222222222</v>
      </c>
      <c r="K104" s="110">
        <f>Aggregated!AH16*$R$2+Aggregated!AW16*$R$3</f>
        <v>34.133333333333333</v>
      </c>
      <c r="L104" s="110">
        <f>Aggregated!AI16*$R$2+Aggregated!AX16*$R$3</f>
        <v>0</v>
      </c>
      <c r="M104" s="110">
        <f>Aggregated!AJ16*$R$2+Aggregated!AY16*$R$3</f>
        <v>0</v>
      </c>
      <c r="N104" s="110">
        <f>Aggregated!AK16*$R$2+Aggregated!AZ16*$R$3</f>
        <v>73.674106363297426</v>
      </c>
      <c r="O104" s="110">
        <f>Aggregated!AL16*$R$2+Aggregated!BA16*$R$3</f>
        <v>19.75925925925926</v>
      </c>
      <c r="P104" s="110">
        <f>Aggregated!AM16*$R$2+Aggregated!BB16*$R$3</f>
        <v>19.277777777777779</v>
      </c>
      <c r="Q104" s="110">
        <f>Aggregated!AN16*$R$2+Aggregated!BC16*$R$3</f>
        <v>25.666666666666668</v>
      </c>
      <c r="R104" s="115">
        <f t="shared" si="28"/>
        <v>277.27622276541382</v>
      </c>
      <c r="S104" s="142">
        <f t="shared" ref="S104:S105" si="32">R104/SUM(R$103:R$105)</f>
        <v>0.12041257722588511</v>
      </c>
    </row>
    <row r="105" spans="2:19" ht="15.5" x14ac:dyDescent="0.35">
      <c r="B105" s="108" t="s">
        <v>116</v>
      </c>
      <c r="C105" s="108"/>
      <c r="D105" s="110">
        <f>Aggregated!AA17*$R$2+Aggregated!AP17*$R$3</f>
        <v>0</v>
      </c>
      <c r="E105" s="110">
        <f>Aggregated!AB17*$R$2+Aggregated!AQ17*$R$3</f>
        <v>10</v>
      </c>
      <c r="F105" s="110">
        <f>Aggregated!AC17*$R$2+Aggregated!AR17*$R$3</f>
        <v>79.679487179487182</v>
      </c>
      <c r="G105" s="110">
        <f>Aggregated!AD17*$R$2+Aggregated!AS17*$R$3</f>
        <v>76.339743589743591</v>
      </c>
      <c r="H105" s="110">
        <f>Aggregated!AE17*$R$2+Aggregated!AT17*$R$3</f>
        <v>50</v>
      </c>
      <c r="I105" s="110">
        <f>Aggregated!AF17*$R$2+Aggregated!AU17*$R$3</f>
        <v>103.57333333333335</v>
      </c>
      <c r="J105" s="110">
        <f>Aggregated!AG17*$R$2+Aggregated!AV17*$R$3</f>
        <v>88.042222222222222</v>
      </c>
      <c r="K105" s="110">
        <f>Aggregated!AH17*$R$2+Aggregated!AW17*$R$3</f>
        <v>0</v>
      </c>
      <c r="L105" s="110">
        <f>Aggregated!AI17*$R$2+Aggregated!AX17*$R$3</f>
        <v>44.85</v>
      </c>
      <c r="M105" s="110">
        <f>Aggregated!AJ17*$R$2+Aggregated!AY17*$R$3</f>
        <v>0</v>
      </c>
      <c r="N105" s="110">
        <f>Aggregated!AK17*$R$2+Aggregated!AZ17*$R$3</f>
        <v>29.516666666666662</v>
      </c>
      <c r="O105" s="110">
        <f>Aggregated!AL17*$R$2+Aggregated!BA17*$R$3</f>
        <v>19.75925925925926</v>
      </c>
      <c r="P105" s="110">
        <f>Aggregated!AM17*$R$2+Aggregated!BB17*$R$3</f>
        <v>19.277777777777779</v>
      </c>
      <c r="Q105" s="110">
        <f>Aggregated!AN17*$R$2+Aggregated!BC17*$R$3</f>
        <v>0</v>
      </c>
      <c r="R105" s="115">
        <f t="shared" si="28"/>
        <v>521.03849002849006</v>
      </c>
      <c r="S105" s="142">
        <f t="shared" si="32"/>
        <v>0.22627106930583873</v>
      </c>
    </row>
    <row r="106" spans="2:19" ht="15.5" x14ac:dyDescent="0.35">
      <c r="B106" s="108" t="s">
        <v>263</v>
      </c>
      <c r="C106" s="108"/>
      <c r="D106" s="110">
        <f>Aggregated!AA18*$R$2+Aggregated!AP18*$R$3</f>
        <v>0</v>
      </c>
      <c r="E106" s="110">
        <f>Aggregated!AB18*$R$2+Aggregated!AQ18*$R$3</f>
        <v>2</v>
      </c>
      <c r="F106" s="110">
        <f>Aggregated!AC18*$R$2+Aggregated!AR18*$R$3</f>
        <v>10</v>
      </c>
      <c r="G106" s="110">
        <f>Aggregated!AD18*$R$2+Aggregated!AS18*$R$3</f>
        <v>9</v>
      </c>
      <c r="H106" s="110">
        <f>Aggregated!AE18*$R$2+Aggregated!AT18*$R$3</f>
        <v>7</v>
      </c>
      <c r="I106" s="110">
        <f>Aggregated!AF18*$R$2+Aggregated!AU18*$R$3</f>
        <v>5</v>
      </c>
      <c r="J106" s="110">
        <f>Aggregated!AG18*$R$2+Aggregated!AV18*$R$3</f>
        <v>8</v>
      </c>
      <c r="K106" s="110">
        <f>Aggregated!AH18*$R$2+Aggregated!AW18*$R$3</f>
        <v>5</v>
      </c>
      <c r="L106" s="110">
        <f>Aggregated!AI18*$R$2+Aggregated!AX18*$R$3</f>
        <v>11</v>
      </c>
      <c r="M106" s="110">
        <f>Aggregated!AJ18*$R$2+Aggregated!AY18*$R$3</f>
        <v>1</v>
      </c>
      <c r="N106" s="110">
        <f>Aggregated!AK18*$R$2+Aggregated!AZ18*$R$3</f>
        <v>6</v>
      </c>
      <c r="O106" s="110">
        <f>Aggregated!AL18*$R$2+Aggregated!BA18*$R$3</f>
        <v>2</v>
      </c>
      <c r="P106" s="110">
        <f>Aggregated!AM18*$R$2+Aggregated!BB18*$R$3</f>
        <v>3</v>
      </c>
      <c r="Q106" s="110">
        <f>Aggregated!AN18*$R$2+Aggregated!BC18*$R$3</f>
        <v>2</v>
      </c>
      <c r="R106" s="115">
        <f t="shared" si="28"/>
        <v>71</v>
      </c>
    </row>
    <row r="107" spans="2:19" ht="15.5" x14ac:dyDescent="0.35">
      <c r="B107" s="137" t="s">
        <v>117</v>
      </c>
      <c r="C107" s="131"/>
      <c r="D107" s="134"/>
      <c r="E107" s="134"/>
      <c r="F107" s="134"/>
      <c r="G107" s="134"/>
      <c r="H107" s="134"/>
      <c r="I107" s="134"/>
      <c r="J107" s="134"/>
      <c r="K107" s="134"/>
      <c r="L107" s="134"/>
      <c r="M107" s="134"/>
      <c r="N107" s="134"/>
      <c r="O107" s="134"/>
      <c r="P107" s="134"/>
      <c r="Q107" s="134"/>
      <c r="R107" s="132"/>
    </row>
    <row r="108" spans="2:19" ht="15.5" x14ac:dyDescent="0.35">
      <c r="B108" s="108" t="s">
        <v>275</v>
      </c>
      <c r="C108" s="108"/>
      <c r="D108" s="110">
        <f>Aggregated!AA19*$R$2+Aggregated!AP19*$R$3+Aggregated!BE19*$R$4</f>
        <v>0</v>
      </c>
      <c r="E108" s="110">
        <f>Aggregated!AB19*$R$2+Aggregated!AQ19*$R$3+Aggregated!BF19*$R$4</f>
        <v>2</v>
      </c>
      <c r="F108" s="110">
        <f>Aggregated!AC19*$R$2+Aggregated!AR19*$R$3+Aggregated!BG19*$R$4</f>
        <v>10</v>
      </c>
      <c r="G108" s="110">
        <f>Aggregated!AD19*$R$2+Aggregated!AS19*$R$3+Aggregated!BH19*$R$4</f>
        <v>6</v>
      </c>
      <c r="H108" s="110">
        <f>Aggregated!AE19*$R$2+Aggregated!AT19*$R$3+Aggregated!BI19*$R$4</f>
        <v>7</v>
      </c>
      <c r="I108" s="110">
        <f>Aggregated!AF19*$R$2+Aggregated!AU19*$R$3+Aggregated!BJ19*$R$4</f>
        <v>5</v>
      </c>
      <c r="J108" s="110">
        <f>Aggregated!AG19*$R$2+Aggregated!AV19*$R$3+Aggregated!BK19*$R$4</f>
        <v>8</v>
      </c>
      <c r="K108" s="110">
        <f>Aggregated!AH19*$R$2+Aggregated!AW19*$R$3+Aggregated!BL19*$R$4</f>
        <v>5</v>
      </c>
      <c r="L108" s="110">
        <f>Aggregated!AI19*$R$2+Aggregated!AX19*$R$3+Aggregated!BM19*$R$4</f>
        <v>8</v>
      </c>
      <c r="M108" s="110">
        <f>Aggregated!AJ19*$R$2+Aggregated!AY19*$R$3+Aggregated!BN19*$R$4</f>
        <v>1</v>
      </c>
      <c r="N108" s="110">
        <f>Aggregated!AK19*$R$2+Aggregated!AZ19*$R$3+Aggregated!BO19*$R$4</f>
        <v>6</v>
      </c>
      <c r="O108" s="110">
        <f>Aggregated!AL19*$R$2+Aggregated!BA19*$R$3+Aggregated!BP19*$R$4</f>
        <v>2</v>
      </c>
      <c r="P108" s="110">
        <f>Aggregated!AM19*$R$2+Aggregated!BB19*$R$3+Aggregated!BQ19*$R$4</f>
        <v>3</v>
      </c>
      <c r="Q108" s="110">
        <f>Aggregated!AN19*$R$2+Aggregated!BC19*$R$3+Aggregated!BR19*$R$4</f>
        <v>2</v>
      </c>
      <c r="R108" s="115">
        <f t="shared" si="28"/>
        <v>65</v>
      </c>
    </row>
    <row r="109" spans="2:19" ht="15.5" x14ac:dyDescent="0.35">
      <c r="B109" s="137" t="s">
        <v>118</v>
      </c>
      <c r="C109" s="131"/>
      <c r="D109" s="134"/>
      <c r="E109" s="134"/>
      <c r="F109" s="134"/>
      <c r="G109" s="134"/>
      <c r="H109" s="134"/>
      <c r="I109" s="134"/>
      <c r="J109" s="134"/>
      <c r="K109" s="134"/>
      <c r="L109" s="134"/>
      <c r="M109" s="134"/>
      <c r="N109" s="134"/>
      <c r="O109" s="134"/>
      <c r="P109" s="134"/>
      <c r="Q109" s="134"/>
      <c r="R109" s="132"/>
    </row>
    <row r="110" spans="2:19" ht="15.5" x14ac:dyDescent="0.35">
      <c r="B110" s="108" t="s">
        <v>276</v>
      </c>
      <c r="C110" s="108"/>
      <c r="D110" s="110">
        <f>Aggregated!AA21*$R$2+Aggregated!AP21*$R$3</f>
        <v>0</v>
      </c>
      <c r="E110" s="110">
        <f>Aggregated!AB21*$R$2+Aggregated!AQ21*$R$3</f>
        <v>125.50240000000001</v>
      </c>
      <c r="F110" s="110">
        <f>Aggregated!AC21*$R$2+Aggregated!AR21*$R$3</f>
        <v>862.25390096961871</v>
      </c>
      <c r="G110" s="110">
        <f>Aggregated!AD21*$R$2+Aggregated!AS21*$R$3</f>
        <v>725.58714358974362</v>
      </c>
      <c r="H110" s="110">
        <f>Aggregated!AE21*$R$2+Aggregated!AT21*$R$3</f>
        <v>520.27304000000004</v>
      </c>
      <c r="I110" s="110">
        <f>Aggregated!AF21*$R$2+Aggregated!AU21*$R$3</f>
        <v>417.65050133333341</v>
      </c>
      <c r="J110" s="110">
        <f>Aggregated!AG21*$R$2+Aggregated!AV21*$R$3</f>
        <v>1004.9766712982587</v>
      </c>
      <c r="K110" s="110">
        <f>Aggregated!AH21*$R$2+Aggregated!AW21*$R$3</f>
        <v>335.84160000000003</v>
      </c>
      <c r="L110" s="110">
        <f>Aggregated!AI21*$R$2+Aggregated!AX21*$R$3</f>
        <v>954.2356778416821</v>
      </c>
      <c r="M110" s="110">
        <f>Aggregated!AJ21*$R$2+Aggregated!AY21*$R$3</f>
        <v>85.39397583556898</v>
      </c>
      <c r="N110" s="110">
        <f>Aggregated!AK21*$R$2+Aggregated!AZ21*$R$3</f>
        <v>622.85067514760226</v>
      </c>
      <c r="O110" s="110">
        <f>Aggregated!AL21*$R$2+Aggregated!BA21*$R$3</f>
        <v>130.17400000000001</v>
      </c>
      <c r="P110" s="110">
        <f>Aggregated!AM21*$R$2+Aggregated!BB21*$R$3</f>
        <v>175.86197771949202</v>
      </c>
      <c r="Q110" s="110">
        <f>Aggregated!AN21*$R$2+Aggregated!BC21*$R$3</f>
        <v>112.72800000000001</v>
      </c>
      <c r="R110" s="115">
        <f t="shared" si="28"/>
        <v>6073.3295637353003</v>
      </c>
    </row>
    <row r="111" spans="2:19" ht="15.5" x14ac:dyDescent="0.35">
      <c r="B111" s="108" t="s">
        <v>277</v>
      </c>
      <c r="C111" s="108"/>
      <c r="D111" s="110">
        <f>Aggregated!AA24*$R$2+Aggregated!AP24*$R$3</f>
        <v>0</v>
      </c>
      <c r="E111" s="110">
        <f>Aggregated!AB24*$R$2+Aggregated!AQ24*$R$3</f>
        <v>256</v>
      </c>
      <c r="F111" s="110">
        <f>Aggregated!AC24*$R$2+Aggregated!AR24*$R$3</f>
        <v>926.41359999999997</v>
      </c>
      <c r="G111" s="110">
        <f>Aggregated!AD24*$R$2+Aggregated!AS24*$R$3</f>
        <v>505.5</v>
      </c>
      <c r="H111" s="110">
        <f>Aggregated!AE24*$R$2+Aggregated!AT24*$R$3</f>
        <v>498.67899999999997</v>
      </c>
      <c r="I111" s="110">
        <f>Aggregated!AF24*$R$2+Aggregated!AU24*$R$3</f>
        <v>526</v>
      </c>
      <c r="J111" s="110">
        <f>Aggregated!AG24*$R$2+Aggregated!AV24*$R$3</f>
        <v>658.6653</v>
      </c>
      <c r="K111" s="110">
        <f>Aggregated!AH24*$R$2+Aggregated!AW24*$R$3</f>
        <v>690.26030000000003</v>
      </c>
      <c r="L111" s="110">
        <f>Aggregated!AI24*$R$2+Aggregated!AX24*$R$3</f>
        <v>679.90499999999997</v>
      </c>
      <c r="M111" s="110">
        <f>Aggregated!AJ24*$R$2+Aggregated!AY24*$R$3</f>
        <v>63</v>
      </c>
      <c r="N111" s="110">
        <f>Aggregated!AK24*$R$2+Aggregated!AZ24*$R$3</f>
        <v>802.40499999999997</v>
      </c>
      <c r="O111" s="110">
        <f>Aggregated!AL24*$R$2+Aggregated!BA24*$R$3</f>
        <v>300</v>
      </c>
      <c r="P111" s="110">
        <f>Aggregated!AM24*$R$2+Aggregated!BB24*$R$3</f>
        <v>372.40499999999997</v>
      </c>
      <c r="Q111" s="110">
        <f>Aggregated!AN24*$R$2+Aggregated!BC24*$R$3</f>
        <v>280</v>
      </c>
      <c r="R111" s="115">
        <f t="shared" si="28"/>
        <v>6559.2331999999997</v>
      </c>
    </row>
    <row r="112" spans="2:19" ht="15.5" x14ac:dyDescent="0.35">
      <c r="B112" s="137" t="s">
        <v>248</v>
      </c>
      <c r="C112" s="131"/>
      <c r="D112" s="138"/>
      <c r="E112" s="134"/>
      <c r="F112" s="134"/>
      <c r="G112" s="134"/>
      <c r="H112" s="134"/>
      <c r="I112" s="134"/>
      <c r="J112" s="134"/>
      <c r="K112" s="134"/>
      <c r="L112" s="139"/>
      <c r="M112" s="134"/>
      <c r="N112" s="134"/>
      <c r="O112" s="134"/>
      <c r="P112" s="134"/>
      <c r="Q112" s="134"/>
      <c r="R112" s="132"/>
    </row>
    <row r="113" spans="2:21" ht="15.5" x14ac:dyDescent="0.35">
      <c r="B113" s="108" t="s">
        <v>119</v>
      </c>
      <c r="C113" s="108"/>
      <c r="D113" s="110">
        <f>D86*Assumptions!$K$25/24</f>
        <v>0</v>
      </c>
      <c r="E113" s="110">
        <f>E86*Assumptions!$K$25/24</f>
        <v>64.15384615384616</v>
      </c>
      <c r="F113" s="110">
        <f>F86*Assumptions!$K$25/24</f>
        <v>392.69230769230779</v>
      </c>
      <c r="G113" s="110">
        <f>G86*Assumptions!$K$25/24</f>
        <v>281.26923076923077</v>
      </c>
      <c r="H113" s="110">
        <f>H86*Assumptions!$K$25/24</f>
        <v>91</v>
      </c>
      <c r="I113" s="110">
        <f>I86*Assumptions!$K$25/24</f>
        <v>0</v>
      </c>
      <c r="J113" s="110">
        <f>J86*Assumptions!$K$25/24</f>
        <v>0</v>
      </c>
      <c r="K113" s="110">
        <f>K86*Assumptions!$K$25/24</f>
        <v>0</v>
      </c>
      <c r="L113" s="111">
        <f>L86*Assumptions!$K$25/24</f>
        <v>0</v>
      </c>
      <c r="M113" s="110">
        <f>M86*Assumptions!$K$25/24</f>
        <v>0</v>
      </c>
      <c r="N113" s="110">
        <f>N86*Assumptions!$K$25/24</f>
        <v>0</v>
      </c>
      <c r="O113" s="110">
        <f>O86*Assumptions!$K$25/24</f>
        <v>0</v>
      </c>
      <c r="P113" s="110">
        <f>P86*Assumptions!$K$25/24</f>
        <v>0</v>
      </c>
      <c r="Q113" s="110">
        <f>Q86*Assumptions!$K$25/24</f>
        <v>0</v>
      </c>
      <c r="R113" s="115"/>
      <c r="T113" t="s">
        <v>137</v>
      </c>
    </row>
    <row r="114" spans="2:21" ht="15.5" x14ac:dyDescent="0.35">
      <c r="B114" s="108" t="s">
        <v>120</v>
      </c>
      <c r="C114" s="108"/>
      <c r="D114" s="110">
        <f>D87*Assumptions!$K$25/24</f>
        <v>0</v>
      </c>
      <c r="E114" s="110">
        <f>E87*Assumptions!$K$25/24</f>
        <v>0</v>
      </c>
      <c r="F114" s="110">
        <f>F87*Assumptions!$K$25/24</f>
        <v>114.78151260504201</v>
      </c>
      <c r="G114" s="110">
        <f>G87*Assumptions!$K$25/24</f>
        <v>153.50000000000003</v>
      </c>
      <c r="H114" s="110">
        <f>H87*Assumptions!$K$25/24</f>
        <v>274.59999999999997</v>
      </c>
      <c r="I114" s="110">
        <f>I87*Assumptions!$K$25/24</f>
        <v>290.45999999999998</v>
      </c>
      <c r="J114" s="110">
        <f>J87*Assumptions!$K$25/24</f>
        <v>562.59938385582325</v>
      </c>
      <c r="K114" s="110">
        <f>K87*Assumptions!$K$25/24</f>
        <v>229.4</v>
      </c>
      <c r="L114" s="111">
        <f>L87*Assumptions!$K$25/24</f>
        <v>472.89376901754235</v>
      </c>
      <c r="M114" s="110">
        <f>M87*Assumptions!$K$25/24</f>
        <v>0</v>
      </c>
      <c r="N114" s="110">
        <f>N87*Assumptions!$K$25/24</f>
        <v>0</v>
      </c>
      <c r="O114" s="110">
        <f>O87*Assumptions!$K$25/24</f>
        <v>0</v>
      </c>
      <c r="P114" s="110">
        <f>P87*Assumptions!$K$25/24</f>
        <v>0</v>
      </c>
      <c r="Q114" s="110">
        <f>Q87*Assumptions!$K$25/24</f>
        <v>0</v>
      </c>
      <c r="R114" s="115"/>
      <c r="T114" t="s">
        <v>146</v>
      </c>
    </row>
    <row r="115" spans="2:21" ht="15.5" x14ac:dyDescent="0.35">
      <c r="B115" s="108" t="s">
        <v>121</v>
      </c>
      <c r="C115" s="108"/>
      <c r="D115" s="110">
        <f>D88*Assumptions!$K$25/24</f>
        <v>0</v>
      </c>
      <c r="E115" s="110">
        <f>E88*Assumptions!$K$25/24</f>
        <v>0</v>
      </c>
      <c r="F115" s="110">
        <f>F88*Assumptions!$K$25/24</f>
        <v>0</v>
      </c>
      <c r="G115" s="110">
        <f>G88*Assumptions!$K$25/24</f>
        <v>0</v>
      </c>
      <c r="H115" s="110">
        <f>H88*Assumptions!$K$25/24</f>
        <v>0</v>
      </c>
      <c r="I115" s="110">
        <f>I88*Assumptions!$K$25/24</f>
        <v>0</v>
      </c>
      <c r="J115" s="110">
        <f>J88*Assumptions!$K$25/24</f>
        <v>0</v>
      </c>
      <c r="K115" s="110">
        <f>K88*Assumptions!$K$25/24</f>
        <v>0</v>
      </c>
      <c r="L115" s="111">
        <f>L88*Assumptions!$K$25/24</f>
        <v>0</v>
      </c>
      <c r="M115" s="110">
        <f>M88*Assumptions!$K$25/24</f>
        <v>58.32921846691869</v>
      </c>
      <c r="N115" s="110">
        <f>N88*Assumptions!$K$25/24</f>
        <v>284.27231908989228</v>
      </c>
      <c r="O115" s="110">
        <f>O88*Assumptions!$K$25/24</f>
        <v>88.916666666666671</v>
      </c>
      <c r="P115" s="110">
        <f>P88*Assumptions!$K$25/24</f>
        <v>120.12430172096448</v>
      </c>
      <c r="Q115" s="110">
        <f>Q88*Assumptions!$K$25/24</f>
        <v>77</v>
      </c>
      <c r="R115" s="115"/>
      <c r="U115" t="s">
        <v>148</v>
      </c>
    </row>
    <row r="116" spans="2:21" ht="15.5" x14ac:dyDescent="0.35">
      <c r="B116" s="108" t="s">
        <v>138</v>
      </c>
      <c r="C116" s="108"/>
      <c r="D116" s="110">
        <f>(D102+D105)*Assumptions!$K$26/24</f>
        <v>0</v>
      </c>
      <c r="E116" s="110">
        <f>(E102+E105)*Assumptions!$K$26/24</f>
        <v>64.15384615384616</v>
      </c>
      <c r="F116" s="110">
        <f>(F102+F105)*Assumptions!$K$26/24</f>
        <v>463.75953458306395</v>
      </c>
      <c r="G116" s="110">
        <f>(G102+G105)*Assumptions!$K$26/24</f>
        <v>383.76923076923077</v>
      </c>
      <c r="H116" s="110">
        <f>(H102+H105)*Assumptions!$K$26/24</f>
        <v>316.09999999999997</v>
      </c>
      <c r="I116" s="110">
        <f>(I102+I105)*Assumptions!$K$26/24</f>
        <v>290.46000000000004</v>
      </c>
      <c r="J116" s="110">
        <f>(J102+J105)*Assumptions!$K$26/24</f>
        <v>453.05066590710538</v>
      </c>
      <c r="K116" s="110">
        <f>(K102+K105)*Assumptions!$K$26/24</f>
        <v>204.89999999999998</v>
      </c>
      <c r="L116" s="111">
        <f>(L102+L105)*Assumptions!$K$26/24</f>
        <v>440.89376901754241</v>
      </c>
      <c r="M116" s="110">
        <f>(M102+M105)*Assumptions!$K$26/24</f>
        <v>58.32921846691869</v>
      </c>
      <c r="N116" s="110">
        <f>(N102+N105)*Assumptions!$K$26/24</f>
        <v>173.76115954494614</v>
      </c>
      <c r="O116" s="110">
        <f>(O102+O105)*Assumptions!$K$26/24</f>
        <v>59.277777777777779</v>
      </c>
      <c r="P116" s="110">
        <f>(P102+P105)*Assumptions!$K$26/24</f>
        <v>91.207635054297825</v>
      </c>
      <c r="Q116" s="110">
        <f>(Q102+Q105)*Assumptions!$K$26/24</f>
        <v>38.5</v>
      </c>
      <c r="R116" s="115"/>
    </row>
    <row r="117" spans="2:21" ht="15.5" x14ac:dyDescent="0.35">
      <c r="B117" s="108" t="s">
        <v>256</v>
      </c>
      <c r="C117" s="108"/>
      <c r="D117" s="110"/>
      <c r="E117" s="110">
        <f>SUM(E113:E116)</f>
        <v>128.30769230769232</v>
      </c>
      <c r="F117" s="110">
        <f t="shared" ref="F117:Q117" si="33">SUM(F113:F116)</f>
        <v>971.2333548804138</v>
      </c>
      <c r="G117" s="110">
        <f t="shared" si="33"/>
        <v>818.53846153846166</v>
      </c>
      <c r="H117" s="110">
        <f t="shared" si="33"/>
        <v>681.69999999999993</v>
      </c>
      <c r="I117" s="110">
        <f t="shared" si="33"/>
        <v>580.92000000000007</v>
      </c>
      <c r="J117" s="110">
        <f t="shared" si="33"/>
        <v>1015.6500497629286</v>
      </c>
      <c r="K117" s="110">
        <f>SUM(K113:K116)</f>
        <v>434.29999999999995</v>
      </c>
      <c r="L117" s="110">
        <f t="shared" si="33"/>
        <v>913.78753803508471</v>
      </c>
      <c r="M117" s="110">
        <f t="shared" si="33"/>
        <v>116.65843693383738</v>
      </c>
      <c r="N117" s="110">
        <f t="shared" si="33"/>
        <v>458.03347863483839</v>
      </c>
      <c r="O117" s="110">
        <f t="shared" si="33"/>
        <v>148.19444444444446</v>
      </c>
      <c r="P117" s="110">
        <f t="shared" si="33"/>
        <v>211.33193677526231</v>
      </c>
      <c r="Q117" s="110">
        <f t="shared" si="33"/>
        <v>115.5</v>
      </c>
      <c r="R117" s="115"/>
    </row>
    <row r="118" spans="2:21" ht="15.5" x14ac:dyDescent="0.35">
      <c r="B118" s="108" t="s">
        <v>136</v>
      </c>
      <c r="C118" s="108"/>
      <c r="D118" s="110">
        <f>D108*Assumptions!$K$27/24</f>
        <v>0</v>
      </c>
      <c r="E118" s="110">
        <f>E108*Assumptions!$K$27/24</f>
        <v>20</v>
      </c>
      <c r="F118" s="110">
        <f>F108*Assumptions!$K$27/24</f>
        <v>100</v>
      </c>
      <c r="G118" s="110">
        <f>G108*Assumptions!$K$27/24</f>
        <v>60</v>
      </c>
      <c r="H118" s="110">
        <f>H108*Assumptions!$K$27/24</f>
        <v>70</v>
      </c>
      <c r="I118" s="110">
        <f>I108*Assumptions!$K$27/24</f>
        <v>50</v>
      </c>
      <c r="J118" s="110">
        <f>J108*Assumptions!$K$27/24</f>
        <v>80</v>
      </c>
      <c r="K118" s="110">
        <f>K108*Assumptions!$K$27/24</f>
        <v>50</v>
      </c>
      <c r="L118" s="111">
        <f>L108*Assumptions!$K$27/24</f>
        <v>80</v>
      </c>
      <c r="M118" s="110">
        <f>M108*Assumptions!$K$27/24</f>
        <v>10</v>
      </c>
      <c r="N118" s="110">
        <f>N108*Assumptions!$K$27/24</f>
        <v>60</v>
      </c>
      <c r="O118" s="110">
        <f>O108*Assumptions!$K$27/24</f>
        <v>20</v>
      </c>
      <c r="P118" s="110">
        <f>P108*Assumptions!$K$27/24</f>
        <v>30</v>
      </c>
      <c r="Q118" s="110">
        <f>Q108*Assumptions!$K$27/24</f>
        <v>20</v>
      </c>
      <c r="R118" s="115"/>
    </row>
    <row r="119" spans="2:21" ht="15.5" x14ac:dyDescent="0.35">
      <c r="B119" s="108" t="s">
        <v>193</v>
      </c>
      <c r="C119" s="108"/>
      <c r="D119" s="110">
        <f>(ROUNDUP(D83/400,1)+D84)*Assumptions!$K$42+SUM(D110:D111)/Assumptions!$K$41</f>
        <v>0</v>
      </c>
      <c r="E119" s="110">
        <f>(ROUNDUP(E83/400,1)+E84)*Assumptions!$K$42+SUM(E110:E111)/Assumptions!$K$41</f>
        <v>161.37560000000002</v>
      </c>
      <c r="F119" s="110">
        <f>(ROUNDUP(F83/400,1)+F84)*Assumptions!$K$42+SUM(F110:F111)/Assumptions!$K$41</f>
        <v>783.16687524240456</v>
      </c>
      <c r="G119" s="110">
        <f>(ROUNDUP(G83/400,1)+G84)*Assumptions!$K$42+SUM(G110:G111)/Assumptions!$K$41</f>
        <v>597.77178589743585</v>
      </c>
      <c r="H119" s="110">
        <f>(ROUNDUP(H83/400,1)+H84)*Assumptions!$K$42+SUM(H110:H111)/Assumptions!$K$41</f>
        <v>548.73801000000003</v>
      </c>
      <c r="I119" s="110">
        <f>(ROUNDUP(I83/400,1)+I84)*Assumptions!$K$42+SUM(I110:I111)/Assumptions!$K$41</f>
        <v>441.91262533333338</v>
      </c>
      <c r="J119" s="110">
        <f>(ROUNDUP(J83/400,1)+J84)*Assumptions!$K$42+SUM(J110:J111)/Assumptions!$K$41</f>
        <v>837.9104928245647</v>
      </c>
      <c r="K119" s="110">
        <f>(ROUNDUP(K83/400,1)+K84)*Assumptions!$K$42+SUM(K110:K111)/Assumptions!$K$41</f>
        <v>432.52547500000003</v>
      </c>
      <c r="L119" s="111">
        <f>(ROUNDUP(L83/400,1)+L84)*Assumptions!$K$42+SUM(L110:L111)/Assumptions!$K$41</f>
        <v>766.53516946042055</v>
      </c>
      <c r="M119" s="110">
        <f>(ROUNDUP(M83/400,1)+M84)*Assumptions!$K$42+SUM(M110:M111)/Assumptions!$K$41</f>
        <v>93.098493958892249</v>
      </c>
      <c r="N119" s="110">
        <f>(ROUNDUP(N83/400,1)+N84)*Assumptions!$K$42+SUM(N110:N111)/Assumptions!$K$41</f>
        <v>588.31391878690056</v>
      </c>
      <c r="O119" s="110">
        <f>(ROUNDUP(O83/400,1)+O84)*Assumptions!$K$42+SUM(O110:O111)/Assumptions!$K$41</f>
        <v>181.54349999999999</v>
      </c>
      <c r="P119" s="110">
        <f>(ROUNDUP(P83/400,1)+P84)*Assumptions!$K$42+SUM(P110:P111)/Assumptions!$K$41</f>
        <v>251.06674442987298</v>
      </c>
      <c r="Q119" s="110">
        <f>(ROUNDUP(Q83/400,1)+Q84)*Assumptions!$K$42+SUM(Q110:Q111)/Assumptions!$K$41</f>
        <v>166.18200000000002</v>
      </c>
      <c r="R119" s="115"/>
    </row>
    <row r="120" spans="2:21" ht="15.5" x14ac:dyDescent="0.35">
      <c r="B120" s="108" t="s">
        <v>301</v>
      </c>
      <c r="C120" s="108"/>
      <c r="D120" s="110">
        <f>D102*Assumptions!$K$28/24</f>
        <v>0</v>
      </c>
      <c r="E120" s="110">
        <f>E102*Assumptions!$K$28/24</f>
        <v>49.15384615384616</v>
      </c>
      <c r="F120" s="110">
        <f>F102*Assumptions!$K$28/24</f>
        <v>344.24030381383324</v>
      </c>
      <c r="G120" s="110">
        <f>G102*Assumptions!$K$28/24</f>
        <v>269.25961538461536</v>
      </c>
      <c r="H120" s="110">
        <f>H102*Assumptions!$K$28/24</f>
        <v>241.1</v>
      </c>
      <c r="I120" s="110">
        <f>I102*Assumptions!$K$28/24</f>
        <v>135.1</v>
      </c>
      <c r="J120" s="110">
        <f>J102*Assumptions!$K$28/24</f>
        <v>320.98733257377199</v>
      </c>
      <c r="K120" s="110">
        <f>K102*Assumptions!$K$28/24</f>
        <v>204.89999999999998</v>
      </c>
      <c r="L120" s="110">
        <f>L102*Assumptions!$K$28/24</f>
        <v>373.61876901754232</v>
      </c>
      <c r="M120" s="110">
        <f>M102*Assumptions!$K$28/24</f>
        <v>58.32921846691869</v>
      </c>
      <c r="N120" s="110">
        <f>N102*Assumptions!$K$28/24</f>
        <v>129.48615954494616</v>
      </c>
      <c r="O120" s="110">
        <f>O102*Assumptions!$K$28/24</f>
        <v>29.638888888888889</v>
      </c>
      <c r="P120" s="110">
        <f>P102*Assumptions!$K$28/24</f>
        <v>62.290968387631146</v>
      </c>
      <c r="Q120" s="110">
        <f>Q102*Assumptions!$K$28/24</f>
        <v>38.5</v>
      </c>
      <c r="R120" s="115"/>
    </row>
    <row r="121" spans="2:21" ht="15.5" x14ac:dyDescent="0.35">
      <c r="B121" s="137" t="s">
        <v>247</v>
      </c>
      <c r="C121" s="131"/>
      <c r="D121" s="134"/>
      <c r="E121" s="134"/>
      <c r="F121" s="134"/>
      <c r="G121" s="134"/>
      <c r="H121" s="134"/>
      <c r="I121" s="134"/>
      <c r="J121" s="134"/>
      <c r="K121" s="134"/>
      <c r="L121" s="139"/>
      <c r="M121" s="134"/>
      <c r="N121" s="134"/>
      <c r="O121" s="134"/>
      <c r="P121" s="134"/>
      <c r="Q121" s="134"/>
      <c r="R121" s="132"/>
    </row>
    <row r="122" spans="2:21" ht="15.5" x14ac:dyDescent="0.35">
      <c r="B122" s="108" t="s">
        <v>119</v>
      </c>
      <c r="C122" s="108"/>
      <c r="D122" s="110">
        <f>ROUNDUP(D113/(Assumptions!$C$36*365),0)</f>
        <v>0</v>
      </c>
      <c r="E122" s="110">
        <f>ROUNDUP(E113/(Assumptions!$C$36*365),0)</f>
        <v>1</v>
      </c>
      <c r="F122" s="110">
        <f>ROUNDUP(F113/(Assumptions!$C$36*365),0)</f>
        <v>2</v>
      </c>
      <c r="G122" s="110">
        <f>ROUNDUP(G113/(Assumptions!$C$36*365),0)</f>
        <v>2</v>
      </c>
      <c r="H122" s="110">
        <f>ROUNDUP(H113/(Assumptions!$C$36*365),0)</f>
        <v>1</v>
      </c>
      <c r="I122" s="110">
        <f>ROUNDUP(I113/(Assumptions!$C$36*365),0)</f>
        <v>0</v>
      </c>
      <c r="J122" s="110">
        <f>ROUNDUP(J113/(Assumptions!$C$36*365),0)</f>
        <v>0</v>
      </c>
      <c r="K122" s="110">
        <f>ROUNDUP(K113/(Assumptions!$C$36*365),0)</f>
        <v>0</v>
      </c>
      <c r="L122" s="111">
        <f>ROUNDUP(L113/(Assumptions!$C$36*365),0)</f>
        <v>0</v>
      </c>
      <c r="M122" s="110">
        <f>ROUNDUP(M113/(Assumptions!$C$36*365),0)</f>
        <v>0</v>
      </c>
      <c r="N122" s="110">
        <f>ROUNDUP(N113/(Assumptions!$C$36*365),0)</f>
        <v>0</v>
      </c>
      <c r="O122" s="110">
        <f>ROUNDUP(O113/(Assumptions!$C$36*365),0)</f>
        <v>0</v>
      </c>
      <c r="P122" s="110">
        <f>ROUNDUP(P113/(Assumptions!$C$36*365),0)</f>
        <v>0</v>
      </c>
      <c r="Q122" s="110">
        <f>ROUNDUP(Q113/(Assumptions!$C$36*365),0)</f>
        <v>0</v>
      </c>
      <c r="R122" s="115"/>
    </row>
    <row r="123" spans="2:21" ht="15.5" x14ac:dyDescent="0.35">
      <c r="B123" s="108" t="s">
        <v>120</v>
      </c>
      <c r="C123" s="108"/>
      <c r="D123" s="110">
        <f>ROUNDUP(D114/(Assumptions!$C$36*365),0)</f>
        <v>0</v>
      </c>
      <c r="E123" s="110">
        <f>ROUNDUP(E114/(Assumptions!$C$36*365),0)</f>
        <v>0</v>
      </c>
      <c r="F123" s="110">
        <f>ROUNDUP(F114/(Assumptions!$C$36*365),0)</f>
        <v>1</v>
      </c>
      <c r="G123" s="110">
        <f>ROUNDUP(G114/(Assumptions!$C$36*365),0)</f>
        <v>1</v>
      </c>
      <c r="H123" s="110">
        <f>ROUNDUP(H114/(Assumptions!$C$36*365),0)</f>
        <v>2</v>
      </c>
      <c r="I123" s="110">
        <f>ROUNDUP(I114/(Assumptions!$C$36*365),0)</f>
        <v>2</v>
      </c>
      <c r="J123" s="110">
        <f>ROUNDUP(J114/(Assumptions!$C$36*365),0)</f>
        <v>3</v>
      </c>
      <c r="K123" s="110">
        <f>ROUNDUP(K114/(Assumptions!$C$36*365),0)</f>
        <v>1</v>
      </c>
      <c r="L123" s="111">
        <f>ROUNDUP(L114/(Assumptions!$C$36*365),0)</f>
        <v>2</v>
      </c>
      <c r="M123" s="110">
        <f>ROUNDUP(M114/(Assumptions!$C$36*365),0)</f>
        <v>0</v>
      </c>
      <c r="N123" s="110">
        <f>ROUNDUP(N114/(Assumptions!$C$36*365),0)</f>
        <v>0</v>
      </c>
      <c r="O123" s="110">
        <f>ROUNDUP(O114/(Assumptions!$C$36*365),0)</f>
        <v>0</v>
      </c>
      <c r="P123" s="110">
        <f>ROUNDUP(P114/(Assumptions!$C$36*365),0)</f>
        <v>0</v>
      </c>
      <c r="Q123" s="110">
        <f>ROUNDUP(Q114/(Assumptions!$C$36*365),0)</f>
        <v>0</v>
      </c>
      <c r="R123" s="115"/>
    </row>
    <row r="124" spans="2:21" ht="15.5" x14ac:dyDescent="0.35">
      <c r="B124" s="108" t="s">
        <v>121</v>
      </c>
      <c r="C124" s="108"/>
      <c r="D124" s="110">
        <f>ROUNDUP(D115/(Assumptions!$C$36*365),0)</f>
        <v>0</v>
      </c>
      <c r="E124" s="110">
        <f>ROUNDUP(E115/(Assumptions!$C$36*365),0)</f>
        <v>0</v>
      </c>
      <c r="F124" s="110">
        <f>ROUNDUP(F115/(Assumptions!$C$36*365),0)</f>
        <v>0</v>
      </c>
      <c r="G124" s="110">
        <f>ROUNDUP(G115/(Assumptions!$C$36*365),0)</f>
        <v>0</v>
      </c>
      <c r="H124" s="110">
        <f>ROUNDUP(H115/(Assumptions!$C$36*365),0)</f>
        <v>0</v>
      </c>
      <c r="I124" s="110">
        <f>ROUNDUP(I115/(Assumptions!$C$36*365),0)</f>
        <v>0</v>
      </c>
      <c r="J124" s="110">
        <f>ROUNDUP(J115/(Assumptions!$C$36*365),0)</f>
        <v>0</v>
      </c>
      <c r="K124" s="110">
        <f>ROUNDUP(K115/(Assumptions!$C$36*365),0)</f>
        <v>0</v>
      </c>
      <c r="L124" s="111">
        <f>ROUNDUP(L115/(Assumptions!$C$36*365),0)</f>
        <v>0</v>
      </c>
      <c r="M124" s="110">
        <f>ROUNDUP(M115/(Assumptions!$C$36*365),0)</f>
        <v>1</v>
      </c>
      <c r="N124" s="110">
        <f>ROUNDUP(N115/(Assumptions!$C$36*365),0)</f>
        <v>2</v>
      </c>
      <c r="O124" s="110">
        <f>ROUNDUP(O115/(Assumptions!$C$36*365),0)</f>
        <v>1</v>
      </c>
      <c r="P124" s="110">
        <f>ROUNDUP(P115/(Assumptions!$C$36*365),0)</f>
        <v>1</v>
      </c>
      <c r="Q124" s="110">
        <f>ROUNDUP(Q115/(Assumptions!$C$36*365),0)</f>
        <v>1</v>
      </c>
      <c r="R124" s="115"/>
    </row>
    <row r="125" spans="2:21" ht="15.5" x14ac:dyDescent="0.35">
      <c r="B125" s="108" t="s">
        <v>138</v>
      </c>
      <c r="C125" s="108"/>
      <c r="D125" s="110">
        <f>ROUNDUP(D116/(Assumptions!$C$36*365),0)</f>
        <v>0</v>
      </c>
      <c r="E125" s="110">
        <f>ROUNDUP(E116/(Assumptions!$C$36*365),0)</f>
        <v>1</v>
      </c>
      <c r="F125" s="110">
        <f>ROUNDUP(F116/(Assumptions!$C$36*365),0)</f>
        <v>2</v>
      </c>
      <c r="G125" s="110">
        <f>ROUNDUP(G116/(Assumptions!$C$36*365),0)</f>
        <v>2</v>
      </c>
      <c r="H125" s="110">
        <f>ROUNDUP(H116/(Assumptions!$C$36*365),0)</f>
        <v>2</v>
      </c>
      <c r="I125" s="110">
        <f>ROUNDUP(I116/(Assumptions!$C$36*365),0)</f>
        <v>2</v>
      </c>
      <c r="J125" s="110">
        <f>ROUNDUP(J116/(Assumptions!$C$36*365),0)</f>
        <v>2</v>
      </c>
      <c r="K125" s="110">
        <f>ROUNDUP(K116/(Assumptions!$C$36*365),0)</f>
        <v>1</v>
      </c>
      <c r="L125" s="111">
        <f>ROUNDUP(L116/(Assumptions!$C$36*365),0)</f>
        <v>2</v>
      </c>
      <c r="M125" s="110">
        <f>ROUNDUP(M116/(Assumptions!$C$36*365),0)</f>
        <v>1</v>
      </c>
      <c r="N125" s="110">
        <f>ROUNDUP(N116/(Assumptions!$C$36*365),0)</f>
        <v>1</v>
      </c>
      <c r="O125" s="110">
        <f>ROUNDUP(O116/(Assumptions!$C$36*365),0)</f>
        <v>1</v>
      </c>
      <c r="P125" s="110">
        <f>ROUNDUP(P116/(Assumptions!$C$36*365),0)</f>
        <v>1</v>
      </c>
      <c r="Q125" s="110">
        <f>ROUNDUP(Q116/(Assumptions!$C$36*365),0)</f>
        <v>1</v>
      </c>
      <c r="R125" s="115"/>
    </row>
    <row r="126" spans="2:21" ht="15.5" x14ac:dyDescent="0.35">
      <c r="B126" s="107" t="s">
        <v>147</v>
      </c>
      <c r="C126" s="108"/>
      <c r="D126" s="110">
        <f>SUM(D122:D125)</f>
        <v>0</v>
      </c>
      <c r="E126" s="110">
        <f t="shared" ref="E126:Q126" si="34">SUM(E122:E125)</f>
        <v>2</v>
      </c>
      <c r="F126" s="110">
        <f t="shared" si="34"/>
        <v>5</v>
      </c>
      <c r="G126" s="110">
        <f t="shared" si="34"/>
        <v>5</v>
      </c>
      <c r="H126" s="110">
        <f t="shared" si="34"/>
        <v>5</v>
      </c>
      <c r="I126" s="110">
        <f>SUM(I122:I125)</f>
        <v>4</v>
      </c>
      <c r="J126" s="110">
        <f t="shared" si="34"/>
        <v>5</v>
      </c>
      <c r="K126" s="110">
        <f t="shared" si="34"/>
        <v>2</v>
      </c>
      <c r="L126" s="111">
        <f t="shared" si="34"/>
        <v>4</v>
      </c>
      <c r="M126" s="110">
        <f t="shared" si="34"/>
        <v>2</v>
      </c>
      <c r="N126" s="110">
        <f t="shared" si="34"/>
        <v>3</v>
      </c>
      <c r="O126" s="110">
        <f t="shared" si="34"/>
        <v>2</v>
      </c>
      <c r="P126" s="110">
        <f t="shared" si="34"/>
        <v>2</v>
      </c>
      <c r="Q126" s="110">
        <f t="shared" si="34"/>
        <v>2</v>
      </c>
      <c r="R126" s="115"/>
    </row>
    <row r="127" spans="2:21" ht="15.5" x14ac:dyDescent="0.35">
      <c r="B127" s="107"/>
      <c r="C127" s="108"/>
      <c r="D127" s="110"/>
      <c r="E127" s="110">
        <f>ROUNDUP(E117/(Assumptions!$C$36*365),0)</f>
        <v>1</v>
      </c>
      <c r="F127" s="110">
        <f>ROUNDUP(F117/(Assumptions!$C$36*365),0)</f>
        <v>4</v>
      </c>
      <c r="G127" s="110">
        <f>ROUNDUP(G117/(Assumptions!$C$36*365),0)</f>
        <v>4</v>
      </c>
      <c r="H127" s="110">
        <f>ROUNDUP(H117/(Assumptions!$C$36*365),0)</f>
        <v>3</v>
      </c>
      <c r="I127" s="110">
        <f>ROUNDUP(I117/(Assumptions!$C$36*365),0)</f>
        <v>3</v>
      </c>
      <c r="J127" s="110">
        <f>ROUNDUP(J117/(Assumptions!$C$36*365),0)</f>
        <v>5</v>
      </c>
      <c r="K127" s="110">
        <f>ROUNDUP(K117/(Assumptions!$C$36*365),0)</f>
        <v>2</v>
      </c>
      <c r="L127" s="110">
        <f>ROUNDUP(L117/(Assumptions!$C$36*365),0)</f>
        <v>4</v>
      </c>
      <c r="M127" s="110">
        <f>ROUNDUP(M117/(Assumptions!$C$36*365),0)</f>
        <v>1</v>
      </c>
      <c r="N127" s="110">
        <f>ROUNDUP(N117/(Assumptions!$C$36*365),0)</f>
        <v>2</v>
      </c>
      <c r="O127" s="110">
        <f>ROUNDUP(O117/(Assumptions!$C$36*365),0)</f>
        <v>1</v>
      </c>
      <c r="P127" s="110">
        <f>ROUNDUP(P117/(Assumptions!$C$36*365),0)</f>
        <v>1</v>
      </c>
      <c r="Q127" s="110">
        <f>ROUNDUP(Q117/(Assumptions!$C$36*365),0)</f>
        <v>1</v>
      </c>
      <c r="R127" s="115"/>
    </row>
    <row r="128" spans="2:21" ht="15.5" x14ac:dyDescent="0.35">
      <c r="B128" s="108" t="s">
        <v>136</v>
      </c>
      <c r="C128" s="108"/>
      <c r="D128" s="110">
        <f>ROUNDUP(D118/(Assumptions!$C$36*365),0)</f>
        <v>0</v>
      </c>
      <c r="E128" s="110">
        <f>ROUNDUP(E118/(Assumptions!$C$36*365),0)</f>
        <v>1</v>
      </c>
      <c r="F128" s="110">
        <f>ROUNDUP(F118/(Assumptions!$C$36*365),0)</f>
        <v>1</v>
      </c>
      <c r="G128" s="110">
        <f>ROUNDUP(G118/(Assumptions!$C$36*365),0)</f>
        <v>1</v>
      </c>
      <c r="H128" s="110">
        <f>ROUNDUP(H118/(Assumptions!$C$36*365),0)</f>
        <v>1</v>
      </c>
      <c r="I128" s="110">
        <f>ROUNDUP(I118/(Assumptions!$C$36*365),0)</f>
        <v>1</v>
      </c>
      <c r="J128" s="110">
        <f>ROUNDUP(J118/(Assumptions!$C$36*365),0)</f>
        <v>1</v>
      </c>
      <c r="K128" s="110">
        <f>ROUNDUP(K118/(Assumptions!$C$36*365),0)</f>
        <v>1</v>
      </c>
      <c r="L128" s="111">
        <f>ROUNDUP(L118/(Assumptions!$C$36*365),0)</f>
        <v>1</v>
      </c>
      <c r="M128" s="110">
        <f>ROUNDUP(M118/(Assumptions!$C$36*365),0)</f>
        <v>1</v>
      </c>
      <c r="N128" s="110">
        <f>ROUNDUP(N118/(Assumptions!$C$36*365),0)</f>
        <v>1</v>
      </c>
      <c r="O128" s="110">
        <f>ROUNDUP(O118/(Assumptions!$C$36*365),0)</f>
        <v>1</v>
      </c>
      <c r="P128" s="110">
        <f>ROUNDUP(P118/(Assumptions!$C$36*365),0)</f>
        <v>1</v>
      </c>
      <c r="Q128" s="110">
        <f>ROUNDUP(Q118/(Assumptions!$C$36*365),0)</f>
        <v>1</v>
      </c>
      <c r="R128" s="115"/>
    </row>
    <row r="129" spans="2:18" ht="15.5" x14ac:dyDescent="0.35">
      <c r="B129" s="108" t="s">
        <v>246</v>
      </c>
      <c r="C129" s="108"/>
      <c r="D129" s="110">
        <f>D126*2</f>
        <v>0</v>
      </c>
      <c r="E129" s="110">
        <f t="shared" ref="E129:Q129" si="35">E126*2</f>
        <v>4</v>
      </c>
      <c r="F129" s="110">
        <f t="shared" si="35"/>
        <v>10</v>
      </c>
      <c r="G129" s="110">
        <f t="shared" si="35"/>
        <v>10</v>
      </c>
      <c r="H129" s="110">
        <f t="shared" si="35"/>
        <v>10</v>
      </c>
      <c r="I129" s="110">
        <f t="shared" si="35"/>
        <v>8</v>
      </c>
      <c r="J129" s="110">
        <f t="shared" si="35"/>
        <v>10</v>
      </c>
      <c r="K129" s="110">
        <f t="shared" si="35"/>
        <v>4</v>
      </c>
      <c r="L129" s="111">
        <f t="shared" si="35"/>
        <v>8</v>
      </c>
      <c r="M129" s="110">
        <f t="shared" si="35"/>
        <v>4</v>
      </c>
      <c r="N129" s="110">
        <f t="shared" si="35"/>
        <v>6</v>
      </c>
      <c r="O129" s="110">
        <f t="shared" si="35"/>
        <v>4</v>
      </c>
      <c r="P129" s="110">
        <f t="shared" si="35"/>
        <v>4</v>
      </c>
      <c r="Q129" s="110">
        <f t="shared" si="35"/>
        <v>4</v>
      </c>
      <c r="R129" s="115"/>
    </row>
    <row r="130" spans="2:18" ht="15.5" x14ac:dyDescent="0.35">
      <c r="B130" s="108" t="s">
        <v>177</v>
      </c>
      <c r="C130" s="108"/>
      <c r="D130" s="110">
        <v>0</v>
      </c>
      <c r="E130" s="110">
        <f>IF(E82=0,0,E84*Assumptions!$K$35+D84*Assumptions!$K$36+SUM($C84:C84)*Assumptions!$K$37+Assumptions!$K$38)</f>
        <v>6</v>
      </c>
      <c r="F130" s="110">
        <f>IF(F82=0,0,F84*Assumptions!$K$35+E84*Assumptions!$K$36+SUM($C84:D84)*Assumptions!$K$37+Assumptions!$K$38)</f>
        <v>18</v>
      </c>
      <c r="G130" s="110">
        <f>IF(G82=0,0,G84*Assumptions!$K$35+F84*Assumptions!$K$36+SUM($C84:E84)*Assumptions!$K$37+Assumptions!$K$38)</f>
        <v>26</v>
      </c>
      <c r="H130" s="110">
        <f>IF(H82=0,0,H84*Assumptions!$K$35+G84*Assumptions!$K$36+SUM($C84:F84)*Assumptions!$K$37+Assumptions!$K$38)</f>
        <v>32</v>
      </c>
      <c r="I130" s="110">
        <f>IF(I82=0,0,I84*Assumptions!$K$35+H84*Assumptions!$K$36+SUM($C84:G84)*Assumptions!$K$37+Assumptions!$K$38)</f>
        <v>33</v>
      </c>
      <c r="J130" s="110">
        <f>IF(J82=0,0,J84*Assumptions!$K$35+I84*Assumptions!$K$36+SUM($C84:H84)*Assumptions!$K$37+Assumptions!$K$38)</f>
        <v>41</v>
      </c>
      <c r="K130" s="110">
        <f>IF(K82=0,0,K84*Assumptions!$K$35+J84*Assumptions!$K$36+SUM($C84:I84)*Assumptions!$K$37+Assumptions!$K$38)</f>
        <v>44</v>
      </c>
      <c r="L130" s="110">
        <f>IF(L82=0,0,L84*Assumptions!$K$35+K84*Assumptions!$K$36+SUM($C84:J84)*Assumptions!$K$37+Assumptions!$K$38)</f>
        <v>49</v>
      </c>
      <c r="M130" s="110">
        <f>IF(M82=0,0,M84*Assumptions!$K$35+L84*Assumptions!$K$36+SUM($C84:K84)*Assumptions!$K$37+Assumptions!$K$38)</f>
        <v>48</v>
      </c>
      <c r="N130" s="110">
        <f>IF(N82=0,0,N84*Assumptions!$K$35+M84*Assumptions!$K$36+SUM($C84:L84)*Assumptions!$K$37+Assumptions!$K$38)</f>
        <v>48</v>
      </c>
      <c r="O130" s="110">
        <f>IF(O82=0,0,O84*Assumptions!$K$35+N84*Assumptions!$K$36+SUM($C84:M84)*Assumptions!$K$37+Assumptions!$K$38)</f>
        <v>49</v>
      </c>
      <c r="P130" s="110">
        <f>IF(P82=0,0,P84*Assumptions!$K$35+O84*Assumptions!$K$36+SUM($C84:N84)*Assumptions!$K$37+Assumptions!$K$38)</f>
        <v>50</v>
      </c>
      <c r="Q130" s="110">
        <f>IF(Q82=0,0,Q84*Assumptions!$K$35+P84*Assumptions!$K$36+SUM($C84:O84)*Assumptions!$K$37+Assumptions!$K$38)</f>
        <v>51</v>
      </c>
      <c r="R130" s="115">
        <f>Q130</f>
        <v>51</v>
      </c>
    </row>
    <row r="131" spans="2:18" ht="15.5" x14ac:dyDescent="0.35">
      <c r="B131" s="108" t="s">
        <v>193</v>
      </c>
      <c r="C131" s="108"/>
      <c r="D131" s="110">
        <f>ROUNDUP(D119/(Assumptions!$C$36*365),0)</f>
        <v>0</v>
      </c>
      <c r="E131" s="110">
        <f>ROUNDUP(E119/(Assumptions!$C$36*365),0)</f>
        <v>1</v>
      </c>
      <c r="F131" s="110">
        <f>ROUNDUP(F119/(Assumptions!$C$36*365),0)</f>
        <v>4</v>
      </c>
      <c r="G131" s="110">
        <f>ROUNDUP(G119/(Assumptions!$C$36*365),0)</f>
        <v>3</v>
      </c>
      <c r="H131" s="110">
        <f>ROUNDUP(H119/(Assumptions!$C$36*365),0)</f>
        <v>3</v>
      </c>
      <c r="I131" s="110">
        <f>ROUNDUP(I119/(Assumptions!$C$36*365),0)</f>
        <v>2</v>
      </c>
      <c r="J131" s="110">
        <f>ROUNDUP(J119/(Assumptions!$C$36*365),0)</f>
        <v>4</v>
      </c>
      <c r="K131" s="110">
        <f>ROUNDUP(K119/(Assumptions!$C$36*365),0)</f>
        <v>2</v>
      </c>
      <c r="L131" s="111">
        <f>ROUNDUP(L119/(Assumptions!$C$36*365),0)</f>
        <v>4</v>
      </c>
      <c r="M131" s="110">
        <f>ROUNDUP(M119/(Assumptions!$C$36*365),0)</f>
        <v>1</v>
      </c>
      <c r="N131" s="110">
        <f>ROUNDUP(N119/(Assumptions!$C$36*365),0)</f>
        <v>3</v>
      </c>
      <c r="O131" s="110">
        <f>ROUNDUP(O119/(Assumptions!$C$36*365),0)</f>
        <v>1</v>
      </c>
      <c r="P131" s="110">
        <f>ROUNDUP(P119/(Assumptions!$C$36*365),0)</f>
        <v>2</v>
      </c>
      <c r="Q131" s="110">
        <f>ROUNDUP(Q119/(Assumptions!$C$36*365),0)</f>
        <v>1</v>
      </c>
      <c r="R131" s="116"/>
    </row>
    <row r="132" spans="2:18" ht="15.5" x14ac:dyDescent="0.35">
      <c r="B132" s="108" t="s">
        <v>309</v>
      </c>
      <c r="C132" s="108"/>
      <c r="D132" s="110">
        <f>ROUNDUP(D120/(Assumptions!$C$36*365),0)</f>
        <v>0</v>
      </c>
      <c r="E132" s="110">
        <f>ROUNDUP(E120/(Assumptions!$C$36*365),0)</f>
        <v>1</v>
      </c>
      <c r="F132" s="110">
        <f>ROUNDUP(F120/(Assumptions!$C$36*365),0)</f>
        <v>2</v>
      </c>
      <c r="G132" s="110">
        <f>ROUNDUP(G120/(Assumptions!$C$36*365),0)</f>
        <v>2</v>
      </c>
      <c r="H132" s="110">
        <f>ROUNDUP(H120/(Assumptions!$C$36*365),0)</f>
        <v>1</v>
      </c>
      <c r="I132" s="110">
        <f>ROUNDUP(I120/(Assumptions!$C$36*365),0)</f>
        <v>1</v>
      </c>
      <c r="J132" s="110">
        <f>ROUNDUP(J120/(Assumptions!$C$36*365),0)</f>
        <v>2</v>
      </c>
      <c r="K132" s="110">
        <f>ROUNDUP(K120/(Assumptions!$C$36*365),0)</f>
        <v>1</v>
      </c>
      <c r="L132" s="110">
        <f>ROUNDUP(L120/(Assumptions!$C$36*365),0)</f>
        <v>2</v>
      </c>
      <c r="M132" s="110">
        <f>ROUNDUP(M120/(Assumptions!$C$36*365),0)</f>
        <v>1</v>
      </c>
      <c r="N132" s="110">
        <f>ROUNDUP(N120/(Assumptions!$C$36*365),0)</f>
        <v>1</v>
      </c>
      <c r="O132" s="110">
        <f>ROUNDUP(O120/(Assumptions!$C$36*365),0)</f>
        <v>1</v>
      </c>
      <c r="P132" s="110">
        <f>ROUNDUP(P120/(Assumptions!$C$36*365),0)</f>
        <v>1</v>
      </c>
      <c r="Q132" s="110">
        <f>ROUNDUP(Q120/(Assumptions!$C$36*365),0)</f>
        <v>1</v>
      </c>
      <c r="R132" s="116"/>
    </row>
    <row r="133" spans="2:18" ht="15.5" x14ac:dyDescent="0.35">
      <c r="B133" s="108"/>
      <c r="C133" s="108"/>
      <c r="D133" s="110"/>
      <c r="E133" s="110"/>
      <c r="F133" s="110"/>
      <c r="G133" s="110"/>
      <c r="H133" s="110"/>
      <c r="I133" s="110"/>
      <c r="J133" s="110"/>
      <c r="K133" s="110"/>
      <c r="L133" s="111"/>
      <c r="M133" s="110"/>
      <c r="N133" s="110"/>
      <c r="O133" s="110"/>
      <c r="P133" s="110"/>
      <c r="Q133" s="110"/>
      <c r="R133" s="116"/>
    </row>
    <row r="134" spans="2:18" ht="15.5" x14ac:dyDescent="0.35">
      <c r="B134" s="137" t="s">
        <v>257</v>
      </c>
      <c r="C134" s="145"/>
      <c r="D134" s="145"/>
      <c r="E134" s="145"/>
      <c r="F134" s="145"/>
      <c r="G134" s="145"/>
      <c r="H134" s="145"/>
      <c r="I134" s="145"/>
      <c r="J134" s="145"/>
      <c r="K134" s="145"/>
      <c r="L134" s="145"/>
      <c r="M134" s="145"/>
      <c r="N134" s="145"/>
      <c r="O134" s="145"/>
      <c r="P134" s="145"/>
      <c r="Q134" s="145"/>
      <c r="R134" s="145"/>
    </row>
    <row r="135" spans="2:18" ht="15.5" x14ac:dyDescent="0.35">
      <c r="B135" s="137"/>
      <c r="C135" s="145">
        <f t="shared" ref="C135:Q135" si="36">C6</f>
        <v>2021</v>
      </c>
      <c r="D135" s="145">
        <f t="shared" si="36"/>
        <v>2022</v>
      </c>
      <c r="E135" s="145">
        <f t="shared" si="36"/>
        <v>2023</v>
      </c>
      <c r="F135" s="145">
        <f t="shared" si="36"/>
        <v>2024</v>
      </c>
      <c r="G135" s="145">
        <f t="shared" si="36"/>
        <v>2025</v>
      </c>
      <c r="H135" s="145">
        <f t="shared" si="36"/>
        <v>2026</v>
      </c>
      <c r="I135" s="145">
        <f t="shared" si="36"/>
        <v>2027</v>
      </c>
      <c r="J135" s="145">
        <f t="shared" si="36"/>
        <v>2028</v>
      </c>
      <c r="K135" s="145">
        <f t="shared" si="36"/>
        <v>2029</v>
      </c>
      <c r="L135" s="145">
        <f t="shared" si="36"/>
        <v>2030</v>
      </c>
      <c r="M135" s="145">
        <f t="shared" si="36"/>
        <v>2031</v>
      </c>
      <c r="N135" s="145">
        <f t="shared" si="36"/>
        <v>2032</v>
      </c>
      <c r="O135" s="145">
        <f t="shared" si="36"/>
        <v>2033</v>
      </c>
      <c r="P135" s="145">
        <f t="shared" si="36"/>
        <v>2034</v>
      </c>
      <c r="Q135" s="145">
        <f t="shared" si="36"/>
        <v>2035</v>
      </c>
      <c r="R135" s="145"/>
    </row>
    <row r="136" spans="2:18" x14ac:dyDescent="0.35">
      <c r="B136" s="146" t="s">
        <v>258</v>
      </c>
      <c r="C136" s="146"/>
      <c r="D136" s="146">
        <f>ROUNDUP(D126*1.5,0)</f>
        <v>0</v>
      </c>
      <c r="E136" s="146">
        <f>ROUNDUP(E126*1.5,0)</f>
        <v>3</v>
      </c>
      <c r="F136" s="146">
        <f t="shared" ref="F136:Q136" si="37">ROUNDUP(F126*1.5,0)</f>
        <v>8</v>
      </c>
      <c r="G136" s="146">
        <f t="shared" si="37"/>
        <v>8</v>
      </c>
      <c r="H136" s="146">
        <f t="shared" si="37"/>
        <v>8</v>
      </c>
      <c r="I136" s="146">
        <f t="shared" si="37"/>
        <v>6</v>
      </c>
      <c r="J136" s="146">
        <f t="shared" si="37"/>
        <v>8</v>
      </c>
      <c r="K136" s="146">
        <f t="shared" si="37"/>
        <v>3</v>
      </c>
      <c r="L136" s="146">
        <f t="shared" si="37"/>
        <v>6</v>
      </c>
      <c r="M136" s="146">
        <f t="shared" si="37"/>
        <v>3</v>
      </c>
      <c r="N136" s="146">
        <f t="shared" si="37"/>
        <v>5</v>
      </c>
      <c r="O136" s="146">
        <f t="shared" si="37"/>
        <v>3</v>
      </c>
      <c r="P136" s="146">
        <f t="shared" si="37"/>
        <v>3</v>
      </c>
      <c r="Q136" s="146">
        <f t="shared" si="37"/>
        <v>3</v>
      </c>
      <c r="R136" s="146"/>
    </row>
    <row r="137" spans="2:18" x14ac:dyDescent="0.35">
      <c r="B137" s="146" t="s">
        <v>273</v>
      </c>
      <c r="C137" s="147"/>
      <c r="D137" s="147">
        <f t="shared" ref="D137:Q137" si="38">D127*29*$R$2*$R$3</f>
        <v>0</v>
      </c>
      <c r="E137" s="147">
        <f t="shared" si="38"/>
        <v>29</v>
      </c>
      <c r="F137" s="147">
        <f t="shared" si="38"/>
        <v>116</v>
      </c>
      <c r="G137" s="147">
        <f t="shared" si="38"/>
        <v>116</v>
      </c>
      <c r="H137" s="147">
        <f t="shared" si="38"/>
        <v>87</v>
      </c>
      <c r="I137" s="147">
        <f t="shared" si="38"/>
        <v>87</v>
      </c>
      <c r="J137" s="147">
        <f t="shared" si="38"/>
        <v>145</v>
      </c>
      <c r="K137" s="147">
        <f t="shared" si="38"/>
        <v>58</v>
      </c>
      <c r="L137" s="147">
        <f t="shared" si="38"/>
        <v>116</v>
      </c>
      <c r="M137" s="147">
        <f t="shared" si="38"/>
        <v>29</v>
      </c>
      <c r="N137" s="147">
        <f t="shared" si="38"/>
        <v>58</v>
      </c>
      <c r="O137" s="147">
        <f t="shared" si="38"/>
        <v>29</v>
      </c>
      <c r="P137" s="147">
        <f t="shared" si="38"/>
        <v>29</v>
      </c>
      <c r="Q137" s="147">
        <f t="shared" si="38"/>
        <v>29</v>
      </c>
      <c r="R137" s="146"/>
    </row>
    <row r="139" spans="2:18" ht="15.5" x14ac:dyDescent="0.35">
      <c r="B139" t="s">
        <v>238</v>
      </c>
      <c r="D139" s="117">
        <f t="shared" ref="D139:R139" si="39">SUM(D86:D88)</f>
        <v>0</v>
      </c>
      <c r="E139" s="117">
        <f t="shared" si="39"/>
        <v>42.769230769230774</v>
      </c>
      <c r="F139" s="117">
        <f t="shared" si="39"/>
        <v>338.31588019823317</v>
      </c>
      <c r="G139" s="117">
        <f t="shared" si="39"/>
        <v>289.84615384615381</v>
      </c>
      <c r="H139" s="117">
        <f t="shared" si="39"/>
        <v>243.73333333333332</v>
      </c>
      <c r="I139" s="117">
        <f t="shared" si="39"/>
        <v>193.64</v>
      </c>
      <c r="J139" s="117">
        <f t="shared" si="39"/>
        <v>375.06625590388217</v>
      </c>
      <c r="K139" s="117">
        <f t="shared" si="39"/>
        <v>152.93333333333334</v>
      </c>
      <c r="L139" s="117">
        <f t="shared" si="39"/>
        <v>315.26251267836159</v>
      </c>
      <c r="M139" s="117">
        <f t="shared" si="39"/>
        <v>38.886145644612462</v>
      </c>
      <c r="N139" s="117">
        <f t="shared" si="39"/>
        <v>189.51487939326151</v>
      </c>
      <c r="O139" s="117">
        <f t="shared" si="39"/>
        <v>59.277777777777779</v>
      </c>
      <c r="P139" s="117">
        <f t="shared" si="39"/>
        <v>80.082867813976321</v>
      </c>
      <c r="Q139" s="117">
        <f t="shared" si="39"/>
        <v>51.333333333333336</v>
      </c>
      <c r="R139" s="117">
        <f t="shared" si="39"/>
        <v>2370.6617040254896</v>
      </c>
    </row>
    <row r="143" spans="2:18" x14ac:dyDescent="0.35">
      <c r="F143" s="22"/>
      <c r="G143" s="22"/>
      <c r="H143" s="22"/>
      <c r="I143" s="22"/>
      <c r="J143" s="22"/>
      <c r="K143" s="22"/>
      <c r="L143" s="22"/>
      <c r="M143" s="22"/>
      <c r="N143" s="22"/>
      <c r="O143" s="22"/>
      <c r="P143" s="22"/>
      <c r="Q143" s="22"/>
    </row>
    <row r="144" spans="2:18" x14ac:dyDescent="0.35">
      <c r="F144" s="22"/>
      <c r="G144" s="22"/>
      <c r="H144" s="22"/>
      <c r="I144" s="22"/>
      <c r="J144" s="22"/>
      <c r="K144" s="22"/>
      <c r="L144" s="22"/>
      <c r="M144" s="22"/>
      <c r="N144" s="22"/>
      <c r="O144" s="22"/>
      <c r="P144" s="22"/>
      <c r="Q144" s="22"/>
    </row>
    <row r="145" spans="6:17" x14ac:dyDescent="0.35">
      <c r="F145" s="22"/>
      <c r="G145" s="22"/>
      <c r="H145" s="22"/>
      <c r="I145" s="22"/>
      <c r="J145" s="22"/>
      <c r="K145" s="22"/>
      <c r="L145" s="22"/>
      <c r="M145" s="22"/>
      <c r="N145" s="22"/>
      <c r="O145" s="22"/>
      <c r="P145" s="22"/>
      <c r="Q145" s="22"/>
    </row>
    <row r="147" spans="6:17" x14ac:dyDescent="0.35">
      <c r="F147" s="57"/>
      <c r="G147" s="57"/>
      <c r="H147" s="57"/>
      <c r="I147" s="57"/>
      <c r="J147" s="57"/>
      <c r="K147" s="57"/>
      <c r="L147" s="57"/>
      <c r="M147" s="57"/>
      <c r="N147" s="57"/>
      <c r="O147" s="57"/>
      <c r="P147" s="57"/>
      <c r="Q147" s="57"/>
    </row>
    <row r="148" spans="6:17" x14ac:dyDescent="0.35">
      <c r="F148" s="57"/>
      <c r="G148" s="57"/>
      <c r="H148" s="57"/>
      <c r="I148" s="57"/>
      <c r="J148" s="57"/>
      <c r="K148" s="57"/>
      <c r="L148" s="57"/>
      <c r="M148" s="57"/>
      <c r="N148" s="57"/>
      <c r="O148" s="57"/>
      <c r="P148" s="57"/>
      <c r="Q148" s="57"/>
    </row>
    <row r="149" spans="6:17" x14ac:dyDescent="0.35">
      <c r="F149" s="57"/>
      <c r="G149" s="57"/>
      <c r="H149" s="57"/>
      <c r="I149" s="57"/>
      <c r="J149" s="57"/>
      <c r="K149" s="57"/>
      <c r="L149" s="57"/>
      <c r="M149" s="57"/>
      <c r="N149" s="57"/>
      <c r="O149" s="57"/>
      <c r="P149" s="57"/>
      <c r="Q149" s="57"/>
    </row>
    <row r="150" spans="6:17" x14ac:dyDescent="0.35">
      <c r="F150" s="57"/>
      <c r="G150" s="57"/>
      <c r="H150" s="57"/>
      <c r="I150" s="57"/>
      <c r="J150" s="57"/>
      <c r="K150" s="57"/>
      <c r="L150" s="57"/>
      <c r="M150" s="57"/>
      <c r="N150" s="57"/>
      <c r="O150" s="57"/>
      <c r="P150" s="57"/>
      <c r="Q150" s="57"/>
    </row>
  </sheetData>
  <conditionalFormatting sqref="C10:Q12">
    <cfRule type="colorScale" priority="63">
      <colorScale>
        <cfvo type="min"/>
        <cfvo type="max"/>
        <color theme="0"/>
        <color rgb="FF5D9732"/>
      </colorScale>
    </cfRule>
  </conditionalFormatting>
  <conditionalFormatting sqref="C18:Q20">
    <cfRule type="colorScale" priority="61">
      <colorScale>
        <cfvo type="min"/>
        <cfvo type="max"/>
        <color theme="0"/>
        <color rgb="FF5D9732"/>
      </colorScale>
    </cfRule>
  </conditionalFormatting>
  <conditionalFormatting sqref="C30:Q32">
    <cfRule type="colorScale" priority="56">
      <colorScale>
        <cfvo type="min"/>
        <cfvo type="max"/>
        <color theme="0"/>
        <color rgb="FF5D9732"/>
      </colorScale>
    </cfRule>
  </conditionalFormatting>
  <conditionalFormatting sqref="C34:Q35">
    <cfRule type="colorScale" priority="54">
      <colorScale>
        <cfvo type="min"/>
        <cfvo type="max"/>
        <color theme="0"/>
        <color rgb="FF5D9732"/>
      </colorScale>
    </cfRule>
  </conditionalFormatting>
  <conditionalFormatting sqref="D67:Q67">
    <cfRule type="colorScale" priority="53">
      <colorScale>
        <cfvo type="min"/>
        <cfvo type="max"/>
        <color rgb="FFFCFCFF"/>
        <color rgb="FF00B050"/>
      </colorScale>
    </cfRule>
  </conditionalFormatting>
  <conditionalFormatting sqref="C50:Q52">
    <cfRule type="colorScale" priority="51">
      <colorScale>
        <cfvo type="min"/>
        <cfvo type="max"/>
        <color theme="0"/>
        <color rgb="FF5D9732"/>
      </colorScale>
    </cfRule>
  </conditionalFormatting>
  <conditionalFormatting sqref="Q58:Q60">
    <cfRule type="colorScale" priority="49">
      <colorScale>
        <cfvo type="min"/>
        <cfvo type="max"/>
        <color theme="0"/>
        <color rgb="FF00B050"/>
      </colorScale>
    </cfRule>
  </conditionalFormatting>
  <conditionalFormatting sqref="C68:Q68">
    <cfRule type="colorScale" priority="45">
      <colorScale>
        <cfvo type="min"/>
        <cfvo type="max"/>
        <color theme="0"/>
        <color rgb="FF5D9732"/>
      </colorScale>
    </cfRule>
  </conditionalFormatting>
  <conditionalFormatting sqref="C70:Q71">
    <cfRule type="colorScale" priority="43">
      <colorScale>
        <cfvo type="min"/>
        <cfvo type="max"/>
        <color theme="0"/>
        <color rgb="FF5D9732"/>
      </colorScale>
    </cfRule>
  </conditionalFormatting>
  <conditionalFormatting sqref="D86:Q88">
    <cfRule type="colorScale" priority="41">
      <colorScale>
        <cfvo type="min"/>
        <cfvo type="max"/>
        <color theme="0"/>
        <color rgb="FF5D9732"/>
      </colorScale>
    </cfRule>
  </conditionalFormatting>
  <conditionalFormatting sqref="D90:Q92">
    <cfRule type="colorScale" priority="40">
      <colorScale>
        <cfvo type="min"/>
        <cfvo type="max"/>
        <color theme="0"/>
        <color rgb="FF5D9732"/>
      </colorScale>
    </cfRule>
  </conditionalFormatting>
  <conditionalFormatting sqref="D94:Q96">
    <cfRule type="colorScale" priority="39">
      <colorScale>
        <cfvo type="min"/>
        <cfvo type="max"/>
        <color theme="0"/>
        <color rgb="FF5D9732"/>
      </colorScale>
    </cfRule>
  </conditionalFormatting>
  <conditionalFormatting sqref="D98:Q100">
    <cfRule type="colorScale" priority="38">
      <colorScale>
        <cfvo type="min"/>
        <cfvo type="max"/>
        <color theme="0"/>
        <color rgb="FF5D9732"/>
      </colorScale>
    </cfRule>
  </conditionalFormatting>
  <conditionalFormatting sqref="C14:Q16">
    <cfRule type="colorScale" priority="28">
      <colorScale>
        <cfvo type="min"/>
        <cfvo type="max"/>
        <color theme="0"/>
        <color rgb="FF5D9732"/>
      </colorScale>
    </cfRule>
  </conditionalFormatting>
  <conditionalFormatting sqref="C46:Q48">
    <cfRule type="colorScale" priority="27">
      <colorScale>
        <cfvo type="min"/>
        <cfvo type="max"/>
        <color theme="0"/>
        <color rgb="FF5D9732"/>
      </colorScale>
    </cfRule>
  </conditionalFormatting>
  <conditionalFormatting sqref="C54:Q60">
    <cfRule type="colorScale" priority="25">
      <colorScale>
        <cfvo type="min"/>
        <cfvo type="max"/>
        <color theme="0"/>
        <color rgb="FF5D9732"/>
      </colorScale>
    </cfRule>
  </conditionalFormatting>
  <conditionalFormatting sqref="D113:Q116 D118:Q120">
    <cfRule type="colorScale" priority="23">
      <colorScale>
        <cfvo type="min"/>
        <cfvo type="max"/>
        <color rgb="FFFCFCFF"/>
        <color rgb="FF5D9732"/>
      </colorScale>
    </cfRule>
  </conditionalFormatting>
  <conditionalFormatting sqref="D122:Q126 D128:Q128">
    <cfRule type="colorScale" priority="66">
      <colorScale>
        <cfvo type="min"/>
        <cfvo type="max"/>
        <color rgb="FFFCFCFF"/>
        <color rgb="FF5D9732"/>
      </colorScale>
    </cfRule>
  </conditionalFormatting>
  <conditionalFormatting sqref="D77:Q80">
    <cfRule type="colorScale" priority="67">
      <colorScale>
        <cfvo type="min"/>
        <cfvo type="max"/>
        <color rgb="FFFCFCFF"/>
        <color rgb="FF00B050"/>
      </colorScale>
    </cfRule>
  </conditionalFormatting>
  <conditionalFormatting sqref="D84:Q84">
    <cfRule type="colorScale" priority="12">
      <colorScale>
        <cfvo type="min"/>
        <cfvo type="max"/>
        <color rgb="FFFCFCFF"/>
        <color rgb="FF5D9732"/>
      </colorScale>
    </cfRule>
  </conditionalFormatting>
  <conditionalFormatting sqref="C62:Q65">
    <cfRule type="colorScale" priority="18">
      <colorScale>
        <cfvo type="min"/>
        <cfvo type="max"/>
        <color theme="0"/>
        <color rgb="FF5D9732"/>
      </colorScale>
    </cfRule>
  </conditionalFormatting>
  <conditionalFormatting sqref="C22:Q24">
    <cfRule type="colorScale" priority="17">
      <colorScale>
        <cfvo type="min"/>
        <cfvo type="max"/>
        <color theme="0"/>
        <color rgb="FF5D9732"/>
      </colorScale>
    </cfRule>
  </conditionalFormatting>
  <conditionalFormatting sqref="C26:Q29">
    <cfRule type="colorScale" priority="15">
      <colorScale>
        <cfvo type="min"/>
        <cfvo type="max"/>
        <color theme="0"/>
        <color rgb="FF5D9732"/>
      </colorScale>
    </cfRule>
  </conditionalFormatting>
  <conditionalFormatting sqref="C66:P66">
    <cfRule type="colorScale" priority="10">
      <colorScale>
        <cfvo type="min"/>
        <cfvo type="max"/>
        <color rgb="FFFCFCFF"/>
        <color rgb="FF5D9732"/>
      </colorScale>
    </cfRule>
  </conditionalFormatting>
  <conditionalFormatting sqref="D117:Q117">
    <cfRule type="colorScale" priority="9">
      <colorScale>
        <cfvo type="min"/>
        <cfvo type="max"/>
        <color rgb="FFFCFCFF"/>
        <color rgb="FF5D9732"/>
      </colorScale>
    </cfRule>
  </conditionalFormatting>
  <conditionalFormatting sqref="D127:Q127">
    <cfRule type="colorScale" priority="8">
      <colorScale>
        <cfvo type="min"/>
        <cfvo type="max"/>
        <color rgb="FFFCFCFF"/>
        <color rgb="FF5D9732"/>
      </colorScale>
    </cfRule>
  </conditionalFormatting>
  <conditionalFormatting sqref="D131:Q132">
    <cfRule type="colorScale" priority="4">
      <colorScale>
        <cfvo type="min"/>
        <cfvo type="max"/>
        <color theme="0"/>
        <color rgb="FF5D9732"/>
      </colorScale>
    </cfRule>
  </conditionalFormatting>
  <conditionalFormatting sqref="D102:Q106">
    <cfRule type="colorScale" priority="93">
      <colorScale>
        <cfvo type="min"/>
        <cfvo type="max"/>
        <color theme="0"/>
        <color rgb="FF5D9732"/>
      </colorScale>
    </cfRule>
  </conditionalFormatting>
  <conditionalFormatting sqref="D107:Q108">
    <cfRule type="colorScale" priority="94">
      <colorScale>
        <cfvo type="min"/>
        <cfvo type="max"/>
        <color rgb="FFFCFCFF"/>
        <color rgb="FF5D9732"/>
      </colorScale>
    </cfRule>
  </conditionalFormatting>
  <conditionalFormatting sqref="D110:Q111">
    <cfRule type="colorScale" priority="95">
      <colorScale>
        <cfvo type="min"/>
        <cfvo type="max"/>
        <color theme="0"/>
        <color rgb="FF5D9732"/>
      </colorScale>
    </cfRule>
  </conditionalFormatting>
  <conditionalFormatting sqref="D129:Q130">
    <cfRule type="colorScale" priority="1">
      <colorScale>
        <cfvo type="min"/>
        <cfvo type="max"/>
        <color theme="0"/>
        <color rgb="FF5D9732"/>
      </colorScale>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7DFF1-8B3F-4E38-B3EC-0B557E53950B}">
  <sheetPr>
    <tabColor rgb="FF8CC63F"/>
  </sheetPr>
  <dimension ref="A1:X145"/>
  <sheetViews>
    <sheetView zoomScale="70" zoomScaleNormal="70" workbookViewId="0">
      <pane ySplit="6" topLeftCell="A79" activePane="bottomLeft" state="frozen"/>
      <selection pane="bottomLeft" activeCell="A132" sqref="A132:XFD132"/>
    </sheetView>
  </sheetViews>
  <sheetFormatPr defaultRowHeight="14.5" x14ac:dyDescent="0.35"/>
  <cols>
    <col min="2" max="2" width="18.453125" customWidth="1"/>
    <col min="3" max="3" width="8.6328125" customWidth="1"/>
    <col min="6" max="17" width="9.36328125" bestFit="1" customWidth="1"/>
  </cols>
  <sheetData>
    <row r="1" spans="1:19" x14ac:dyDescent="0.35">
      <c r="Q1" s="19"/>
      <c r="R1" s="19"/>
    </row>
    <row r="2" spans="1:19" x14ac:dyDescent="0.35">
      <c r="B2" s="7" t="s">
        <v>186</v>
      </c>
      <c r="Q2" s="19"/>
      <c r="R2" s="19"/>
    </row>
    <row r="3" spans="1:19" x14ac:dyDescent="0.35">
      <c r="Q3" s="19"/>
      <c r="R3" s="19"/>
    </row>
    <row r="4" spans="1:19" x14ac:dyDescent="0.35">
      <c r="Q4" s="19"/>
      <c r="R4" s="19"/>
    </row>
    <row r="5" spans="1:19" x14ac:dyDescent="0.35">
      <c r="C5" t="s">
        <v>103</v>
      </c>
    </row>
    <row r="6" spans="1:19" ht="21" x14ac:dyDescent="0.5">
      <c r="C6" s="82">
        <v>2021</v>
      </c>
      <c r="D6" s="82">
        <v>2022</v>
      </c>
      <c r="E6" s="82">
        <f t="shared" ref="E6:Q6" si="0">D6+1</f>
        <v>2023</v>
      </c>
      <c r="F6" s="82">
        <f t="shared" si="0"/>
        <v>2024</v>
      </c>
      <c r="G6" s="82">
        <f t="shared" si="0"/>
        <v>2025</v>
      </c>
      <c r="H6" s="82">
        <f t="shared" si="0"/>
        <v>2026</v>
      </c>
      <c r="I6" s="82">
        <f t="shared" si="0"/>
        <v>2027</v>
      </c>
      <c r="J6" s="82">
        <f t="shared" si="0"/>
        <v>2028</v>
      </c>
      <c r="K6" s="82">
        <f t="shared" si="0"/>
        <v>2029</v>
      </c>
      <c r="L6" s="83">
        <f t="shared" si="0"/>
        <v>2030</v>
      </c>
      <c r="M6" s="82">
        <f t="shared" si="0"/>
        <v>2031</v>
      </c>
      <c r="N6" s="82">
        <f t="shared" si="0"/>
        <v>2032</v>
      </c>
      <c r="O6" s="82">
        <f t="shared" si="0"/>
        <v>2033</v>
      </c>
      <c r="P6" s="82">
        <f t="shared" si="0"/>
        <v>2034</v>
      </c>
      <c r="Q6" s="82">
        <f t="shared" si="0"/>
        <v>2035</v>
      </c>
      <c r="R6" t="s">
        <v>104</v>
      </c>
    </row>
    <row r="7" spans="1:19" x14ac:dyDescent="0.35">
      <c r="A7" t="s">
        <v>130</v>
      </c>
      <c r="B7" s="87" t="s">
        <v>105</v>
      </c>
      <c r="C7" s="87"/>
      <c r="D7" s="88"/>
      <c r="E7" s="88"/>
      <c r="F7" s="88"/>
      <c r="G7" s="88"/>
      <c r="H7" s="88"/>
      <c r="I7" s="88"/>
      <c r="J7" s="88"/>
      <c r="K7" s="88"/>
      <c r="L7" s="88"/>
      <c r="M7" s="88"/>
      <c r="N7" s="88"/>
      <c r="O7" s="88"/>
      <c r="P7" s="88"/>
      <c r="Q7" s="88"/>
      <c r="R7" s="89"/>
    </row>
    <row r="8" spans="1:19" x14ac:dyDescent="0.35">
      <c r="B8" s="7" t="s">
        <v>106</v>
      </c>
      <c r="C8" s="7"/>
      <c r="R8" s="22"/>
    </row>
    <row r="9" spans="1:19" x14ac:dyDescent="0.35">
      <c r="B9" s="16" t="str">
        <f>[1]Detailed!B9</f>
        <v>TURBINES ORDERED, MW</v>
      </c>
      <c r="C9" s="63">
        <f ca="1">SUM(C10:C12)</f>
        <v>42.769230769230774</v>
      </c>
      <c r="D9" s="63">
        <f t="shared" ref="D9" ca="1" si="1">SUM(D10:D12)</f>
        <v>154</v>
      </c>
      <c r="E9" s="63">
        <f t="shared" ref="E9" ca="1" si="2">SUM(E10:E12)</f>
        <v>254.66666666666669</v>
      </c>
      <c r="F9" s="63">
        <f t="shared" ref="F9" ca="1" si="3">SUM(F10:F12)</f>
        <v>300</v>
      </c>
      <c r="G9" s="63">
        <f t="shared" ref="G9" ca="1" si="4">SUM(G10:G12)</f>
        <v>199.97435897435898</v>
      </c>
      <c r="H9" s="63">
        <f t="shared" ref="H9" ca="1" si="5">SUM(H10:H12)</f>
        <v>266.66666666666669</v>
      </c>
      <c r="I9" s="63">
        <f t="shared" ref="I9" ca="1" si="6">SUM(I10:I12)</f>
        <v>266.66666666666669</v>
      </c>
      <c r="J9" s="63">
        <f t="shared" ref="J9" ca="1" si="7">SUM(J10:J12)</f>
        <v>266.66666666666669</v>
      </c>
      <c r="K9" s="63">
        <f t="shared" ref="K9" ca="1" si="8">SUM(K10:K12)</f>
        <v>172.21947897794581</v>
      </c>
      <c r="L9" s="63">
        <f t="shared" ref="L9" ca="1" si="9">SUM(L10:L12)</f>
        <v>177.93422143004935</v>
      </c>
      <c r="M9" s="63">
        <f t="shared" ref="M9" ca="1" si="10">SUM(M10:M12)</f>
        <v>111.11111111111111</v>
      </c>
      <c r="N9" s="63">
        <f t="shared" ref="N9" ca="1" si="11">SUM(N10:N12)</f>
        <v>106.65330276279337</v>
      </c>
      <c r="O9" s="63">
        <f t="shared" ref="O9" ca="1" si="12">SUM(O10:O12)</f>
        <v>51.333333333333314</v>
      </c>
      <c r="P9" s="63">
        <f t="shared" ref="P9:Q9" si="13">SUM(P10:P12)</f>
        <v>0</v>
      </c>
      <c r="Q9" s="63">
        <f t="shared" si="13"/>
        <v>0</v>
      </c>
      <c r="R9" s="29">
        <f ca="1">SUM(C9:Q9)</f>
        <v>2370.6617040254901</v>
      </c>
    </row>
    <row r="10" spans="1:19" x14ac:dyDescent="0.35">
      <c r="A10" s="56">
        <f>MAX(Assumptions!C$45:C$47)</f>
        <v>1</v>
      </c>
      <c r="B10" s="17">
        <f>[1]Detailed!B10</f>
        <v>12</v>
      </c>
      <c r="C10" s="37" cm="1">
        <f t="array" aca="1" ref="C10" ca="1">INDIRECT("R[36]C["&amp;$A$10&amp;"]",FALSE)</f>
        <v>42.769230769230774</v>
      </c>
      <c r="D10" s="37" cm="1">
        <f t="array" aca="1" ref="D10" ca="1">INDIRECT("R[36]C["&amp;$A$10&amp;"]",FALSE)</f>
        <v>110</v>
      </c>
      <c r="E10" s="37" cm="1">
        <f t="array" aca="1" ref="E10" ca="1">INDIRECT("R[36]C["&amp;$A$10&amp;"]",FALSE)</f>
        <v>166.66666666666666</v>
      </c>
      <c r="F10" s="37" cm="1">
        <f t="array" aca="1" ref="F10" ca="1">INDIRECT("R[36]C["&amp;$A$10&amp;"]",FALSE)</f>
        <v>166.66666666666666</v>
      </c>
      <c r="G10" s="37" cm="1">
        <f t="array" aca="1" ref="G10" ca="1">INDIRECT("R[36]C["&amp;$A$10&amp;"]",FALSE)</f>
        <v>66.641025641025635</v>
      </c>
      <c r="H10" s="37" cm="1">
        <f t="array" aca="1" ref="H10" ca="1">INDIRECT("R[36]C["&amp;$A$10&amp;"]",FALSE)</f>
        <v>0</v>
      </c>
      <c r="I10" s="37" cm="1">
        <f t="array" aca="1" ref="I10" ca="1">INDIRECT("R[36]C["&amp;$A$10&amp;"]",FALSE)</f>
        <v>0</v>
      </c>
      <c r="J10" s="37" cm="1">
        <f t="array" aca="1" ref="J10" ca="1">INDIRECT("R[36]C["&amp;$A$10&amp;"]",FALSE)</f>
        <v>0</v>
      </c>
      <c r="K10" s="37" cm="1">
        <f t="array" aca="1" ref="K10" ca="1">INDIRECT("R[36]C["&amp;$A$10&amp;"]",FALSE)</f>
        <v>0</v>
      </c>
      <c r="L10" s="37" cm="1">
        <f t="array" aca="1" ref="L10" ca="1">INDIRECT("R[36]C["&amp;$A$10&amp;"]",FALSE)</f>
        <v>0</v>
      </c>
      <c r="M10" s="37" cm="1">
        <f t="array" aca="1" ref="M10" ca="1">INDIRECT("R[36]C["&amp;$A$10&amp;"]",FALSE)</f>
        <v>0</v>
      </c>
      <c r="N10" s="37" cm="1">
        <f t="array" aca="1" ref="N10" ca="1">INDIRECT("R[36]C["&amp;$A$10&amp;"]",FALSE)</f>
        <v>0</v>
      </c>
      <c r="O10" s="37" cm="1">
        <f t="array" aca="1" ref="O10" ca="1">INDIRECT("R[36]C["&amp;$A$10&amp;"]",FALSE)</f>
        <v>0</v>
      </c>
      <c r="P10" s="22"/>
      <c r="Q10" s="22"/>
      <c r="R10" s="22">
        <f ca="1">SUM(C10:P10)</f>
        <v>552.74358974358972</v>
      </c>
    </row>
    <row r="11" spans="1:19" x14ac:dyDescent="0.35">
      <c r="A11" s="56">
        <f>MAX(Assumptions!C$45:C$47)</f>
        <v>1</v>
      </c>
      <c r="B11" s="17">
        <f>[1]Detailed!B11</f>
        <v>15</v>
      </c>
      <c r="C11" s="37" cm="1">
        <f t="array" aca="1" ref="C11" ca="1">INDIRECT("R[36]C["&amp;$A$11&amp;"]",FALSE)</f>
        <v>0</v>
      </c>
      <c r="D11" s="37" cm="1">
        <f t="array" aca="1" ref="D11" ca="1">INDIRECT("R[36]C["&amp;$A$11&amp;"]",FALSE)</f>
        <v>44.000000000000007</v>
      </c>
      <c r="E11" s="37" cm="1">
        <f t="array" aca="1" ref="E11" ca="1">INDIRECT("R[36]C["&amp;$A$11&amp;"]",FALSE)</f>
        <v>88.000000000000014</v>
      </c>
      <c r="F11" s="37" cm="1">
        <f t="array" aca="1" ref="F11" ca="1">INDIRECT("R[36]C["&amp;$A$11&amp;"]",FALSE)</f>
        <v>133.33333333333334</v>
      </c>
      <c r="G11" s="37" cm="1">
        <f t="array" aca="1" ref="G11" ca="1">INDIRECT("R[36]C["&amp;$A$11&amp;"]",FALSE)</f>
        <v>133.33333333333334</v>
      </c>
      <c r="H11" s="37" cm="1">
        <f t="array" aca="1" ref="H11" ca="1">INDIRECT("R[36]C["&amp;$A$11&amp;"]",FALSE)</f>
        <v>266.66666666666669</v>
      </c>
      <c r="I11" s="37" cm="1">
        <f t="array" aca="1" ref="I11" ca="1">INDIRECT("R[36]C["&amp;$A$11&amp;"]",FALSE)</f>
        <v>266.66666666666669</v>
      </c>
      <c r="J11" s="37" cm="1">
        <f t="array" aca="1" ref="J11" ca="1">INDIRECT("R[36]C["&amp;$A$11&amp;"]",FALSE)</f>
        <v>266.66666666666669</v>
      </c>
      <c r="K11" s="37" cm="1">
        <f t="array" aca="1" ref="K11" ca="1">INDIRECT("R[36]C["&amp;$A$11&amp;"]",FALSE)</f>
        <v>133.33333333333334</v>
      </c>
      <c r="L11" s="37" cm="1">
        <f t="array" aca="1" ref="L11" ca="1">INDIRECT("R[36]C["&amp;$A$11&amp;"]",FALSE)</f>
        <v>66.823110318938234</v>
      </c>
      <c r="M11" s="37" cm="1">
        <f t="array" aca="1" ref="M11" ca="1">INDIRECT("R[36]C["&amp;$A$11&amp;"]",FALSE)</f>
        <v>0</v>
      </c>
      <c r="N11" s="37" cm="1">
        <f t="array" aca="1" ref="N11" ca="1">INDIRECT("R[36]C["&amp;$A$11&amp;"]",FALSE)</f>
        <v>0</v>
      </c>
      <c r="O11" s="37" cm="1">
        <f t="array" aca="1" ref="O11" ca="1">INDIRECT("R[36]C["&amp;$A$11&amp;"]",FALSE)</f>
        <v>0</v>
      </c>
      <c r="P11" s="22"/>
      <c r="Q11" s="22"/>
      <c r="R11" s="22">
        <f t="shared" ref="R11:R12" ca="1" si="14">SUM(C11:P11)</f>
        <v>1398.8231103189385</v>
      </c>
    </row>
    <row r="12" spans="1:19" x14ac:dyDescent="0.35">
      <c r="A12" s="56">
        <f>MAX(Assumptions!C$45:C$47)</f>
        <v>1</v>
      </c>
      <c r="B12" s="17">
        <f>[1]Detailed!B12</f>
        <v>18</v>
      </c>
      <c r="C12" s="37" cm="1">
        <f t="array" aca="1" ref="C12" ca="1">INDIRECT("R[36]C["&amp;$A$12&amp;"]",FALSE)</f>
        <v>0</v>
      </c>
      <c r="D12" s="37" cm="1">
        <f t="array" aca="1" ref="D12" ca="1">INDIRECT("R[36]C["&amp;$A$12&amp;"]",FALSE)</f>
        <v>0</v>
      </c>
      <c r="E12" s="37" cm="1">
        <f t="array" aca="1" ref="E12" ca="1">INDIRECT("R[36]C["&amp;$A$12&amp;"]",FALSE)</f>
        <v>0</v>
      </c>
      <c r="F12" s="37" cm="1">
        <f t="array" aca="1" ref="F12" ca="1">INDIRECT("R[36]C["&amp;$A$12&amp;"]",FALSE)</f>
        <v>0</v>
      </c>
      <c r="G12" s="37" cm="1">
        <f t="array" aca="1" ref="G12" ca="1">INDIRECT("R[36]C["&amp;$A$12&amp;"]",FALSE)</f>
        <v>0</v>
      </c>
      <c r="H12" s="37" cm="1">
        <f t="array" aca="1" ref="H12" ca="1">INDIRECT("R[36]C["&amp;$A$12&amp;"]",FALSE)</f>
        <v>0</v>
      </c>
      <c r="I12" s="37" cm="1">
        <f t="array" aca="1" ref="I12" ca="1">INDIRECT("R[36]C["&amp;$A$12&amp;"]",FALSE)</f>
        <v>0</v>
      </c>
      <c r="J12" s="37" cm="1">
        <f t="array" aca="1" ref="J12" ca="1">INDIRECT("R[36]C["&amp;$A$12&amp;"]",FALSE)</f>
        <v>0</v>
      </c>
      <c r="K12" s="37" cm="1">
        <f t="array" aca="1" ref="K12" ca="1">INDIRECT("R[36]C["&amp;$A$12&amp;"]",FALSE)</f>
        <v>38.886145644612462</v>
      </c>
      <c r="L12" s="37" cm="1">
        <f t="array" aca="1" ref="L12" ca="1">INDIRECT("R[36]C["&amp;$A$12&amp;"]",FALSE)</f>
        <v>111.11111111111111</v>
      </c>
      <c r="M12" s="37" cm="1">
        <f t="array" aca="1" ref="M12" ca="1">INDIRECT("R[36]C["&amp;$A$12&amp;"]",FALSE)</f>
        <v>111.11111111111111</v>
      </c>
      <c r="N12" s="37" cm="1">
        <f t="array" aca="1" ref="N12" ca="1">INDIRECT("R[36]C["&amp;$A$12&amp;"]",FALSE)</f>
        <v>106.65330276279337</v>
      </c>
      <c r="O12" s="37" cm="1">
        <f t="array" aca="1" ref="O12" ca="1">INDIRECT("R[36]C["&amp;$A$12&amp;"]",FALSE)</f>
        <v>51.333333333333314</v>
      </c>
      <c r="P12" s="22"/>
      <c r="Q12" s="22"/>
      <c r="R12" s="22">
        <f t="shared" ca="1" si="14"/>
        <v>419.09500396296136</v>
      </c>
      <c r="S12" t="s">
        <v>89</v>
      </c>
    </row>
    <row r="13" spans="1:19" x14ac:dyDescent="0.35">
      <c r="B13" s="16" t="str">
        <f>[1]Detailed!B13</f>
        <v>ROTOR BLADES, m</v>
      </c>
      <c r="C13" s="16"/>
      <c r="D13" s="16"/>
      <c r="E13" s="16"/>
      <c r="F13" s="16"/>
      <c r="G13" s="16"/>
      <c r="H13" s="16"/>
      <c r="I13" s="16"/>
      <c r="J13" s="16"/>
      <c r="K13" s="16"/>
      <c r="L13" s="16"/>
      <c r="M13" s="16"/>
      <c r="N13" s="16"/>
      <c r="O13" s="16"/>
      <c r="P13" s="16"/>
      <c r="Q13" s="16"/>
      <c r="R13" s="29"/>
    </row>
    <row r="14" spans="1:19" x14ac:dyDescent="0.35">
      <c r="A14" s="56">
        <f>Assumptions!C$45</f>
        <v>1</v>
      </c>
      <c r="B14" s="17">
        <f>[1]Detailed!B14</f>
        <v>12</v>
      </c>
      <c r="C14" s="37" cm="1">
        <f t="array" aca="1" ref="C14" ca="1">INDIRECT("R[36]C["&amp;$A$14&amp;"]",FALSE)</f>
        <v>128.30769230769232</v>
      </c>
      <c r="D14" s="37" cm="1">
        <f t="array" aca="1" ref="D14" ca="1">INDIRECT("R[36]C["&amp;$A$14&amp;"]",FALSE)</f>
        <v>330</v>
      </c>
      <c r="E14" s="37" cm="1">
        <f t="array" aca="1" ref="E14" ca="1">INDIRECT("R[36]C["&amp;$A$14&amp;"]",FALSE)</f>
        <v>500</v>
      </c>
      <c r="F14" s="37" cm="1">
        <f t="array" aca="1" ref="F14" ca="1">INDIRECT("R[36]C["&amp;$A$14&amp;"]",FALSE)</f>
        <v>500</v>
      </c>
      <c r="G14" s="37" cm="1">
        <f t="array" aca="1" ref="G14" ca="1">INDIRECT("R[36]C["&amp;$A$14&amp;"]",FALSE)</f>
        <v>199.92307692307691</v>
      </c>
      <c r="H14" s="37" cm="1">
        <f t="array" aca="1" ref="H14" ca="1">INDIRECT("R[36]C["&amp;$A$14&amp;"]",FALSE)</f>
        <v>0</v>
      </c>
      <c r="I14" s="37" cm="1">
        <f t="array" aca="1" ref="I14" ca="1">INDIRECT("R[36]C["&amp;$A$14&amp;"]",FALSE)</f>
        <v>0</v>
      </c>
      <c r="J14" s="37" cm="1">
        <f t="array" aca="1" ref="J14" ca="1">INDIRECT("R[36]C["&amp;$A$14&amp;"]",FALSE)</f>
        <v>0</v>
      </c>
      <c r="K14" s="37" cm="1">
        <f t="array" aca="1" ref="K14" ca="1">INDIRECT("R[36]C["&amp;$A$14&amp;"]",FALSE)</f>
        <v>0</v>
      </c>
      <c r="L14" s="37" cm="1">
        <f t="array" aca="1" ref="L14" ca="1">INDIRECT("R[36]C["&amp;$A$14&amp;"]",FALSE)</f>
        <v>0</v>
      </c>
      <c r="M14" s="37" cm="1">
        <f t="array" aca="1" ref="M14" ca="1">INDIRECT("R[36]C["&amp;$A$14&amp;"]",FALSE)</f>
        <v>0</v>
      </c>
      <c r="N14" s="37" cm="1">
        <f t="array" aca="1" ref="N14" ca="1">INDIRECT("R[36]C["&amp;$A$14&amp;"]",FALSE)</f>
        <v>0</v>
      </c>
      <c r="O14" s="37" cm="1">
        <f t="array" aca="1" ref="O14" ca="1">INDIRECT("R[36]C["&amp;$A$14&amp;"]",FALSE)</f>
        <v>0</v>
      </c>
      <c r="R14" s="22">
        <f ca="1">SUM(C14:P14)</f>
        <v>1658.2307692307693</v>
      </c>
    </row>
    <row r="15" spans="1:19" x14ac:dyDescent="0.35">
      <c r="A15" s="56">
        <f>Assumptions!C$45</f>
        <v>1</v>
      </c>
      <c r="B15" s="17">
        <f>[1]Detailed!B15</f>
        <v>15</v>
      </c>
      <c r="C15" s="37" cm="1">
        <f t="array" aca="1" ref="C15" ca="1">INDIRECT("R[36]C["&amp;$A$15&amp;"]",FALSE)</f>
        <v>0</v>
      </c>
      <c r="D15" s="37" cm="1">
        <f t="array" aca="1" ref="D15" ca="1">INDIRECT("R[36]C["&amp;$A$15&amp;"]",FALSE)</f>
        <v>132.00000000000003</v>
      </c>
      <c r="E15" s="37" cm="1">
        <f t="array" aca="1" ref="E15" ca="1">INDIRECT("R[36]C["&amp;$A$15&amp;"]",FALSE)</f>
        <v>264.00000000000006</v>
      </c>
      <c r="F15" s="37" cm="1">
        <f t="array" aca="1" ref="F15" ca="1">INDIRECT("R[36]C["&amp;$A$15&amp;"]",FALSE)</f>
        <v>400</v>
      </c>
      <c r="G15" s="37" cm="1">
        <f t="array" aca="1" ref="G15" ca="1">INDIRECT("R[36]C["&amp;$A$15&amp;"]",FALSE)</f>
        <v>400</v>
      </c>
      <c r="H15" s="37" cm="1">
        <f t="array" aca="1" ref="H15" ca="1">INDIRECT("R[36]C["&amp;$A$15&amp;"]",FALSE)</f>
        <v>800</v>
      </c>
      <c r="I15" s="37" cm="1">
        <f t="array" aca="1" ref="I15" ca="1">INDIRECT("R[36]C["&amp;$A$15&amp;"]",FALSE)</f>
        <v>800</v>
      </c>
      <c r="J15" s="37" cm="1">
        <f t="array" aca="1" ref="J15" ca="1">INDIRECT("R[36]C["&amp;$A$15&amp;"]",FALSE)</f>
        <v>800</v>
      </c>
      <c r="K15" s="37" cm="1">
        <f t="array" aca="1" ref="K15" ca="1">INDIRECT("R[36]C["&amp;$A$15&amp;"]",FALSE)</f>
        <v>400</v>
      </c>
      <c r="L15" s="37" cm="1">
        <f t="array" aca="1" ref="L15" ca="1">INDIRECT("R[36]C["&amp;$A$15&amp;"]",FALSE)</f>
        <v>200.4693309568147</v>
      </c>
      <c r="M15" s="37" cm="1">
        <f t="array" aca="1" ref="M15" ca="1">INDIRECT("R[36]C["&amp;$A$15&amp;"]",FALSE)</f>
        <v>0</v>
      </c>
      <c r="N15" s="37" cm="1">
        <f t="array" aca="1" ref="N15" ca="1">INDIRECT("R[36]C["&amp;$A$15&amp;"]",FALSE)</f>
        <v>0</v>
      </c>
      <c r="O15" s="37" cm="1">
        <f t="array" aca="1" ref="O15" ca="1">INDIRECT("R[36]C["&amp;$A$15&amp;"]",FALSE)</f>
        <v>0</v>
      </c>
      <c r="R15" s="22">
        <f t="shared" ref="R15:R16" ca="1" si="15">SUM(C15:P15)</f>
        <v>4196.4693309568147</v>
      </c>
    </row>
    <row r="16" spans="1:19" x14ac:dyDescent="0.35">
      <c r="A16" s="56">
        <f>Assumptions!C$45</f>
        <v>1</v>
      </c>
      <c r="B16" s="17">
        <f>[1]Detailed!B16</f>
        <v>18</v>
      </c>
      <c r="C16" s="37" cm="1">
        <f t="array" aca="1" ref="C16" ca="1">INDIRECT("R[36]C["&amp;$A$16&amp;"]",FALSE)</f>
        <v>0</v>
      </c>
      <c r="D16" s="37" cm="1">
        <f t="array" aca="1" ref="D16" ca="1">INDIRECT("R[36]C["&amp;$A$16&amp;"]",FALSE)</f>
        <v>0</v>
      </c>
      <c r="E16" s="37" cm="1">
        <f t="array" aca="1" ref="E16" ca="1">INDIRECT("R[36]C["&amp;$A$16&amp;"]",FALSE)</f>
        <v>0</v>
      </c>
      <c r="F16" s="37" cm="1">
        <f t="array" aca="1" ref="F16" ca="1">INDIRECT("R[36]C["&amp;$A$16&amp;"]",FALSE)</f>
        <v>0</v>
      </c>
      <c r="G16" s="37" cm="1">
        <f t="array" aca="1" ref="G16" ca="1">INDIRECT("R[36]C["&amp;$A$16&amp;"]",FALSE)</f>
        <v>0</v>
      </c>
      <c r="H16" s="37" cm="1">
        <f t="array" aca="1" ref="H16" ca="1">INDIRECT("R[36]C["&amp;$A$16&amp;"]",FALSE)</f>
        <v>0</v>
      </c>
      <c r="I16" s="37" cm="1">
        <f t="array" aca="1" ref="I16" ca="1">INDIRECT("R[36]C["&amp;$A$16&amp;"]",FALSE)</f>
        <v>0</v>
      </c>
      <c r="J16" s="37" cm="1">
        <f t="array" aca="1" ref="J16" ca="1">INDIRECT("R[36]C["&amp;$A$16&amp;"]",FALSE)</f>
        <v>0</v>
      </c>
      <c r="K16" s="37" cm="1">
        <f t="array" aca="1" ref="K16" ca="1">INDIRECT("R[36]C["&amp;$A$16&amp;"]",FALSE)</f>
        <v>116.65843693383738</v>
      </c>
      <c r="L16" s="37" cm="1">
        <f t="array" aca="1" ref="L16" ca="1">INDIRECT("R[36]C["&amp;$A$16&amp;"]",FALSE)</f>
        <v>333.33333333333337</v>
      </c>
      <c r="M16" s="37" cm="1">
        <f t="array" aca="1" ref="M16" ca="1">INDIRECT("R[36]C["&amp;$A$16&amp;"]",FALSE)</f>
        <v>333.33333333333337</v>
      </c>
      <c r="N16" s="37" cm="1">
        <f t="array" aca="1" ref="N16" ca="1">INDIRECT("R[36]C["&amp;$A$16&amp;"]",FALSE)</f>
        <v>319.95990828838012</v>
      </c>
      <c r="O16" s="37" cm="1">
        <f t="array" aca="1" ref="O16" ca="1">INDIRECT("R[36]C["&amp;$A$16&amp;"]",FALSE)</f>
        <v>153.99999999999994</v>
      </c>
      <c r="R16" s="22">
        <f t="shared" ca="1" si="15"/>
        <v>1257.2850118888841</v>
      </c>
    </row>
    <row r="17" spans="1:18" x14ac:dyDescent="0.35">
      <c r="B17" s="16" t="str">
        <f>[1]Detailed!B17</f>
        <v>NACELLES, MW</v>
      </c>
      <c r="C17" s="16"/>
      <c r="D17" s="16"/>
      <c r="E17" s="16"/>
      <c r="F17" s="16"/>
      <c r="G17" s="16"/>
      <c r="H17" s="16"/>
      <c r="I17" s="16"/>
      <c r="J17" s="16"/>
      <c r="K17" s="16"/>
      <c r="L17" s="16"/>
      <c r="M17" s="16"/>
      <c r="N17" s="16"/>
      <c r="O17" s="16"/>
      <c r="P17" s="16"/>
      <c r="Q17" s="16"/>
      <c r="R17" s="29"/>
    </row>
    <row r="18" spans="1:18" x14ac:dyDescent="0.35">
      <c r="A18" s="56">
        <f>Assumptions!C46</f>
        <v>1</v>
      </c>
      <c r="B18" s="17">
        <f>[1]Detailed!B18</f>
        <v>12</v>
      </c>
      <c r="C18" s="37" cm="1">
        <f t="array" aca="1" ref="C18" ca="1">INDIRECT("R[36]C["&amp;$A$18&amp;"]",FALSE)</f>
        <v>42.769230769230774</v>
      </c>
      <c r="D18" s="37" cm="1">
        <f t="array" aca="1" ref="D18" ca="1">INDIRECT("R[36]C["&amp;$A$18&amp;"]",FALSE)</f>
        <v>110</v>
      </c>
      <c r="E18" s="37" cm="1">
        <f t="array" aca="1" ref="E18" ca="1">INDIRECT("R[36]C["&amp;$A$18&amp;"]",FALSE)</f>
        <v>166.66666666666666</v>
      </c>
      <c r="F18" s="37" cm="1">
        <f t="array" aca="1" ref="F18" ca="1">INDIRECT("R[36]C["&amp;$A$18&amp;"]",FALSE)</f>
        <v>166.66666666666666</v>
      </c>
      <c r="G18" s="37" cm="1">
        <f t="array" aca="1" ref="G18" ca="1">INDIRECT("R[36]C["&amp;$A$18&amp;"]",FALSE)</f>
        <v>66.641025641025635</v>
      </c>
      <c r="H18" s="37" cm="1">
        <f t="array" aca="1" ref="H18" ca="1">INDIRECT("R[36]C["&amp;$A$18&amp;"]",FALSE)</f>
        <v>0</v>
      </c>
      <c r="I18" s="37" cm="1">
        <f t="array" aca="1" ref="I18" ca="1">INDIRECT("R[36]C["&amp;$A$18&amp;"]",FALSE)</f>
        <v>0</v>
      </c>
      <c r="J18" s="37" cm="1">
        <f t="array" aca="1" ref="J18" ca="1">INDIRECT("R[36]C["&amp;$A$18&amp;"]",FALSE)</f>
        <v>0</v>
      </c>
      <c r="K18" s="37" cm="1">
        <f t="array" aca="1" ref="K18" ca="1">INDIRECT("R[36]C["&amp;$A$18&amp;"]",FALSE)</f>
        <v>0</v>
      </c>
      <c r="L18" s="37" cm="1">
        <f t="array" aca="1" ref="L18" ca="1">INDIRECT("R[36]C["&amp;$A$18&amp;"]",FALSE)</f>
        <v>0</v>
      </c>
      <c r="M18" s="37" cm="1">
        <f t="array" aca="1" ref="M18" ca="1">INDIRECT("R[36]C["&amp;$A$18&amp;"]",FALSE)</f>
        <v>0</v>
      </c>
      <c r="N18" s="37" cm="1">
        <f t="array" aca="1" ref="N18" ca="1">INDIRECT("R[36]C["&amp;$A$18&amp;"]",FALSE)</f>
        <v>0</v>
      </c>
      <c r="O18" s="37" cm="1">
        <f t="array" aca="1" ref="O18" ca="1">INDIRECT("R[36]C["&amp;$A$18&amp;"]",FALSE)</f>
        <v>0</v>
      </c>
      <c r="R18" s="22">
        <f ca="1">SUM(C18:P18)</f>
        <v>552.74358974358972</v>
      </c>
    </row>
    <row r="19" spans="1:18" x14ac:dyDescent="0.35">
      <c r="A19" s="56">
        <f>A18</f>
        <v>1</v>
      </c>
      <c r="B19" s="17">
        <f>[1]Detailed!B19</f>
        <v>15</v>
      </c>
      <c r="C19" s="37" cm="1">
        <f t="array" aca="1" ref="C19" ca="1">INDIRECT("R[36]C["&amp;$A$19&amp;"]",FALSE)</f>
        <v>0</v>
      </c>
      <c r="D19" s="37" cm="1">
        <f t="array" aca="1" ref="D19" ca="1">INDIRECT("R[36]C["&amp;$A$19&amp;"]",FALSE)</f>
        <v>44.000000000000007</v>
      </c>
      <c r="E19" s="37" cm="1">
        <f t="array" aca="1" ref="E19" ca="1">INDIRECT("R[36]C["&amp;$A$19&amp;"]",FALSE)</f>
        <v>88.000000000000014</v>
      </c>
      <c r="F19" s="37" cm="1">
        <f t="array" aca="1" ref="F19" ca="1">INDIRECT("R[36]C["&amp;$A$19&amp;"]",FALSE)</f>
        <v>133.33333333333334</v>
      </c>
      <c r="G19" s="37" cm="1">
        <f t="array" aca="1" ref="G19" ca="1">INDIRECT("R[36]C["&amp;$A$19&amp;"]",FALSE)</f>
        <v>133.33333333333334</v>
      </c>
      <c r="H19" s="37" cm="1">
        <f t="array" aca="1" ref="H19" ca="1">INDIRECT("R[36]C["&amp;$A$19&amp;"]",FALSE)</f>
        <v>266.66666666666669</v>
      </c>
      <c r="I19" s="37" cm="1">
        <f t="array" aca="1" ref="I19" ca="1">INDIRECT("R[36]C["&amp;$A$19&amp;"]",FALSE)</f>
        <v>266.66666666666669</v>
      </c>
      <c r="J19" s="37" cm="1">
        <f t="array" aca="1" ref="J19" ca="1">INDIRECT("R[36]C["&amp;$A$19&amp;"]",FALSE)</f>
        <v>266.66666666666669</v>
      </c>
      <c r="K19" s="37" cm="1">
        <f t="array" aca="1" ref="K19" ca="1">INDIRECT("R[36]C["&amp;$A$19&amp;"]",FALSE)</f>
        <v>133.33333333333334</v>
      </c>
      <c r="L19" s="37" cm="1">
        <f t="array" aca="1" ref="L19" ca="1">INDIRECT("R[36]C["&amp;$A$19&amp;"]",FALSE)</f>
        <v>66.823110318938234</v>
      </c>
      <c r="M19" s="37" cm="1">
        <f t="array" aca="1" ref="M19" ca="1">INDIRECT("R[36]C["&amp;$A$19&amp;"]",FALSE)</f>
        <v>0</v>
      </c>
      <c r="N19" s="37" cm="1">
        <f t="array" aca="1" ref="N19" ca="1">INDIRECT("R[36]C["&amp;$A$19&amp;"]",FALSE)</f>
        <v>0</v>
      </c>
      <c r="O19" s="37" cm="1">
        <f t="array" aca="1" ref="O19" ca="1">INDIRECT("R[36]C["&amp;$A$19&amp;"]",FALSE)</f>
        <v>0</v>
      </c>
      <c r="R19" s="22">
        <f t="shared" ref="R19:R20" ca="1" si="16">SUM(C19:P19)</f>
        <v>1398.8231103189385</v>
      </c>
    </row>
    <row r="20" spans="1:18" x14ac:dyDescent="0.35">
      <c r="A20" s="56">
        <f>A18</f>
        <v>1</v>
      </c>
      <c r="B20" s="17">
        <f>[1]Detailed!B20</f>
        <v>18</v>
      </c>
      <c r="C20" s="37" cm="1">
        <f t="array" aca="1" ref="C20" ca="1">INDIRECT("R[36]C["&amp;$A$20&amp;"]",FALSE)</f>
        <v>0</v>
      </c>
      <c r="D20" s="37" cm="1">
        <f t="array" aca="1" ref="D20" ca="1">INDIRECT("R[36]C["&amp;$A$20&amp;"]",FALSE)</f>
        <v>0</v>
      </c>
      <c r="E20" s="37" cm="1">
        <f t="array" aca="1" ref="E20" ca="1">INDIRECT("R[36]C["&amp;$A$20&amp;"]",FALSE)</f>
        <v>0</v>
      </c>
      <c r="F20" s="37" cm="1">
        <f t="array" aca="1" ref="F20" ca="1">INDIRECT("R[36]C["&amp;$A$20&amp;"]",FALSE)</f>
        <v>0</v>
      </c>
      <c r="G20" s="37" cm="1">
        <f t="array" aca="1" ref="G20" ca="1">INDIRECT("R[36]C["&amp;$A$20&amp;"]",FALSE)</f>
        <v>0</v>
      </c>
      <c r="H20" s="37" cm="1">
        <f t="array" aca="1" ref="H20" ca="1">INDIRECT("R[36]C["&amp;$A$20&amp;"]",FALSE)</f>
        <v>0</v>
      </c>
      <c r="I20" s="37" cm="1">
        <f t="array" aca="1" ref="I20" ca="1">INDIRECT("R[36]C["&amp;$A$20&amp;"]",FALSE)</f>
        <v>0</v>
      </c>
      <c r="J20" s="37" cm="1">
        <f t="array" aca="1" ref="J20" ca="1">INDIRECT("R[36]C["&amp;$A$20&amp;"]",FALSE)</f>
        <v>0</v>
      </c>
      <c r="K20" s="37" cm="1">
        <f t="array" aca="1" ref="K20" ca="1">INDIRECT("R[36]C["&amp;$A$20&amp;"]",FALSE)</f>
        <v>38.886145644612462</v>
      </c>
      <c r="L20" s="37" cm="1">
        <f t="array" aca="1" ref="L20" ca="1">INDIRECT("R[36]C["&amp;$A$20&amp;"]",FALSE)</f>
        <v>111.11111111111111</v>
      </c>
      <c r="M20" s="37" cm="1">
        <f t="array" aca="1" ref="M20" ca="1">INDIRECT("R[36]C["&amp;$A$20&amp;"]",FALSE)</f>
        <v>111.11111111111111</v>
      </c>
      <c r="N20" s="37" cm="1">
        <f t="array" aca="1" ref="N20" ca="1">INDIRECT("R[36]C["&amp;$A$20&amp;"]",FALSE)</f>
        <v>106.65330276279337</v>
      </c>
      <c r="O20" s="37" cm="1">
        <f t="array" aca="1" ref="O20" ca="1">INDIRECT("R[36]C["&amp;$A$20&amp;"]",FALSE)</f>
        <v>51.333333333333314</v>
      </c>
      <c r="R20" s="22">
        <f t="shared" ca="1" si="16"/>
        <v>419.09500396296136</v>
      </c>
    </row>
    <row r="21" spans="1:18" x14ac:dyDescent="0.35">
      <c r="B21" s="16" t="str">
        <f>[1]Detailed!B21</f>
        <v>TOWERS, m</v>
      </c>
      <c r="C21" s="16"/>
      <c r="D21" s="16"/>
      <c r="E21" s="16"/>
      <c r="F21" s="16"/>
      <c r="G21" s="16"/>
      <c r="H21" s="16"/>
      <c r="I21" s="16"/>
      <c r="J21" s="16"/>
      <c r="K21" s="16"/>
      <c r="L21" s="16"/>
      <c r="M21" s="16"/>
      <c r="N21" s="16"/>
      <c r="O21" s="16"/>
      <c r="P21" s="16"/>
      <c r="Q21" s="16"/>
      <c r="R21" s="29"/>
    </row>
    <row r="22" spans="1:18" x14ac:dyDescent="0.35">
      <c r="A22" s="56">
        <f>Assumptions!C47</f>
        <v>1</v>
      </c>
      <c r="B22" s="17">
        <f>[1]Detailed!B22</f>
        <v>12</v>
      </c>
      <c r="C22" s="37" cm="1">
        <f t="array" aca="1" ref="C22" ca="1">INDIRECT("R[36]C["&amp;$A$22&amp;"]",FALSE)</f>
        <v>42.769230769230774</v>
      </c>
      <c r="D22" s="37" cm="1">
        <f t="array" aca="1" ref="D22" ca="1">INDIRECT("R[36]C["&amp;$A$18&amp;"]",FALSE)</f>
        <v>110</v>
      </c>
      <c r="E22" s="37" cm="1">
        <f t="array" aca="1" ref="E22" ca="1">INDIRECT("R[36]C["&amp;$A$18&amp;"]",FALSE)</f>
        <v>166.66666666666666</v>
      </c>
      <c r="F22" s="37" cm="1">
        <f t="array" aca="1" ref="F22" ca="1">INDIRECT("R[36]C["&amp;$A$18&amp;"]",FALSE)</f>
        <v>166.66666666666666</v>
      </c>
      <c r="G22" s="37" cm="1">
        <f t="array" aca="1" ref="G22" ca="1">INDIRECT("R[36]C["&amp;$A$18&amp;"]",FALSE)</f>
        <v>66.641025641025635</v>
      </c>
      <c r="H22" s="37" cm="1">
        <f t="array" aca="1" ref="H22" ca="1">INDIRECT("R[36]C["&amp;$A$18&amp;"]",FALSE)</f>
        <v>0</v>
      </c>
      <c r="I22" s="37" cm="1">
        <f t="array" aca="1" ref="I22" ca="1">INDIRECT("R[36]C["&amp;$A$18&amp;"]",FALSE)</f>
        <v>0</v>
      </c>
      <c r="J22" s="37" cm="1">
        <f t="array" aca="1" ref="J22" ca="1">INDIRECT("R[36]C["&amp;$A$18&amp;"]",FALSE)</f>
        <v>0</v>
      </c>
      <c r="K22" s="37" cm="1">
        <f t="array" aca="1" ref="K22" ca="1">INDIRECT("R[36]C["&amp;$A$18&amp;"]",FALSE)</f>
        <v>0</v>
      </c>
      <c r="L22" s="37" cm="1">
        <f t="array" aca="1" ref="L22" ca="1">INDIRECT("R[36]C["&amp;$A$18&amp;"]",FALSE)</f>
        <v>0</v>
      </c>
      <c r="M22" s="37" cm="1">
        <f t="array" aca="1" ref="M22" ca="1">INDIRECT("R[36]C["&amp;$A$18&amp;"]",FALSE)</f>
        <v>0</v>
      </c>
      <c r="N22" s="37" cm="1">
        <f t="array" aca="1" ref="N22" ca="1">INDIRECT("R[36]C["&amp;$A$18&amp;"]",FALSE)</f>
        <v>0</v>
      </c>
      <c r="O22" s="37" cm="1">
        <f t="array" aca="1" ref="O22" ca="1">INDIRECT("R[36]C["&amp;$A$18&amp;"]",FALSE)</f>
        <v>0</v>
      </c>
      <c r="P22" s="17"/>
      <c r="Q22" s="17"/>
      <c r="R22" s="22">
        <f ca="1">SUM(C22:P22)</f>
        <v>552.74358974358972</v>
      </c>
    </row>
    <row r="23" spans="1:18" x14ac:dyDescent="0.35">
      <c r="A23" s="56">
        <f>A22</f>
        <v>1</v>
      </c>
      <c r="B23" s="17">
        <f>[1]Detailed!B23</f>
        <v>15</v>
      </c>
      <c r="C23" s="37" cm="1">
        <f t="array" aca="1" ref="C23" ca="1">INDIRECT("R[36]C["&amp;$A$23&amp;"]",FALSE)</f>
        <v>0</v>
      </c>
      <c r="D23" s="37" cm="1">
        <f t="array" aca="1" ref="D23" ca="1">INDIRECT("R[36]C["&amp;$A$19&amp;"]",FALSE)</f>
        <v>44.000000000000007</v>
      </c>
      <c r="E23" s="37" cm="1">
        <f t="array" aca="1" ref="E23" ca="1">INDIRECT("R[36]C["&amp;$A$19&amp;"]",FALSE)</f>
        <v>88.000000000000014</v>
      </c>
      <c r="F23" s="37" cm="1">
        <f t="array" aca="1" ref="F23" ca="1">INDIRECT("R[36]C["&amp;$A$19&amp;"]",FALSE)</f>
        <v>133.33333333333334</v>
      </c>
      <c r="G23" s="37" cm="1">
        <f t="array" aca="1" ref="G23" ca="1">INDIRECT("R[36]C["&amp;$A$19&amp;"]",FALSE)</f>
        <v>133.33333333333334</v>
      </c>
      <c r="H23" s="37" cm="1">
        <f t="array" aca="1" ref="H23" ca="1">INDIRECT("R[36]C["&amp;$A$19&amp;"]",FALSE)</f>
        <v>266.66666666666669</v>
      </c>
      <c r="I23" s="37" cm="1">
        <f t="array" aca="1" ref="I23" ca="1">INDIRECT("R[36]C["&amp;$A$19&amp;"]",FALSE)</f>
        <v>266.66666666666669</v>
      </c>
      <c r="J23" s="37" cm="1">
        <f t="array" aca="1" ref="J23" ca="1">INDIRECT("R[36]C["&amp;$A$19&amp;"]",FALSE)</f>
        <v>266.66666666666669</v>
      </c>
      <c r="K23" s="37" cm="1">
        <f t="array" aca="1" ref="K23" ca="1">INDIRECT("R[36]C["&amp;$A$19&amp;"]",FALSE)</f>
        <v>133.33333333333334</v>
      </c>
      <c r="L23" s="37" cm="1">
        <f t="array" aca="1" ref="L23" ca="1">INDIRECT("R[36]C["&amp;$A$19&amp;"]",FALSE)</f>
        <v>66.823110318938234</v>
      </c>
      <c r="M23" s="37" cm="1">
        <f t="array" aca="1" ref="M23" ca="1">INDIRECT("R[36]C["&amp;$A$19&amp;"]",FALSE)</f>
        <v>0</v>
      </c>
      <c r="N23" s="37" cm="1">
        <f t="array" aca="1" ref="N23" ca="1">INDIRECT("R[36]C["&amp;$A$19&amp;"]",FALSE)</f>
        <v>0</v>
      </c>
      <c r="O23" s="37" cm="1">
        <f t="array" aca="1" ref="O23" ca="1">INDIRECT("R[36]C["&amp;$A$19&amp;"]",FALSE)</f>
        <v>0</v>
      </c>
      <c r="P23" s="17"/>
      <c r="Q23" s="17"/>
      <c r="R23" s="22">
        <f t="shared" ref="R23:R24" ca="1" si="17">SUM(C23:P23)</f>
        <v>1398.8231103189385</v>
      </c>
    </row>
    <row r="24" spans="1:18" x14ac:dyDescent="0.35">
      <c r="A24" s="56">
        <f>A22</f>
        <v>1</v>
      </c>
      <c r="B24" s="17">
        <f>[1]Detailed!B24</f>
        <v>18</v>
      </c>
      <c r="C24" s="37" cm="1">
        <f t="array" aca="1" ref="C24" ca="1">INDIRECT("R[36]C["&amp;$A$24&amp;"]",FALSE)</f>
        <v>0</v>
      </c>
      <c r="D24" s="37" cm="1">
        <f t="array" aca="1" ref="D24" ca="1">INDIRECT("R[36]C["&amp;$A$20&amp;"]",FALSE)</f>
        <v>0</v>
      </c>
      <c r="E24" s="37" cm="1">
        <f t="array" aca="1" ref="E24" ca="1">INDIRECT("R[36]C["&amp;$A$20&amp;"]",FALSE)</f>
        <v>0</v>
      </c>
      <c r="F24" s="37" cm="1">
        <f t="array" aca="1" ref="F24" ca="1">INDIRECT("R[36]C["&amp;$A$20&amp;"]",FALSE)</f>
        <v>0</v>
      </c>
      <c r="G24" s="37" cm="1">
        <f t="array" aca="1" ref="G24" ca="1">INDIRECT("R[36]C["&amp;$A$20&amp;"]",FALSE)</f>
        <v>0</v>
      </c>
      <c r="H24" s="37" cm="1">
        <f t="array" aca="1" ref="H24" ca="1">INDIRECT("R[36]C["&amp;$A$20&amp;"]",FALSE)</f>
        <v>0</v>
      </c>
      <c r="I24" s="37" cm="1">
        <f t="array" aca="1" ref="I24" ca="1">INDIRECT("R[36]C["&amp;$A$20&amp;"]",FALSE)</f>
        <v>0</v>
      </c>
      <c r="J24" s="37" cm="1">
        <f t="array" aca="1" ref="J24" ca="1">INDIRECT("R[36]C["&amp;$A$20&amp;"]",FALSE)</f>
        <v>0</v>
      </c>
      <c r="K24" s="37" cm="1">
        <f t="array" aca="1" ref="K24" ca="1">INDIRECT("R[36]C["&amp;$A$20&amp;"]",FALSE)</f>
        <v>38.886145644612462</v>
      </c>
      <c r="L24" s="37" cm="1">
        <f t="array" aca="1" ref="L24" ca="1">INDIRECT("R[36]C["&amp;$A$20&amp;"]",FALSE)</f>
        <v>111.11111111111111</v>
      </c>
      <c r="M24" s="37" cm="1">
        <f t="array" aca="1" ref="M24" ca="1">INDIRECT("R[36]C["&amp;$A$20&amp;"]",FALSE)</f>
        <v>111.11111111111111</v>
      </c>
      <c r="N24" s="37" cm="1">
        <f t="array" aca="1" ref="N24" ca="1">INDIRECT("R[36]C["&amp;$A$20&amp;"]",FALSE)</f>
        <v>106.65330276279337</v>
      </c>
      <c r="O24" s="37" cm="1">
        <f t="array" aca="1" ref="O24" ca="1">INDIRECT("R[36]C["&amp;$A$20&amp;"]",FALSE)</f>
        <v>51.333333333333314</v>
      </c>
      <c r="P24" s="17"/>
      <c r="Q24" s="17"/>
      <c r="R24" s="22">
        <f t="shared" ca="1" si="17"/>
        <v>419.09500396296136</v>
      </c>
    </row>
    <row r="25" spans="1:18" x14ac:dyDescent="0.35">
      <c r="B25" s="16" t="str">
        <f>[1]Detailed!B25</f>
        <v>FOUNDATIONS</v>
      </c>
      <c r="C25" s="62"/>
      <c r="D25" s="62"/>
      <c r="E25" s="62"/>
      <c r="F25" s="62"/>
      <c r="G25" s="62"/>
      <c r="H25" s="62"/>
      <c r="I25" s="62"/>
      <c r="J25" s="62"/>
      <c r="K25" s="62"/>
      <c r="L25" s="62"/>
      <c r="M25" s="62"/>
      <c r="N25" s="62"/>
      <c r="O25" s="62"/>
      <c r="P25" s="62"/>
      <c r="Q25" s="62"/>
      <c r="R25" s="29"/>
    </row>
    <row r="26" spans="1:18" x14ac:dyDescent="0.35">
      <c r="A26" s="56">
        <f>Assumptions!C51</f>
        <v>1</v>
      </c>
      <c r="B26" t="str">
        <f>[1]Detailed!B26</f>
        <v>Monopiles (turbine)</v>
      </c>
      <c r="C26" s="37" cm="1">
        <f t="array" aca="1" ref="C26" ca="1">INDIRECT("R[36]C["&amp;$A$26&amp;"]",FALSE)</f>
        <v>32.769230769230774</v>
      </c>
      <c r="D26" s="37" cm="1">
        <f t="array" aca="1" ref="D26" ca="1">INDIRECT("R[36]C["&amp;$A$18&amp;"]",FALSE)</f>
        <v>104.46451554144767</v>
      </c>
      <c r="E26" s="37" cm="1">
        <f t="array" aca="1" ref="E26" ca="1">INDIRECT("R[36]C["&amp;$A$18&amp;"]",FALSE)</f>
        <v>157.71918494928053</v>
      </c>
      <c r="F26" s="37" cm="1">
        <f t="array" aca="1" ref="F26" ca="1">INDIRECT("R[36]C["&amp;$A$18&amp;"]",FALSE)</f>
        <v>197.83916849015316</v>
      </c>
      <c r="G26" s="37" cm="1">
        <f t="array" aca="1" ref="G26" ca="1">INDIRECT("R[36]C["&amp;$A$18&amp;"]",FALSE)</f>
        <v>93.012930859450179</v>
      </c>
      <c r="H26" s="37" cm="1">
        <f t="array" aca="1" ref="H26" ca="1">INDIRECT("R[36]C["&amp;$A$18&amp;"]",FALSE)</f>
        <v>152.14489115332606</v>
      </c>
      <c r="I26" s="37" cm="1">
        <f t="array" aca="1" ref="I26" ca="1">INDIRECT("R[36]C["&amp;$A$18&amp;"]",FALSE)</f>
        <v>238.18657367044463</v>
      </c>
      <c r="J26" s="37" cm="1">
        <f t="array" aca="1" ref="J26" ca="1">INDIRECT("R[36]C["&amp;$A$18&amp;"]",FALSE)</f>
        <v>210.68510152925145</v>
      </c>
      <c r="K26" s="37" cm="1">
        <f t="array" aca="1" ref="K26" ca="1">INDIRECT("R[36]C["&amp;$A$18&amp;"]",FALSE)</f>
        <v>172.21947897794581</v>
      </c>
      <c r="L26" s="37" cm="1">
        <f t="array" aca="1" ref="L26" ca="1">INDIRECT("R[36]C["&amp;$A$18&amp;"]",FALSE)</f>
        <v>81.049111845854597</v>
      </c>
      <c r="M26" s="37" cm="1">
        <f t="array" aca="1" ref="M26" ca="1">INDIRECT("R[36]C["&amp;$A$18&amp;"]",FALSE)</f>
        <v>37.037037037037038</v>
      </c>
      <c r="N26" s="37" cm="1">
        <f t="array" aca="1" ref="N26" ca="1">INDIRECT("R[36]C["&amp;$A$18&amp;"]",FALSE)</f>
        <v>55.305524491337493</v>
      </c>
      <c r="O26" s="37" cm="1">
        <f t="array" aca="1" ref="O26" ca="1">INDIRECT("R[36]C["&amp;$A$18&amp;"]",FALSE)</f>
        <v>25.666666666666657</v>
      </c>
      <c r="P26" s="37"/>
      <c r="Q26" s="37"/>
      <c r="R26" s="22">
        <f ca="1">SUM(C26:Q26)</f>
        <v>1558.0994159814261</v>
      </c>
    </row>
    <row r="27" spans="1:18" x14ac:dyDescent="0.35">
      <c r="A27" s="56">
        <f>A26</f>
        <v>1</v>
      </c>
      <c r="B27" t="str">
        <f>[1]Detailed!B27</f>
        <v>Transition Piece</v>
      </c>
      <c r="C27" s="37" cm="1">
        <f t="array" aca="1" ref="C27" ca="1">INDIRECT("R[36]C["&amp;$A$27&amp;"]",FALSE)</f>
        <v>32.769230769230774</v>
      </c>
      <c r="D27" s="37" cm="1">
        <f t="array" aca="1" ref="D27" ca="1">INDIRECT("R[36]C["&amp;$A$19&amp;"]",FALSE)</f>
        <v>104.46451554144767</v>
      </c>
      <c r="E27" s="37" cm="1">
        <f t="array" aca="1" ref="E27" ca="1">INDIRECT("R[36]C["&amp;$A$19&amp;"]",FALSE)</f>
        <v>157.71918494928053</v>
      </c>
      <c r="F27" s="37" cm="1">
        <f t="array" aca="1" ref="F27" ca="1">INDIRECT("R[36]C["&amp;$A$19&amp;"]",FALSE)</f>
        <v>197.83916849015316</v>
      </c>
      <c r="G27" s="37" cm="1">
        <f t="array" aca="1" ref="G27" ca="1">INDIRECT("R[36]C["&amp;$A$19&amp;"]",FALSE)</f>
        <v>93.012930859450179</v>
      </c>
      <c r="H27" s="37" cm="1">
        <f t="array" aca="1" ref="H27" ca="1">INDIRECT("R[36]C["&amp;$A$19&amp;"]",FALSE)</f>
        <v>152.14489115332606</v>
      </c>
      <c r="I27" s="37" cm="1">
        <f t="array" aca="1" ref="I27" ca="1">INDIRECT("R[36]C["&amp;$A$19&amp;"]",FALSE)</f>
        <v>238.18657367044463</v>
      </c>
      <c r="J27" s="37" cm="1">
        <f t="array" aca="1" ref="J27" ca="1">INDIRECT("R[36]C["&amp;$A$19&amp;"]",FALSE)</f>
        <v>210.68510152925145</v>
      </c>
      <c r="K27" s="37" cm="1">
        <f t="array" aca="1" ref="K27" ca="1">INDIRECT("R[36]C["&amp;$A$19&amp;"]",FALSE)</f>
        <v>172.21947897794581</v>
      </c>
      <c r="L27" s="37" cm="1">
        <f t="array" aca="1" ref="L27" ca="1">INDIRECT("R[36]C["&amp;$A$19&amp;"]",FALSE)</f>
        <v>81.049111845854597</v>
      </c>
      <c r="M27" s="37" cm="1">
        <f t="array" aca="1" ref="M27" ca="1">INDIRECT("R[36]C["&amp;$A$19&amp;"]",FALSE)</f>
        <v>37.037037037037038</v>
      </c>
      <c r="N27" s="37" cm="1">
        <f t="array" aca="1" ref="N27" ca="1">INDIRECT("R[36]C["&amp;$A$19&amp;"]",FALSE)</f>
        <v>55.305524491337493</v>
      </c>
      <c r="O27" s="37" cm="1">
        <f t="array" aca="1" ref="O27" ca="1">INDIRECT("R[36]C["&amp;$A$19&amp;"]",FALSE)</f>
        <v>25.666666666666657</v>
      </c>
      <c r="P27" s="37"/>
      <c r="Q27" s="37"/>
      <c r="R27" s="22">
        <f t="shared" ref="R27:R29" ca="1" si="18">SUM(C27:Q27)</f>
        <v>1558.0994159814261</v>
      </c>
    </row>
    <row r="28" spans="1:18" x14ac:dyDescent="0.35">
      <c r="A28" s="56">
        <f>Assumptions!C53</f>
        <v>1</v>
      </c>
      <c r="B28" t="str">
        <f>[1]Detailed!B28</f>
        <v>Jackets (turbine)</v>
      </c>
      <c r="C28" s="37" cm="1">
        <f t="array" aca="1" ref="C28" ca="1">INDIRECT("R[36]C["&amp;$A$28&amp;"]",FALSE)</f>
        <v>0</v>
      </c>
      <c r="D28" s="37" cm="1">
        <f t="array" aca="1" ref="D28" ca="1">INDIRECT("R[36]C["&amp;$A$28&amp;"]",FALSE)</f>
        <v>13.265708950375892</v>
      </c>
      <c r="E28" s="37" cm="1">
        <f t="array" aca="1" ref="E28" ca="1">INDIRECT("R[36]C["&amp;$A$28&amp;"]",FALSE)</f>
        <v>10.543524416135883</v>
      </c>
      <c r="F28" s="37" cm="1">
        <f t="array" aca="1" ref="F28" ca="1">INDIRECT("R[36]C["&amp;$A$28&amp;"]",FALSE)</f>
        <v>13.539387308533918</v>
      </c>
      <c r="G28" s="37" cm="1">
        <f t="array" aca="1" ref="G28" ca="1">INDIRECT("R[36]C["&amp;$A$28&amp;"]",FALSE)</f>
        <v>0</v>
      </c>
      <c r="H28" s="37" cm="1">
        <f t="array" aca="1" ref="H28" ca="1">INDIRECT("R[36]C["&amp;$A$28&amp;"]",FALSE)</f>
        <v>37.413636582088877</v>
      </c>
      <c r="I28" s="37" cm="1">
        <f t="array" aca="1" ref="I28" ca="1">INDIRECT("R[36]C["&amp;$A$28&amp;"]",FALSE)</f>
        <v>59.517582098227258</v>
      </c>
      <c r="J28" s="37" cm="1">
        <f t="array" aca="1" ref="J28" ca="1">INDIRECT("R[36]C["&amp;$A$28&amp;"]",FALSE)</f>
        <v>0</v>
      </c>
      <c r="K28" s="37" cm="1">
        <f t="array" aca="1" ref="K28" ca="1">INDIRECT("R[36]C["&amp;$A$28&amp;"]",FALSE)</f>
        <v>0</v>
      </c>
      <c r="L28" s="37" cm="1">
        <f t="array" aca="1" ref="L28" ca="1">INDIRECT("R[36]C["&amp;$A$28&amp;"]",FALSE)</f>
        <v>69.172113542099467</v>
      </c>
      <c r="M28" s="37" cm="1">
        <f t="array" aca="1" ref="M28" ca="1">INDIRECT("R[36]C["&amp;$A$28&amp;"]",FALSE)</f>
        <v>37.037037037037038</v>
      </c>
      <c r="N28" s="37" cm="1">
        <f t="array" aca="1" ref="N28" ca="1">INDIRECT("R[36]C["&amp;$A$28&amp;"]",FALSE)</f>
        <v>25.67388913572794</v>
      </c>
      <c r="O28" s="37" cm="1">
        <f t="array" aca="1" ref="O28" ca="1">INDIRECT("R[36]C["&amp;$A$28&amp;"]",FALSE)</f>
        <v>25.666666666666657</v>
      </c>
      <c r="P28" s="37"/>
      <c r="Q28" s="37"/>
      <c r="R28" s="22">
        <f t="shared" ca="1" si="18"/>
        <v>291.8295457368929</v>
      </c>
    </row>
    <row r="29" spans="1:18" x14ac:dyDescent="0.35">
      <c r="A29" s="56">
        <f>Assumptions!C52</f>
        <v>1</v>
      </c>
      <c r="B29" t="str">
        <f>[1]Detailed!B29</f>
        <v>GBF (turbine)</v>
      </c>
      <c r="C29" s="37" cm="1">
        <f t="array" aca="1" ref="C29" ca="1">INDIRECT("R[36]C["&amp;$A$29&amp;"]",FALSE)</f>
        <v>10</v>
      </c>
      <c r="D29" s="37" cm="1">
        <f t="array" aca="1" ref="D29" ca="1">INDIRECT("R[36]C["&amp;$A$29&amp;"]",FALSE)</f>
        <v>36.269775508176423</v>
      </c>
      <c r="E29" s="37" cm="1">
        <f t="array" aca="1" ref="E29" ca="1">INDIRECT("R[36]C["&amp;$A$29&amp;"]",FALSE)</f>
        <v>67.074162538334519</v>
      </c>
      <c r="F29" s="37" cm="1">
        <f t="array" aca="1" ref="F29" ca="1">INDIRECT("R[36]C["&amp;$A$29&amp;"]",FALSE)</f>
        <v>61.542669584245083</v>
      </c>
      <c r="G29" s="37" cm="1">
        <f t="array" aca="1" ref="G29" ca="1">INDIRECT("R[36]C["&amp;$A$29&amp;"]",FALSE)</f>
        <v>106.96142811490883</v>
      </c>
      <c r="H29" s="37" cm="1">
        <f t="array" aca="1" ref="H29" ca="1">INDIRECT("R[36]C["&amp;$A$29&amp;"]",FALSE)</f>
        <v>62.596742725750808</v>
      </c>
      <c r="I29" s="37" cm="1">
        <f t="array" aca="1" ref="I29" ca="1">INDIRECT("R[36]C["&amp;$A$29&amp;"]",FALSE)</f>
        <v>0</v>
      </c>
      <c r="J29" s="37" cm="1">
        <f t="array" aca="1" ref="J29" ca="1">INDIRECT("R[36]C["&amp;$A$29&amp;"]",FALSE)</f>
        <v>37.936638575871157</v>
      </c>
      <c r="K29" s="37" cm="1">
        <f t="array" aca="1" ref="K29" ca="1">INDIRECT("R[36]C["&amp;$A$29&amp;"]",FALSE)</f>
        <v>0</v>
      </c>
      <c r="L29" s="37" cm="1">
        <f t="array" aca="1" ref="L29" ca="1">INDIRECT("R[36]C["&amp;$A$29&amp;"]",FALSE)</f>
        <v>27.712996042095291</v>
      </c>
      <c r="M29" s="37" cm="1">
        <f t="array" aca="1" ref="M29" ca="1">INDIRECT("R[36]C["&amp;$A$29&amp;"]",FALSE)</f>
        <v>37.037037037037038</v>
      </c>
      <c r="N29" s="37" cm="1">
        <f t="array" aca="1" ref="N29" ca="1">INDIRECT("R[36]C["&amp;$A$29&amp;"]",FALSE)</f>
        <v>25.67388913572794</v>
      </c>
      <c r="O29" s="37" cm="1">
        <f t="array" aca="1" ref="O29" ca="1">INDIRECT("R[36]C["&amp;$A$29&amp;"]",FALSE)</f>
        <v>0</v>
      </c>
      <c r="P29" s="37"/>
      <c r="Q29" s="37"/>
      <c r="R29" s="22">
        <f t="shared" ca="1" si="18"/>
        <v>472.80533926214713</v>
      </c>
    </row>
    <row r="30" spans="1:18" x14ac:dyDescent="0.35">
      <c r="A30" s="56">
        <f>Assumptions!C54</f>
        <v>1</v>
      </c>
      <c r="B30" t="str">
        <f>[1]Detailed!B30</f>
        <v>Jacket (Substation)</v>
      </c>
      <c r="C30" s="37" cm="1">
        <f t="array" aca="1" ref="C30" ca="1">INDIRECT("R[36]C["&amp;$A$30&amp;"]",FALSE)</f>
        <v>2</v>
      </c>
      <c r="D30" s="37" cm="1">
        <f t="array" aca="1" ref="D30" ca="1">INDIRECT("R[36]C["&amp;$A$30&amp;"]",FALSE)</f>
        <v>4.5519589535603551</v>
      </c>
      <c r="E30" s="37" cm="1">
        <f t="array" aca="1" ref="E30" ca="1">INDIRECT("R[36]C["&amp;$A$30&amp;"]",FALSE)</f>
        <v>7.9076433121019116</v>
      </c>
      <c r="F30" s="37" cm="1">
        <f t="array" aca="1" ref="F30" ca="1">INDIRECT("R[36]C["&amp;$A$30&amp;"]",FALSE)</f>
        <v>8.6159737417943116</v>
      </c>
      <c r="G30" s="37" cm="1">
        <f t="array" aca="1" ref="G30" ca="1">INDIRECT("R[36]C["&amp;$A$30&amp;"]",FALSE)</f>
        <v>5.1635601883484554</v>
      </c>
      <c r="H30" s="37" cm="1">
        <f t="array" aca="1" ref="H30" ca="1">INDIRECT("R[36]C["&amp;$A$30&amp;"]",FALSE)</f>
        <v>5.6878839398445926</v>
      </c>
      <c r="I30" s="37" cm="1">
        <f t="array" aca="1" ref="I30" ca="1">INDIRECT("R[36]C["&amp;$A$30&amp;"]",FALSE)</f>
        <v>8.7183958151700089</v>
      </c>
      <c r="J30" s="37" cm="1">
        <f t="array" aca="1" ref="J30" ca="1">INDIRECT("R[36]C["&amp;$A$30&amp;"]",FALSE)</f>
        <v>9.3044152582961583</v>
      </c>
      <c r="K30" s="37" cm="1">
        <f t="array" aca="1" ref="K30" ca="1">INDIRECT("R[36]C["&amp;$A$30&amp;"]",FALSE)</f>
        <v>4.4288132990060491</v>
      </c>
      <c r="L30" s="37" cm="1">
        <f t="array" aca="1" ref="L30" ca="1">INDIRECT("R[36]C["&amp;$A$30&amp;"]",FALSE)</f>
        <v>5.6333588792514435</v>
      </c>
      <c r="M30" s="37" cm="1">
        <f t="array" aca="1" ref="M30" ca="1">INDIRECT("R[36]C["&amp;$A$30&amp;"]",FALSE)</f>
        <v>3.7488284910965324</v>
      </c>
      <c r="N30" s="37" cm="1">
        <f t="array" aca="1" ref="N30" ca="1">INDIRECT("R[36]C["&amp;$A$30&amp;"]",FALSE)</f>
        <v>3.9953602689605439</v>
      </c>
      <c r="O30" s="37" cm="1">
        <f t="array" aca="1" ref="O30" ca="1">INDIRECT("R[36]C["&amp;$A$30&amp;"]",FALSE)</f>
        <v>1.9999999999999991</v>
      </c>
      <c r="P30" s="37"/>
      <c r="Q30" s="37"/>
      <c r="R30" s="22">
        <f ca="1">SUM(C30:Q30)</f>
        <v>71.756192147430369</v>
      </c>
    </row>
    <row r="31" spans="1:18" x14ac:dyDescent="0.35">
      <c r="B31" s="16" t="str">
        <f>[1]Detailed!B31</f>
        <v>SUBSTATIONS</v>
      </c>
      <c r="C31" s="62"/>
      <c r="D31" s="63"/>
      <c r="E31" s="63"/>
      <c r="F31" s="63"/>
      <c r="G31" s="63"/>
      <c r="H31" s="63"/>
      <c r="I31" s="63"/>
      <c r="J31" s="63"/>
      <c r="K31" s="63"/>
      <c r="L31" s="63"/>
      <c r="M31" s="63"/>
      <c r="N31" s="63"/>
      <c r="O31" s="63"/>
      <c r="P31" s="63"/>
      <c r="Q31" s="63"/>
      <c r="R31" s="29"/>
    </row>
    <row r="32" spans="1:18" x14ac:dyDescent="0.35">
      <c r="A32" s="56">
        <f>Assumptions!C48</f>
        <v>2</v>
      </c>
      <c r="B32" t="str">
        <f>[1]Detailed!B32</f>
        <v>OSS Topsides</v>
      </c>
      <c r="C32" s="37" cm="1">
        <f t="array" aca="1" ref="C32" ca="1">INDIRECT("R[36]C["&amp;$A$32&amp;"]",FALSE)</f>
        <v>4.6160801611904221</v>
      </c>
      <c r="D32" s="37" cm="1">
        <f t="array" aca="1" ref="D32" ca="1">INDIRECT("R[36]C["&amp;$A$32&amp;"]",FALSE)</f>
        <v>5.2626658808706086</v>
      </c>
      <c r="E32" s="37" cm="1">
        <f t="array" aca="1" ref="E32" ca="1">INDIRECT("R[36]C["&amp;$A$32&amp;"]",FALSE)</f>
        <v>8.0598733448474373</v>
      </c>
      <c r="F32" s="37" cm="1">
        <f t="array" aca="1" ref="F32" ca="1">INDIRECT("R[36]C["&amp;$A$32&amp;"]",FALSE)</f>
        <v>4.8194111197622869</v>
      </c>
      <c r="G32" s="37" cm="1">
        <f t="array" aca="1" ref="G32" ca="1">INDIRECT("R[36]C["&amp;$A$32&amp;"]",FALSE)</f>
        <v>5.6878839398445926</v>
      </c>
      <c r="H32" s="37" cm="1">
        <f t="array" aca="1" ref="H32" ca="1">INDIRECT("R[36]C["&amp;$A$32&amp;"]",FALSE)</f>
        <v>8.7183958151700107</v>
      </c>
      <c r="I32" s="37" cm="1">
        <f t="array" aca="1" ref="I32" ca="1">INDIRECT("R[36]C["&amp;$A$32&amp;"]",FALSE)</f>
        <v>6.7668474605790241</v>
      </c>
      <c r="J32" s="37" cm="1">
        <f t="array" aca="1" ref="J32" ca="1">INDIRECT("R[36]C["&amp;$A$32&amp;"]",FALSE)</f>
        <v>3.8573444158383743</v>
      </c>
      <c r="K32" s="37" cm="1">
        <f t="array" aca="1" ref="K32" ca="1">INDIRECT("R[36]C["&amp;$A$32&amp;"]",FALSE)</f>
        <v>5.2807580147025766</v>
      </c>
      <c r="L32" s="37" cm="1">
        <f t="array" aca="1" ref="L32" ca="1">INDIRECT("R[36]C["&amp;$A$32&amp;"]",FALSE)</f>
        <v>3.7488284910965324</v>
      </c>
      <c r="M32" s="37" cm="1">
        <f t="array" aca="1" ref="M32" ca="1">INDIRECT("R[36]C["&amp;$A$32&amp;"]",FALSE)</f>
        <v>3.9953602689605439</v>
      </c>
      <c r="N32" s="37" cm="1">
        <f t="array" aca="1" ref="N32" ca="1">INDIRECT("R[36]C["&amp;$A$32&amp;"]",FALSE)</f>
        <v>1.9999999999999993</v>
      </c>
      <c r="O32" s="37" cm="1">
        <f t="array" aca="1" ref="O32" ca="1">INDIRECT("R[36]C["&amp;$A$32&amp;"]",FALSE)</f>
        <v>0</v>
      </c>
      <c r="P32" s="37"/>
      <c r="Q32" s="37"/>
      <c r="R32" s="22">
        <f ca="1">SUM(C32:Q32)</f>
        <v>62.813448912862412</v>
      </c>
    </row>
    <row r="33" spans="1:19" x14ac:dyDescent="0.35">
      <c r="B33" s="16" t="str">
        <f>[1]Detailed!B33</f>
        <v>CABLES</v>
      </c>
      <c r="C33" s="62"/>
      <c r="D33" s="62"/>
      <c r="E33" s="62"/>
      <c r="F33" s="62"/>
      <c r="G33" s="62"/>
      <c r="H33" s="62"/>
      <c r="I33" s="62"/>
      <c r="J33" s="62"/>
      <c r="K33" s="62"/>
      <c r="L33" s="62"/>
      <c r="M33" s="62"/>
      <c r="N33" s="62"/>
      <c r="O33" s="62"/>
      <c r="P33" s="62"/>
      <c r="Q33" s="62"/>
      <c r="R33" s="29"/>
    </row>
    <row r="34" spans="1:19" x14ac:dyDescent="0.35">
      <c r="A34" s="56">
        <f>Assumptions!C49</f>
        <v>1</v>
      </c>
      <c r="B34" t="str">
        <f>[1]Detailed!B34</f>
        <v>Array cable, km</v>
      </c>
      <c r="C34" s="37" cm="1">
        <f t="array" aca="1" ref="C34" ca="1">INDIRECT("R[36]C["&amp;$A$34&amp;"]",FALSE)</f>
        <v>125.50240000000001</v>
      </c>
      <c r="D34" s="37" cm="1">
        <f t="array" aca="1" ref="D34" ca="1">INDIRECT("R[36]C["&amp;$A$34&amp;"]",FALSE)</f>
        <v>398.02331261749072</v>
      </c>
      <c r="E34" s="37" cm="1">
        <f t="array" aca="1" ref="E34" ca="1">INDIRECT("R[36]C["&amp;$A$34&amp;"]",FALSE)</f>
        <v>636.4204506946844</v>
      </c>
      <c r="F34" s="37" cm="1">
        <f t="array" aca="1" ref="F34" ca="1">INDIRECT("R[36]C["&amp;$A$34&amp;"]",FALSE)</f>
        <v>599.0478295912493</v>
      </c>
      <c r="G34" s="37" cm="1">
        <f t="array" aca="1" ref="G34" ca="1">INDIRECT("R[36]C["&amp;$A$34&amp;"]",FALSE)</f>
        <v>402.56589406003224</v>
      </c>
      <c r="H34" s="37" cm="1">
        <f t="array" aca="1" ref="H34" ca="1">INDIRECT("R[36]C["&amp;$A$34&amp;"]",FALSE)</f>
        <v>714.52383357448048</v>
      </c>
      <c r="I34" s="37" cm="1">
        <f t="array" aca="1" ref="I34" ca="1">INDIRECT("R[36]C["&amp;$A$34&amp;"]",FALSE)</f>
        <v>585.60000000000014</v>
      </c>
      <c r="J34" s="37" cm="1">
        <f t="array" aca="1" ref="J34" ca="1">INDIRECT("R[36]C["&amp;$A$34&amp;"]",FALSE)</f>
        <v>807.14590917461123</v>
      </c>
      <c r="K34" s="37" cm="1">
        <f t="array" aca="1" ref="K34" ca="1">INDIRECT("R[36]C["&amp;$A$34&amp;"]",FALSE)</f>
        <v>329.39397583556905</v>
      </c>
      <c r="L34" s="37" cm="1">
        <f t="array" aca="1" ref="L34" ca="1">INDIRECT("R[36]C["&amp;$A$34&amp;"]",FALSE)</f>
        <v>548.18728245810189</v>
      </c>
      <c r="M34" s="37" cm="1">
        <f t="array" aca="1" ref="M34" ca="1">INDIRECT("R[36]C["&amp;$A$34&amp;"]",FALSE)</f>
        <v>244</v>
      </c>
      <c r="N34" s="37" cm="1">
        <f t="array" aca="1" ref="N34" ca="1">INDIRECT("R[36]C["&amp;$A$34&amp;"]",FALSE)</f>
        <v>234.21065286709424</v>
      </c>
      <c r="O34" s="37" cm="1">
        <f t="array" aca="1" ref="O34" ca="1">INDIRECT("R[36]C["&amp;$A$34&amp;"]",FALSE)</f>
        <v>112.72799999999997</v>
      </c>
      <c r="P34" s="37"/>
      <c r="Q34" s="37"/>
      <c r="R34" s="22">
        <f ca="1">SUM(C34:Q34)</f>
        <v>5737.3495408733133</v>
      </c>
    </row>
    <row r="35" spans="1:19" x14ac:dyDescent="0.35">
      <c r="A35" s="56">
        <f>Assumptions!C50</f>
        <v>1</v>
      </c>
      <c r="B35" t="str">
        <f>[1]Detailed!B35</f>
        <v>Export cable, km</v>
      </c>
      <c r="C35" s="37" cm="1">
        <f t="array" aca="1" ref="C35" ca="1">INDIRECT("R[36]C["&amp;$A$35&amp;"]",FALSE)</f>
        <v>256</v>
      </c>
      <c r="D35" s="37" cm="1">
        <f t="array" aca="1" ref="D35" ca="1">INDIRECT("R[36]C["&amp;$A$35&amp;"]",FALSE)</f>
        <v>427.63994400169986</v>
      </c>
      <c r="E35" s="37" cm="1">
        <f t="array" aca="1" ref="E35" ca="1">INDIRECT("R[36]C["&amp;$A$35&amp;"]",FALSE)</f>
        <v>443.37960046334877</v>
      </c>
      <c r="F35" s="37" cm="1">
        <f t="array" aca="1" ref="F35" ca="1">INDIRECT("R[36]C["&amp;$A$35&amp;"]",FALSE)</f>
        <v>574.18422567645371</v>
      </c>
      <c r="G35" s="37" cm="1">
        <f t="array" aca="1" ref="G35" ca="1">INDIRECT("R[36]C["&amp;$A$35&amp;"]",FALSE)</f>
        <v>507.00204979899257</v>
      </c>
      <c r="H35" s="37" cm="1">
        <f t="array" aca="1" ref="H35" ca="1">INDIRECT("R[36]C["&amp;$A$35&amp;"]",FALSE)</f>
        <v>468.30147270036503</v>
      </c>
      <c r="I35" s="37" cm="1">
        <f t="array" aca="1" ref="I35" ca="1">INDIRECT("R[36]C["&amp;$A$35&amp;"]",FALSE)</f>
        <v>1203.5925021795993</v>
      </c>
      <c r="J35" s="37" cm="1">
        <f t="array" aca="1" ref="J35" ca="1">INDIRECT("R[36]C["&amp;$A$35&amp;"]",FALSE)</f>
        <v>575.10167783562258</v>
      </c>
      <c r="K35" s="37" cm="1">
        <f t="array" aca="1" ref="K35" ca="1">INDIRECT("R[36]C["&amp;$A$35&amp;"]",FALSE)</f>
        <v>243.01269819781757</v>
      </c>
      <c r="L35" s="37" cm="1">
        <f t="array" aca="1" ref="L35" ca="1">INDIRECT("R[36]C["&amp;$A$35&amp;"]",FALSE)</f>
        <v>706.21777246457009</v>
      </c>
      <c r="M35" s="37" cm="1">
        <f t="array" aca="1" ref="M35" ca="1">INDIRECT("R[36]C["&amp;$A$35&amp;"]",FALSE)</f>
        <v>562.32427366447985</v>
      </c>
      <c r="N35" s="37" cm="1">
        <f t="array" aca="1" ref="N35" ca="1">INDIRECT("R[36]C["&amp;$A$35&amp;"]",FALSE)</f>
        <v>495.96404698741708</v>
      </c>
      <c r="O35" s="37" cm="1">
        <f t="array" aca="1" ref="O35" ca="1">INDIRECT("R[36]C["&amp;$A$35&amp;"]",FALSE)</f>
        <v>279.99999999999989</v>
      </c>
      <c r="P35" s="37"/>
      <c r="Q35" s="37"/>
      <c r="R35" s="22">
        <f ca="1">SUM(C35:Q35)</f>
        <v>6742.7202639703664</v>
      </c>
    </row>
    <row r="36" spans="1:19" x14ac:dyDescent="0.35">
      <c r="B36" s="16">
        <f>[1]Detailed!B36</f>
        <v>0</v>
      </c>
      <c r="C36" s="16"/>
      <c r="D36" s="16"/>
      <c r="E36" s="16"/>
      <c r="F36" s="16"/>
      <c r="G36" s="16"/>
      <c r="H36" s="16"/>
      <c r="I36" s="16"/>
      <c r="J36" s="16"/>
      <c r="K36" s="16"/>
      <c r="L36" s="16"/>
      <c r="M36" s="16"/>
      <c r="N36" s="16"/>
      <c r="O36" s="16"/>
      <c r="P36" s="16"/>
      <c r="Q36" s="16"/>
      <c r="R36" s="29"/>
    </row>
    <row r="37" spans="1:19" x14ac:dyDescent="0.35">
      <c r="D37" s="22"/>
      <c r="E37" s="22"/>
      <c r="F37" s="22"/>
      <c r="G37" s="22"/>
      <c r="H37" s="22"/>
      <c r="I37" s="22"/>
      <c r="J37" s="22"/>
      <c r="K37" s="22"/>
      <c r="L37" s="22"/>
      <c r="M37" s="22"/>
      <c r="N37" s="22"/>
      <c r="O37" s="22"/>
      <c r="P37" s="22"/>
      <c r="Q37" s="22"/>
      <c r="R37" s="22"/>
    </row>
    <row r="38" spans="1:19" x14ac:dyDescent="0.35">
      <c r="D38" s="22"/>
      <c r="E38" s="22"/>
      <c r="F38" s="22"/>
      <c r="G38" s="22"/>
      <c r="H38" s="22"/>
      <c r="I38" s="22"/>
      <c r="J38" s="22"/>
      <c r="K38" s="22"/>
      <c r="L38" s="22"/>
      <c r="M38" s="22"/>
      <c r="N38" s="22"/>
      <c r="O38" s="22"/>
      <c r="P38" s="22"/>
      <c r="Q38" s="22"/>
      <c r="R38" s="22"/>
    </row>
    <row r="39" spans="1:19" x14ac:dyDescent="0.35">
      <c r="D39" s="22"/>
      <c r="E39" s="22"/>
      <c r="F39" s="22"/>
      <c r="G39" s="22"/>
      <c r="H39" s="22"/>
      <c r="I39" s="22"/>
      <c r="J39" s="22"/>
      <c r="K39" s="22"/>
      <c r="L39" s="22"/>
      <c r="M39" s="22"/>
      <c r="N39" s="22"/>
      <c r="O39" s="22"/>
      <c r="P39" s="22"/>
      <c r="Q39" s="22"/>
      <c r="R39" s="22"/>
    </row>
    <row r="40" spans="1:19" x14ac:dyDescent="0.35">
      <c r="D40" s="22"/>
      <c r="E40" s="22"/>
      <c r="F40" s="22"/>
      <c r="G40" s="22"/>
      <c r="H40" s="22"/>
      <c r="I40" s="22"/>
      <c r="J40" s="22"/>
      <c r="K40" s="22"/>
      <c r="L40" s="22"/>
      <c r="M40" s="22"/>
      <c r="N40" s="22"/>
      <c r="O40" s="22"/>
      <c r="P40" s="22"/>
      <c r="Q40" s="22"/>
      <c r="R40" s="22"/>
    </row>
    <row r="41" spans="1:19" x14ac:dyDescent="0.35">
      <c r="D41" s="22"/>
      <c r="E41" s="22"/>
      <c r="F41" s="22"/>
      <c r="G41" s="22"/>
      <c r="H41" s="22"/>
      <c r="I41" s="22"/>
      <c r="J41" s="22"/>
      <c r="K41" s="22"/>
      <c r="L41" s="22"/>
      <c r="M41" s="22"/>
      <c r="N41" s="22"/>
      <c r="O41" s="22"/>
      <c r="P41" s="22"/>
      <c r="Q41" s="22"/>
      <c r="R41" s="22"/>
    </row>
    <row r="42" spans="1:19" x14ac:dyDescent="0.35">
      <c r="R42" s="22"/>
    </row>
    <row r="43" spans="1:19" x14ac:dyDescent="0.35">
      <c r="R43" s="22"/>
    </row>
    <row r="44" spans="1:19" x14ac:dyDescent="0.35">
      <c r="B44" s="7" t="str">
        <f>[1]Detailed!B38</f>
        <v>TRANSPORT</v>
      </c>
      <c r="C44" s="7"/>
      <c r="R44" s="22"/>
    </row>
    <row r="45" spans="1:19" x14ac:dyDescent="0.35">
      <c r="B45" s="16" t="str">
        <f>[1]Detailed!B39</f>
        <v>TURBINES, MW</v>
      </c>
      <c r="C45" s="63">
        <f ca="1">SUM(C46:C48)</f>
        <v>0</v>
      </c>
      <c r="D45" s="63">
        <f t="shared" ref="D45" ca="1" si="19">SUM(D46:D48)</f>
        <v>42.769230769230774</v>
      </c>
      <c r="E45" s="63">
        <f t="shared" ref="E45" ca="1" si="20">SUM(E46:E48)</f>
        <v>154</v>
      </c>
      <c r="F45" s="63">
        <f t="shared" ref="F45" ca="1" si="21">SUM(F46:F48)</f>
        <v>254.66666666666669</v>
      </c>
      <c r="G45" s="63">
        <f t="shared" ref="G45" ca="1" si="22">SUM(G46:G48)</f>
        <v>300</v>
      </c>
      <c r="H45" s="63">
        <f t="shared" ref="H45" ca="1" si="23">SUM(H46:H48)</f>
        <v>199.97435897435898</v>
      </c>
      <c r="I45" s="63">
        <f t="shared" ref="I45" ca="1" si="24">SUM(I46:I48)</f>
        <v>266.66666666666669</v>
      </c>
      <c r="J45" s="63">
        <f t="shared" ref="J45" ca="1" si="25">SUM(J46:J48)</f>
        <v>266.66666666666669</v>
      </c>
      <c r="K45" s="63">
        <f t="shared" ref="K45" ca="1" si="26">SUM(K46:K48)</f>
        <v>266.66666666666669</v>
      </c>
      <c r="L45" s="63">
        <f t="shared" ref="L45" ca="1" si="27">SUM(L46:L48)</f>
        <v>172.21947897794581</v>
      </c>
      <c r="M45" s="63">
        <f t="shared" ref="M45" ca="1" si="28">SUM(M46:M48)</f>
        <v>177.93422143004935</v>
      </c>
      <c r="N45" s="63">
        <f t="shared" ref="N45" ca="1" si="29">SUM(N46:N48)</f>
        <v>111.11111111111111</v>
      </c>
      <c r="O45" s="63">
        <f t="shared" ref="O45" ca="1" si="30">SUM(O46:O48)</f>
        <v>106.65330276279337</v>
      </c>
      <c r="P45" s="63">
        <f t="shared" ref="P45:Q45" ca="1" si="31">SUM(P46:P48)</f>
        <v>51.333333333333314</v>
      </c>
      <c r="Q45" s="63">
        <f t="shared" si="31"/>
        <v>0</v>
      </c>
      <c r="R45" s="29">
        <f ca="1">SUM(C45:Q45)</f>
        <v>2370.6617040254901</v>
      </c>
    </row>
    <row r="46" spans="1:19" x14ac:dyDescent="0.35">
      <c r="A46" s="56">
        <f>Assumptions!C55</f>
        <v>1</v>
      </c>
      <c r="B46" s="17">
        <f>[1]Detailed!B40</f>
        <v>12</v>
      </c>
      <c r="C46" s="37" cm="1">
        <f t="array" aca="1" ref="C46" ca="1">INDIRECT("R[40]C["&amp;$A$46&amp;"]",FALSE)</f>
        <v>0</v>
      </c>
      <c r="D46" s="37" cm="1">
        <f t="array" aca="1" ref="D46" ca="1">INDIRECT("R[40]C["&amp;$A$46&amp;"]",FALSE)</f>
        <v>42.769230769230774</v>
      </c>
      <c r="E46" s="37" cm="1">
        <f t="array" aca="1" ref="E46" ca="1">INDIRECT("R[40]C["&amp;$A$46&amp;"]",FALSE)</f>
        <v>110</v>
      </c>
      <c r="F46" s="37" cm="1">
        <f t="array" aca="1" ref="F46" ca="1">INDIRECT("R[40]C["&amp;$A$46&amp;"]",FALSE)</f>
        <v>166.66666666666666</v>
      </c>
      <c r="G46" s="37" cm="1">
        <f t="array" aca="1" ref="G46" ca="1">INDIRECT("R[40]C["&amp;$A$46&amp;"]",FALSE)</f>
        <v>166.66666666666666</v>
      </c>
      <c r="H46" s="37" cm="1">
        <f t="array" aca="1" ref="H46" ca="1">INDIRECT("R[40]C["&amp;$A$46&amp;"]",FALSE)</f>
        <v>66.641025641025635</v>
      </c>
      <c r="I46" s="37" cm="1">
        <f t="array" aca="1" ref="I46" ca="1">INDIRECT("R[40]C["&amp;$A$46&amp;"]",FALSE)</f>
        <v>0</v>
      </c>
      <c r="J46" s="37" cm="1">
        <f t="array" aca="1" ref="J46" ca="1">INDIRECT("R[40]C["&amp;$A$46&amp;"]",FALSE)</f>
        <v>0</v>
      </c>
      <c r="K46" s="37" cm="1">
        <f t="array" aca="1" ref="K46" ca="1">INDIRECT("R[40]C["&amp;$A$46&amp;"]",FALSE)</f>
        <v>0</v>
      </c>
      <c r="L46" s="37" cm="1">
        <f t="array" aca="1" ref="L46" ca="1">INDIRECT("R[40]C["&amp;$A$46&amp;"]",FALSE)</f>
        <v>0</v>
      </c>
      <c r="M46" s="37" cm="1">
        <f t="array" aca="1" ref="M46" ca="1">INDIRECT("R[40]C["&amp;$A$46&amp;"]",FALSE)</f>
        <v>0</v>
      </c>
      <c r="N46" s="37" cm="1">
        <f t="array" aca="1" ref="N46" ca="1">INDIRECT("R[40]C["&amp;$A$46&amp;"]",FALSE)</f>
        <v>0</v>
      </c>
      <c r="O46" s="37" cm="1">
        <f t="array" aca="1" ref="O46" ca="1">INDIRECT("R[40]C["&amp;$A$46&amp;"]",FALSE)</f>
        <v>0</v>
      </c>
      <c r="P46" s="37" cm="1">
        <f t="array" aca="1" ref="P46" ca="1">INDIRECT("R[40]C["&amp;$A$46&amp;"]",FALSE)</f>
        <v>0</v>
      </c>
      <c r="R46" s="22">
        <f ca="1">SUM(D46:P46)</f>
        <v>552.74358974358972</v>
      </c>
    </row>
    <row r="47" spans="1:19" x14ac:dyDescent="0.35">
      <c r="A47" s="56">
        <f>A46</f>
        <v>1</v>
      </c>
      <c r="B47" s="17">
        <f>[1]Detailed!B41</f>
        <v>15</v>
      </c>
      <c r="C47" s="37" cm="1">
        <f t="array" aca="1" ref="C47" ca="1">INDIRECT("R[40]C["&amp;$A$46&amp;"]",FALSE)</f>
        <v>0</v>
      </c>
      <c r="D47" s="37" cm="1">
        <f t="array" aca="1" ref="D47" ca="1">INDIRECT("R[40]C["&amp;$A$46&amp;"]",FALSE)</f>
        <v>0</v>
      </c>
      <c r="E47" s="37" cm="1">
        <f t="array" aca="1" ref="E47" ca="1">INDIRECT("R[40]C["&amp;$A$46&amp;"]",FALSE)</f>
        <v>44.000000000000007</v>
      </c>
      <c r="F47" s="37" cm="1">
        <f t="array" aca="1" ref="F47" ca="1">INDIRECT("R[40]C["&amp;$A$46&amp;"]",FALSE)</f>
        <v>88.000000000000014</v>
      </c>
      <c r="G47" s="37" cm="1">
        <f t="array" aca="1" ref="G47" ca="1">INDIRECT("R[40]C["&amp;$A$46&amp;"]",FALSE)</f>
        <v>133.33333333333334</v>
      </c>
      <c r="H47" s="37" cm="1">
        <f t="array" aca="1" ref="H47" ca="1">INDIRECT("R[40]C["&amp;$A$46&amp;"]",FALSE)</f>
        <v>133.33333333333334</v>
      </c>
      <c r="I47" s="37" cm="1">
        <f t="array" aca="1" ref="I47" ca="1">INDIRECT("R[40]C["&amp;$A$46&amp;"]",FALSE)</f>
        <v>266.66666666666669</v>
      </c>
      <c r="J47" s="37" cm="1">
        <f t="array" aca="1" ref="J47" ca="1">INDIRECT("R[40]C["&amp;$A$46&amp;"]",FALSE)</f>
        <v>266.66666666666669</v>
      </c>
      <c r="K47" s="37" cm="1">
        <f t="array" aca="1" ref="K47" ca="1">INDIRECT("R[40]C["&amp;$A$46&amp;"]",FALSE)</f>
        <v>266.66666666666669</v>
      </c>
      <c r="L47" s="37" cm="1">
        <f t="array" aca="1" ref="L47" ca="1">INDIRECT("R[40]C["&amp;$A$46&amp;"]",FALSE)</f>
        <v>133.33333333333334</v>
      </c>
      <c r="M47" s="37" cm="1">
        <f t="array" aca="1" ref="M47" ca="1">INDIRECT("R[40]C["&amp;$A$46&amp;"]",FALSE)</f>
        <v>66.823110318938234</v>
      </c>
      <c r="N47" s="37" cm="1">
        <f t="array" aca="1" ref="N47" ca="1">INDIRECT("R[40]C["&amp;$A$46&amp;"]",FALSE)</f>
        <v>0</v>
      </c>
      <c r="O47" s="37" cm="1">
        <f t="array" aca="1" ref="O47" ca="1">INDIRECT("R[40]C["&amp;$A$46&amp;"]",FALSE)</f>
        <v>0</v>
      </c>
      <c r="P47" s="37" cm="1">
        <f t="array" aca="1" ref="P47" ca="1">INDIRECT("R[40]C["&amp;$A$46&amp;"]",FALSE)</f>
        <v>0</v>
      </c>
      <c r="R47" s="22">
        <f ca="1">SUM(D47:P47)</f>
        <v>1398.8231103189385</v>
      </c>
    </row>
    <row r="48" spans="1:19" x14ac:dyDescent="0.35">
      <c r="A48" s="56">
        <f>A47</f>
        <v>1</v>
      </c>
      <c r="B48" s="17">
        <f>[1]Detailed!B42</f>
        <v>18</v>
      </c>
      <c r="C48" s="37" cm="1">
        <f t="array" aca="1" ref="C48" ca="1">INDIRECT("R[40]C["&amp;$A$46&amp;"]",FALSE)</f>
        <v>0</v>
      </c>
      <c r="D48" s="37" cm="1">
        <f t="array" aca="1" ref="D48" ca="1">INDIRECT("R[40]C["&amp;$A$46&amp;"]",FALSE)</f>
        <v>0</v>
      </c>
      <c r="E48" s="37" cm="1">
        <f t="array" aca="1" ref="E48" ca="1">INDIRECT("R[40]C["&amp;$A$46&amp;"]",FALSE)</f>
        <v>0</v>
      </c>
      <c r="F48" s="37" cm="1">
        <f t="array" aca="1" ref="F48" ca="1">INDIRECT("R[40]C["&amp;$A$46&amp;"]",FALSE)</f>
        <v>0</v>
      </c>
      <c r="G48" s="37" cm="1">
        <f t="array" aca="1" ref="G48" ca="1">INDIRECT("R[40]C["&amp;$A$46&amp;"]",FALSE)</f>
        <v>0</v>
      </c>
      <c r="H48" s="37" cm="1">
        <f t="array" aca="1" ref="H48" ca="1">INDIRECT("R[40]C["&amp;$A$46&amp;"]",FALSE)</f>
        <v>0</v>
      </c>
      <c r="I48" s="37" cm="1">
        <f t="array" aca="1" ref="I48" ca="1">INDIRECT("R[40]C["&amp;$A$46&amp;"]",FALSE)</f>
        <v>0</v>
      </c>
      <c r="J48" s="37" cm="1">
        <f t="array" aca="1" ref="J48" ca="1">INDIRECT("R[40]C["&amp;$A$46&amp;"]",FALSE)</f>
        <v>0</v>
      </c>
      <c r="K48" s="37" cm="1">
        <f t="array" aca="1" ref="K48" ca="1">INDIRECT("R[40]C["&amp;$A$46&amp;"]",FALSE)</f>
        <v>0</v>
      </c>
      <c r="L48" s="37" cm="1">
        <f t="array" aca="1" ref="L48" ca="1">INDIRECT("R[40]C["&amp;$A$46&amp;"]",FALSE)</f>
        <v>38.886145644612462</v>
      </c>
      <c r="M48" s="37" cm="1">
        <f t="array" aca="1" ref="M48" ca="1">INDIRECT("R[40]C["&amp;$A$46&amp;"]",FALSE)</f>
        <v>111.11111111111111</v>
      </c>
      <c r="N48" s="37" cm="1">
        <f t="array" aca="1" ref="N48" ca="1">INDIRECT("R[40]C["&amp;$A$46&amp;"]",FALSE)</f>
        <v>111.11111111111111</v>
      </c>
      <c r="O48" s="37" cm="1">
        <f t="array" aca="1" ref="O48" ca="1">INDIRECT("R[40]C["&amp;$A$46&amp;"]",FALSE)</f>
        <v>106.65330276279337</v>
      </c>
      <c r="P48" s="37" cm="1">
        <f t="array" aca="1" ref="P48" ca="1">INDIRECT("R[40]C["&amp;$A$46&amp;"]",FALSE)</f>
        <v>51.333333333333314</v>
      </c>
      <c r="R48" s="22">
        <f ca="1">SUM(D48:P48)</f>
        <v>419.09500396296136</v>
      </c>
      <c r="S48" t="s">
        <v>89</v>
      </c>
    </row>
    <row r="49" spans="1:18" x14ac:dyDescent="0.35">
      <c r="B49" s="16" t="str">
        <f>[1]Detailed!B43</f>
        <v>ROTOR BLADES, m</v>
      </c>
      <c r="C49" s="16"/>
      <c r="D49" s="16"/>
      <c r="E49" s="16"/>
      <c r="F49" s="16"/>
      <c r="G49" s="16"/>
      <c r="H49" s="16"/>
      <c r="I49" s="16"/>
      <c r="J49" s="16"/>
      <c r="K49" s="16"/>
      <c r="L49" s="16"/>
      <c r="M49" s="16"/>
      <c r="N49" s="16"/>
      <c r="O49" s="16"/>
      <c r="P49" s="16"/>
      <c r="Q49" s="16"/>
      <c r="R49" s="29"/>
    </row>
    <row r="50" spans="1:18" x14ac:dyDescent="0.35">
      <c r="A50" s="56">
        <f>A48</f>
        <v>1</v>
      </c>
      <c r="B50" s="17">
        <f>[1]Detailed!B44</f>
        <v>12</v>
      </c>
      <c r="C50" s="37" cm="1">
        <f t="array" aca="1" ref="C50" ca="1">INDIRECT("R[40]C["&amp;$A$50&amp;"]",FALSE)</f>
        <v>0</v>
      </c>
      <c r="D50" s="37" cm="1">
        <f t="array" aca="1" ref="D50" ca="1">INDIRECT("R[40]C["&amp;$A$50&amp;"]",FALSE)</f>
        <v>128.30769230769232</v>
      </c>
      <c r="E50" s="37" cm="1">
        <f t="array" aca="1" ref="E50" ca="1">INDIRECT("R[40]C["&amp;$A$50&amp;"]",FALSE)</f>
        <v>330</v>
      </c>
      <c r="F50" s="37" cm="1">
        <f t="array" aca="1" ref="F50" ca="1">INDIRECT("R[40]C["&amp;$A$50&amp;"]",FALSE)</f>
        <v>500</v>
      </c>
      <c r="G50" s="37" cm="1">
        <f t="array" aca="1" ref="G50" ca="1">INDIRECT("R[40]C["&amp;$A$50&amp;"]",FALSE)</f>
        <v>500</v>
      </c>
      <c r="H50" s="37" cm="1">
        <f t="array" aca="1" ref="H50" ca="1">INDIRECT("R[40]C["&amp;$A$50&amp;"]",FALSE)</f>
        <v>199.92307692307691</v>
      </c>
      <c r="I50" s="37" cm="1">
        <f t="array" aca="1" ref="I50" ca="1">INDIRECT("R[40]C["&amp;$A$50&amp;"]",FALSE)</f>
        <v>0</v>
      </c>
      <c r="J50" s="37" cm="1">
        <f t="array" aca="1" ref="J50" ca="1">INDIRECT("R[40]C["&amp;$A$50&amp;"]",FALSE)</f>
        <v>0</v>
      </c>
      <c r="K50" s="37" cm="1">
        <f t="array" aca="1" ref="K50" ca="1">INDIRECT("R[40]C["&amp;$A$50&amp;"]",FALSE)</f>
        <v>0</v>
      </c>
      <c r="L50" s="37" cm="1">
        <f t="array" aca="1" ref="L50" ca="1">INDIRECT("R[40]C["&amp;$A$50&amp;"]",FALSE)</f>
        <v>0</v>
      </c>
      <c r="M50" s="37" cm="1">
        <f t="array" aca="1" ref="M50" ca="1">INDIRECT("R[40]C["&amp;$A$50&amp;"]",FALSE)</f>
        <v>0</v>
      </c>
      <c r="N50" s="37" cm="1">
        <f t="array" aca="1" ref="N50" ca="1">INDIRECT("R[40]C["&amp;$A$50&amp;"]",FALSE)</f>
        <v>0</v>
      </c>
      <c r="O50" s="37" cm="1">
        <f t="array" aca="1" ref="O50" ca="1">INDIRECT("R[40]C["&amp;$A$50&amp;"]",FALSE)</f>
        <v>0</v>
      </c>
      <c r="P50" s="37" cm="1">
        <f t="array" aca="1" ref="P50" ca="1">INDIRECT("R[40]C["&amp;$A$50&amp;"]",FALSE)</f>
        <v>0</v>
      </c>
      <c r="Q50" s="22"/>
      <c r="R50" s="22">
        <f ca="1">SUM(D50:P50)</f>
        <v>1658.2307692307693</v>
      </c>
    </row>
    <row r="51" spans="1:18" x14ac:dyDescent="0.35">
      <c r="A51" s="56">
        <f>A50</f>
        <v>1</v>
      </c>
      <c r="B51" s="17">
        <f>[1]Detailed!B45</f>
        <v>15</v>
      </c>
      <c r="C51" s="37" cm="1">
        <f t="array" aca="1" ref="C51" ca="1">INDIRECT("R[40]C["&amp;$A$50&amp;"]",FALSE)</f>
        <v>0</v>
      </c>
      <c r="D51" s="37" cm="1">
        <f t="array" aca="1" ref="D51" ca="1">INDIRECT("R[40]C["&amp;$A$50&amp;"]",FALSE)</f>
        <v>0</v>
      </c>
      <c r="E51" s="37" cm="1">
        <f t="array" aca="1" ref="E51" ca="1">INDIRECT("R[40]C["&amp;$A$50&amp;"]",FALSE)</f>
        <v>132.00000000000003</v>
      </c>
      <c r="F51" s="37" cm="1">
        <f t="array" aca="1" ref="F51" ca="1">INDIRECT("R[40]C["&amp;$A$50&amp;"]",FALSE)</f>
        <v>264.00000000000006</v>
      </c>
      <c r="G51" s="37" cm="1">
        <f t="array" aca="1" ref="G51" ca="1">INDIRECT("R[40]C["&amp;$A$50&amp;"]",FALSE)</f>
        <v>400</v>
      </c>
      <c r="H51" s="37" cm="1">
        <f t="array" aca="1" ref="H51" ca="1">INDIRECT("R[40]C["&amp;$A$50&amp;"]",FALSE)</f>
        <v>400</v>
      </c>
      <c r="I51" s="37" cm="1">
        <f t="array" aca="1" ref="I51" ca="1">INDIRECT("R[40]C["&amp;$A$50&amp;"]",FALSE)</f>
        <v>800</v>
      </c>
      <c r="J51" s="37" cm="1">
        <f t="array" aca="1" ref="J51" ca="1">INDIRECT("R[40]C["&amp;$A$50&amp;"]",FALSE)</f>
        <v>800</v>
      </c>
      <c r="K51" s="37" cm="1">
        <f t="array" aca="1" ref="K51" ca="1">INDIRECT("R[40]C["&amp;$A$50&amp;"]",FALSE)</f>
        <v>800</v>
      </c>
      <c r="L51" s="37" cm="1">
        <f t="array" aca="1" ref="L51" ca="1">INDIRECT("R[40]C["&amp;$A$50&amp;"]",FALSE)</f>
        <v>400</v>
      </c>
      <c r="M51" s="37" cm="1">
        <f t="array" aca="1" ref="M51" ca="1">INDIRECT("R[40]C["&amp;$A$50&amp;"]",FALSE)</f>
        <v>200.4693309568147</v>
      </c>
      <c r="N51" s="37" cm="1">
        <f t="array" aca="1" ref="N51" ca="1">INDIRECT("R[40]C["&amp;$A$50&amp;"]",FALSE)</f>
        <v>0</v>
      </c>
      <c r="O51" s="37" cm="1">
        <f t="array" aca="1" ref="O51" ca="1">INDIRECT("R[40]C["&amp;$A$50&amp;"]",FALSE)</f>
        <v>0</v>
      </c>
      <c r="P51" s="37" cm="1">
        <f t="array" aca="1" ref="P51" ca="1">INDIRECT("R[40]C["&amp;$A$50&amp;"]",FALSE)</f>
        <v>0</v>
      </c>
      <c r="Q51" s="22"/>
      <c r="R51" s="22">
        <f ca="1">SUM(D51:P51)</f>
        <v>4196.4693309568147</v>
      </c>
    </row>
    <row r="52" spans="1:18" x14ac:dyDescent="0.35">
      <c r="A52" s="56">
        <f>A51</f>
        <v>1</v>
      </c>
      <c r="B52" s="17">
        <f>[1]Detailed!B46</f>
        <v>18</v>
      </c>
      <c r="C52" s="37" cm="1">
        <f t="array" aca="1" ref="C52" ca="1">INDIRECT("R[40]C["&amp;$A$50&amp;"]",FALSE)</f>
        <v>0</v>
      </c>
      <c r="D52" s="37" cm="1">
        <f t="array" aca="1" ref="D52" ca="1">INDIRECT("R[40]C["&amp;$A$50&amp;"]",FALSE)</f>
        <v>0</v>
      </c>
      <c r="E52" s="37" cm="1">
        <f t="array" aca="1" ref="E52" ca="1">INDIRECT("R[40]C["&amp;$A$50&amp;"]",FALSE)</f>
        <v>0</v>
      </c>
      <c r="F52" s="37" cm="1">
        <f t="array" aca="1" ref="F52" ca="1">INDIRECT("R[40]C["&amp;$A$50&amp;"]",FALSE)</f>
        <v>0</v>
      </c>
      <c r="G52" s="37" cm="1">
        <f t="array" aca="1" ref="G52" ca="1">INDIRECT("R[40]C["&amp;$A$50&amp;"]",FALSE)</f>
        <v>0</v>
      </c>
      <c r="H52" s="37" cm="1">
        <f t="array" aca="1" ref="H52" ca="1">INDIRECT("R[40]C["&amp;$A$50&amp;"]",FALSE)</f>
        <v>0</v>
      </c>
      <c r="I52" s="37" cm="1">
        <f t="array" aca="1" ref="I52" ca="1">INDIRECT("R[40]C["&amp;$A$50&amp;"]",FALSE)</f>
        <v>0</v>
      </c>
      <c r="J52" s="37" cm="1">
        <f t="array" aca="1" ref="J52" ca="1">INDIRECT("R[40]C["&amp;$A$50&amp;"]",FALSE)</f>
        <v>0</v>
      </c>
      <c r="K52" s="37" cm="1">
        <f t="array" aca="1" ref="K52" ca="1">INDIRECT("R[40]C["&amp;$A$50&amp;"]",FALSE)</f>
        <v>0</v>
      </c>
      <c r="L52" s="37" cm="1">
        <f t="array" aca="1" ref="L52" ca="1">INDIRECT("R[40]C["&amp;$A$50&amp;"]",FALSE)</f>
        <v>116.65843693383738</v>
      </c>
      <c r="M52" s="37" cm="1">
        <f t="array" aca="1" ref="M52" ca="1">INDIRECT("R[40]C["&amp;$A$50&amp;"]",FALSE)</f>
        <v>333.33333333333337</v>
      </c>
      <c r="N52" s="37" cm="1">
        <f t="array" aca="1" ref="N52" ca="1">INDIRECT("R[40]C["&amp;$A$50&amp;"]",FALSE)</f>
        <v>333.33333333333337</v>
      </c>
      <c r="O52" s="37" cm="1">
        <f t="array" aca="1" ref="O52" ca="1">INDIRECT("R[40]C["&amp;$A$50&amp;"]",FALSE)</f>
        <v>319.95990828838012</v>
      </c>
      <c r="P52" s="37" cm="1">
        <f t="array" aca="1" ref="P52" ca="1">INDIRECT("R[40]C["&amp;$A$50&amp;"]",FALSE)</f>
        <v>153.99999999999994</v>
      </c>
      <c r="Q52" s="22"/>
      <c r="R52" s="22">
        <f ca="1">SUM(D52:P52)</f>
        <v>1257.2850118888841</v>
      </c>
    </row>
    <row r="53" spans="1:18" x14ac:dyDescent="0.35">
      <c r="B53" s="16" t="str">
        <f>[1]Detailed!B47</f>
        <v>NACELLES, MW</v>
      </c>
      <c r="C53" s="16"/>
      <c r="D53" s="16"/>
      <c r="E53" s="16"/>
      <c r="F53" s="16"/>
      <c r="G53" s="16"/>
      <c r="H53" s="16"/>
      <c r="I53" s="16"/>
      <c r="J53" s="16"/>
      <c r="K53" s="16"/>
      <c r="L53" s="16"/>
      <c r="M53" s="16"/>
      <c r="N53" s="16"/>
      <c r="O53" s="16"/>
      <c r="P53" s="16"/>
      <c r="Q53" s="16"/>
      <c r="R53" s="29"/>
    </row>
    <row r="54" spans="1:18" x14ac:dyDescent="0.35">
      <c r="A54" s="56">
        <f>A52</f>
        <v>1</v>
      </c>
      <c r="B54" s="17">
        <f>[1]Detailed!B48</f>
        <v>12</v>
      </c>
      <c r="C54" s="37" cm="1">
        <f t="array" aca="1" ref="C54" ca="1">INDIRECT("R[40]C["&amp;$A$46&amp;"]",FALSE)</f>
        <v>0</v>
      </c>
      <c r="D54" s="37" cm="1">
        <f t="array" aca="1" ref="D54" ca="1">INDIRECT("R[40]C["&amp;$A$46&amp;"]",FALSE)</f>
        <v>42.769230769230774</v>
      </c>
      <c r="E54" s="37" cm="1">
        <f t="array" aca="1" ref="E54" ca="1">INDIRECT("R[40]C["&amp;$A$46&amp;"]",FALSE)</f>
        <v>110</v>
      </c>
      <c r="F54" s="37" cm="1">
        <f t="array" aca="1" ref="F54" ca="1">INDIRECT("R[40]C["&amp;$A$46&amp;"]",FALSE)</f>
        <v>166.66666666666666</v>
      </c>
      <c r="G54" s="37" cm="1">
        <f t="array" aca="1" ref="G54" ca="1">INDIRECT("R[40]C["&amp;$A$46&amp;"]",FALSE)</f>
        <v>166.66666666666666</v>
      </c>
      <c r="H54" s="37" cm="1">
        <f t="array" aca="1" ref="H54" ca="1">INDIRECT("R[40]C["&amp;$A$46&amp;"]",FALSE)</f>
        <v>66.641025641025635</v>
      </c>
      <c r="I54" s="37" cm="1">
        <f t="array" aca="1" ref="I54" ca="1">INDIRECT("R[40]C["&amp;$A$46&amp;"]",FALSE)</f>
        <v>0</v>
      </c>
      <c r="J54" s="37" cm="1">
        <f t="array" aca="1" ref="J54" ca="1">INDIRECT("R[40]C["&amp;$A$46&amp;"]",FALSE)</f>
        <v>0</v>
      </c>
      <c r="K54" s="37" cm="1">
        <f t="array" aca="1" ref="K54" ca="1">INDIRECT("R[40]C["&amp;$A$46&amp;"]",FALSE)</f>
        <v>0</v>
      </c>
      <c r="L54" s="37" cm="1">
        <f t="array" aca="1" ref="L54" ca="1">INDIRECT("R[40]C["&amp;$A$46&amp;"]",FALSE)</f>
        <v>0</v>
      </c>
      <c r="M54" s="37" cm="1">
        <f t="array" aca="1" ref="M54" ca="1">INDIRECT("R[40]C["&amp;$A$46&amp;"]",FALSE)</f>
        <v>0</v>
      </c>
      <c r="N54" s="37" cm="1">
        <f t="array" aca="1" ref="N54" ca="1">INDIRECT("R[40]C["&amp;$A$46&amp;"]",FALSE)</f>
        <v>0</v>
      </c>
      <c r="O54" s="37" cm="1">
        <f t="array" aca="1" ref="O54" ca="1">INDIRECT("R[40]C["&amp;$A$46&amp;"]",FALSE)</f>
        <v>0</v>
      </c>
      <c r="P54" s="37" cm="1">
        <f t="array" aca="1" ref="P54" ca="1">INDIRECT("R[40]C["&amp;$A$46&amp;"]",FALSE)</f>
        <v>0</v>
      </c>
      <c r="Q54" s="17"/>
      <c r="R54" s="22">
        <f ca="1">SUM(D54:P54)</f>
        <v>552.74358974358972</v>
      </c>
    </row>
    <row r="55" spans="1:18" x14ac:dyDescent="0.35">
      <c r="A55" s="56">
        <f>A54</f>
        <v>1</v>
      </c>
      <c r="B55" s="17">
        <f>[1]Detailed!B49</f>
        <v>15</v>
      </c>
      <c r="C55" s="37" cm="1">
        <f t="array" aca="1" ref="C55" ca="1">INDIRECT("R[40]C["&amp;$A$46&amp;"]",FALSE)</f>
        <v>0</v>
      </c>
      <c r="D55" s="37" cm="1">
        <f t="array" aca="1" ref="D55" ca="1">INDIRECT("R[40]C["&amp;$A$46&amp;"]",FALSE)</f>
        <v>0</v>
      </c>
      <c r="E55" s="37" cm="1">
        <f t="array" aca="1" ref="E55" ca="1">INDIRECT("R[40]C["&amp;$A$46&amp;"]",FALSE)</f>
        <v>44.000000000000007</v>
      </c>
      <c r="F55" s="37" cm="1">
        <f t="array" aca="1" ref="F55" ca="1">INDIRECT("R[40]C["&amp;$A$46&amp;"]",FALSE)</f>
        <v>88.000000000000014</v>
      </c>
      <c r="G55" s="37" cm="1">
        <f t="array" aca="1" ref="G55" ca="1">INDIRECT("R[40]C["&amp;$A$46&amp;"]",FALSE)</f>
        <v>133.33333333333334</v>
      </c>
      <c r="H55" s="37" cm="1">
        <f t="array" aca="1" ref="H55" ca="1">INDIRECT("R[40]C["&amp;$A$46&amp;"]",FALSE)</f>
        <v>133.33333333333334</v>
      </c>
      <c r="I55" s="37" cm="1">
        <f t="array" aca="1" ref="I55" ca="1">INDIRECT("R[40]C["&amp;$A$46&amp;"]",FALSE)</f>
        <v>266.66666666666669</v>
      </c>
      <c r="J55" s="37" cm="1">
        <f t="array" aca="1" ref="J55" ca="1">INDIRECT("R[40]C["&amp;$A$46&amp;"]",FALSE)</f>
        <v>266.66666666666669</v>
      </c>
      <c r="K55" s="37" cm="1">
        <f t="array" aca="1" ref="K55" ca="1">INDIRECT("R[40]C["&amp;$A$46&amp;"]",FALSE)</f>
        <v>266.66666666666669</v>
      </c>
      <c r="L55" s="37" cm="1">
        <f t="array" aca="1" ref="L55" ca="1">INDIRECT("R[40]C["&amp;$A$46&amp;"]",FALSE)</f>
        <v>133.33333333333334</v>
      </c>
      <c r="M55" s="37" cm="1">
        <f t="array" aca="1" ref="M55" ca="1">INDIRECT("R[40]C["&amp;$A$46&amp;"]",FALSE)</f>
        <v>66.823110318938234</v>
      </c>
      <c r="N55" s="37" cm="1">
        <f t="array" aca="1" ref="N55" ca="1">INDIRECT("R[40]C["&amp;$A$46&amp;"]",FALSE)</f>
        <v>0</v>
      </c>
      <c r="O55" s="37" cm="1">
        <f t="array" aca="1" ref="O55" ca="1">INDIRECT("R[40]C["&amp;$A$46&amp;"]",FALSE)</f>
        <v>0</v>
      </c>
      <c r="P55" s="37" cm="1">
        <f t="array" aca="1" ref="P55" ca="1">INDIRECT("R[40]C["&amp;$A$46&amp;"]",FALSE)</f>
        <v>0</v>
      </c>
      <c r="Q55" s="17"/>
      <c r="R55" s="22">
        <f ca="1">SUM(D55:P55)</f>
        <v>1398.8231103189385</v>
      </c>
    </row>
    <row r="56" spans="1:18" x14ac:dyDescent="0.35">
      <c r="A56" s="56">
        <f>A55</f>
        <v>1</v>
      </c>
      <c r="B56" s="17">
        <f>[1]Detailed!B50</f>
        <v>18</v>
      </c>
      <c r="C56" s="37" cm="1">
        <f t="array" aca="1" ref="C56" ca="1">INDIRECT("R[40]C["&amp;$A$46&amp;"]",FALSE)</f>
        <v>0</v>
      </c>
      <c r="D56" s="37" cm="1">
        <f t="array" aca="1" ref="D56" ca="1">INDIRECT("R[40]C["&amp;$A$46&amp;"]",FALSE)</f>
        <v>0</v>
      </c>
      <c r="E56" s="37" cm="1">
        <f t="array" aca="1" ref="E56" ca="1">INDIRECT("R[40]C["&amp;$A$46&amp;"]",FALSE)</f>
        <v>0</v>
      </c>
      <c r="F56" s="37" cm="1">
        <f t="array" aca="1" ref="F56" ca="1">INDIRECT("R[40]C["&amp;$A$46&amp;"]",FALSE)</f>
        <v>0</v>
      </c>
      <c r="G56" s="37" cm="1">
        <f t="array" aca="1" ref="G56" ca="1">INDIRECT("R[40]C["&amp;$A$46&amp;"]",FALSE)</f>
        <v>0</v>
      </c>
      <c r="H56" s="37" cm="1">
        <f t="array" aca="1" ref="H56" ca="1">INDIRECT("R[40]C["&amp;$A$46&amp;"]",FALSE)</f>
        <v>0</v>
      </c>
      <c r="I56" s="37" cm="1">
        <f t="array" aca="1" ref="I56" ca="1">INDIRECT("R[40]C["&amp;$A$46&amp;"]",FALSE)</f>
        <v>0</v>
      </c>
      <c r="J56" s="37" cm="1">
        <f t="array" aca="1" ref="J56" ca="1">INDIRECT("R[40]C["&amp;$A$46&amp;"]",FALSE)</f>
        <v>0</v>
      </c>
      <c r="K56" s="37" cm="1">
        <f t="array" aca="1" ref="K56" ca="1">INDIRECT("R[40]C["&amp;$A$46&amp;"]",FALSE)</f>
        <v>0</v>
      </c>
      <c r="L56" s="37" cm="1">
        <f t="array" aca="1" ref="L56" ca="1">INDIRECT("R[40]C["&amp;$A$46&amp;"]",FALSE)</f>
        <v>38.886145644612462</v>
      </c>
      <c r="M56" s="37" cm="1">
        <f t="array" aca="1" ref="M56" ca="1">INDIRECT("R[40]C["&amp;$A$46&amp;"]",FALSE)</f>
        <v>111.11111111111111</v>
      </c>
      <c r="N56" s="37" cm="1">
        <f t="array" aca="1" ref="N56" ca="1">INDIRECT("R[40]C["&amp;$A$46&amp;"]",FALSE)</f>
        <v>111.11111111111111</v>
      </c>
      <c r="O56" s="37" cm="1">
        <f t="array" aca="1" ref="O56" ca="1">INDIRECT("R[40]C["&amp;$A$46&amp;"]",FALSE)</f>
        <v>106.65330276279337</v>
      </c>
      <c r="P56" s="37" cm="1">
        <f t="array" aca="1" ref="P56" ca="1">INDIRECT("R[40]C["&amp;$A$46&amp;"]",FALSE)</f>
        <v>51.333333333333314</v>
      </c>
      <c r="Q56" s="17"/>
      <c r="R56" s="22">
        <f ca="1">SUM(D56:P56)</f>
        <v>419.09500396296136</v>
      </c>
    </row>
    <row r="57" spans="1:18" x14ac:dyDescent="0.35">
      <c r="B57" s="16" t="str">
        <f>[1]Detailed!B51</f>
        <v>TOWERS, m</v>
      </c>
      <c r="C57" s="16"/>
      <c r="D57" s="16"/>
      <c r="E57" s="16"/>
      <c r="F57" s="16"/>
      <c r="G57" s="16"/>
      <c r="H57" s="16"/>
      <c r="I57" s="16"/>
      <c r="J57" s="16"/>
      <c r="K57" s="16"/>
      <c r="L57" s="16"/>
      <c r="M57" s="16"/>
      <c r="N57" s="16"/>
      <c r="O57" s="16"/>
      <c r="P57" s="16"/>
      <c r="Q57" s="16"/>
      <c r="R57" s="29"/>
    </row>
    <row r="58" spans="1:18" x14ac:dyDescent="0.35">
      <c r="A58" s="56">
        <f>A56</f>
        <v>1</v>
      </c>
      <c r="B58" s="17">
        <f>[1]Detailed!B52</f>
        <v>12</v>
      </c>
      <c r="C58" s="37" cm="1">
        <f t="array" aca="1" ref="C58" ca="1">INDIRECT("R[40]C["&amp;$A$58&amp;"]",FALSE)</f>
        <v>0</v>
      </c>
      <c r="D58" s="37" cm="1">
        <f t="array" aca="1" ref="D58" ca="1">INDIRECT("R[40]C["&amp;$A$58&amp;"]",FALSE)</f>
        <v>42.769230769230774</v>
      </c>
      <c r="E58" s="37" cm="1">
        <f t="array" aca="1" ref="E58" ca="1">INDIRECT("R[40]C["&amp;$A$58&amp;"]",FALSE)</f>
        <v>110</v>
      </c>
      <c r="F58" s="37" cm="1">
        <f t="array" aca="1" ref="F58" ca="1">INDIRECT("R[40]C["&amp;$A$58&amp;"]",FALSE)</f>
        <v>166.66666666666666</v>
      </c>
      <c r="G58" s="37" cm="1">
        <f t="array" aca="1" ref="G58" ca="1">INDIRECT("R[40]C["&amp;$A$58&amp;"]",FALSE)</f>
        <v>166.66666666666666</v>
      </c>
      <c r="H58" s="37" cm="1">
        <f t="array" aca="1" ref="H58" ca="1">INDIRECT("R[40]C["&amp;$A$58&amp;"]",FALSE)</f>
        <v>66.641025641025635</v>
      </c>
      <c r="I58" s="37" cm="1">
        <f t="array" aca="1" ref="I58" ca="1">INDIRECT("R[40]C["&amp;$A$58&amp;"]",FALSE)</f>
        <v>0</v>
      </c>
      <c r="J58" s="37" cm="1">
        <f t="array" aca="1" ref="J58" ca="1">INDIRECT("R[40]C["&amp;$A$58&amp;"]",FALSE)</f>
        <v>0</v>
      </c>
      <c r="K58" s="37" cm="1">
        <f t="array" aca="1" ref="K58" ca="1">INDIRECT("R[40]C["&amp;$A$58&amp;"]",FALSE)</f>
        <v>0</v>
      </c>
      <c r="L58" s="37" cm="1">
        <f t="array" aca="1" ref="L58" ca="1">INDIRECT("R[40]C["&amp;$A$58&amp;"]",FALSE)</f>
        <v>0</v>
      </c>
      <c r="M58" s="37" cm="1">
        <f t="array" aca="1" ref="M58" ca="1">INDIRECT("R[40]C["&amp;$A$58&amp;"]",FALSE)</f>
        <v>0</v>
      </c>
      <c r="N58" s="37" cm="1">
        <f t="array" aca="1" ref="N58" ca="1">INDIRECT("R[40]C["&amp;$A$58&amp;"]",FALSE)</f>
        <v>0</v>
      </c>
      <c r="O58" s="37" cm="1">
        <f t="array" aca="1" ref="O58" ca="1">INDIRECT("R[40]C["&amp;$A$58&amp;"]",FALSE)</f>
        <v>0</v>
      </c>
      <c r="P58" s="37" cm="1">
        <f t="array" aca="1" ref="P58" ca="1">INDIRECT("R[40]C["&amp;$A$58&amp;"]",FALSE)</f>
        <v>0</v>
      </c>
      <c r="R58" s="22">
        <f ca="1">SUM(D58:P58)</f>
        <v>552.74358974358972</v>
      </c>
    </row>
    <row r="59" spans="1:18" x14ac:dyDescent="0.35">
      <c r="A59" s="56">
        <f>A56</f>
        <v>1</v>
      </c>
      <c r="B59" s="17">
        <f>[1]Detailed!B53</f>
        <v>15</v>
      </c>
      <c r="C59" s="37" cm="1">
        <f t="array" aca="1" ref="C59" ca="1">INDIRECT("R[40]C["&amp;$A$58&amp;"]",FALSE)</f>
        <v>0</v>
      </c>
      <c r="D59" s="37" cm="1">
        <f t="array" aca="1" ref="D59" ca="1">INDIRECT("R[40]C["&amp;$A$58&amp;"]",FALSE)</f>
        <v>0</v>
      </c>
      <c r="E59" s="37" cm="1">
        <f t="array" aca="1" ref="E59" ca="1">INDIRECT("R[40]C["&amp;$A$58&amp;"]",FALSE)</f>
        <v>44.000000000000007</v>
      </c>
      <c r="F59" s="37" cm="1">
        <f t="array" aca="1" ref="F59" ca="1">INDIRECT("R[40]C["&amp;$A$58&amp;"]",FALSE)</f>
        <v>88.000000000000014</v>
      </c>
      <c r="G59" s="37" cm="1">
        <f t="array" aca="1" ref="G59" ca="1">INDIRECT("R[40]C["&amp;$A$58&amp;"]",FALSE)</f>
        <v>133.33333333333334</v>
      </c>
      <c r="H59" s="37" cm="1">
        <f t="array" aca="1" ref="H59" ca="1">INDIRECT("R[40]C["&amp;$A$58&amp;"]",FALSE)</f>
        <v>133.33333333333334</v>
      </c>
      <c r="I59" s="37" cm="1">
        <f t="array" aca="1" ref="I59" ca="1">INDIRECT("R[40]C["&amp;$A$58&amp;"]",FALSE)</f>
        <v>266.66666666666669</v>
      </c>
      <c r="J59" s="37" cm="1">
        <f t="array" aca="1" ref="J59" ca="1">INDIRECT("R[40]C["&amp;$A$58&amp;"]",FALSE)</f>
        <v>266.66666666666669</v>
      </c>
      <c r="K59" s="37" cm="1">
        <f t="array" aca="1" ref="K59" ca="1">INDIRECT("R[40]C["&amp;$A$58&amp;"]",FALSE)</f>
        <v>266.66666666666669</v>
      </c>
      <c r="L59" s="37" cm="1">
        <f t="array" aca="1" ref="L59" ca="1">INDIRECT("R[40]C["&amp;$A$58&amp;"]",FALSE)</f>
        <v>133.33333333333334</v>
      </c>
      <c r="M59" s="37" cm="1">
        <f t="array" aca="1" ref="M59" ca="1">INDIRECT("R[40]C["&amp;$A$58&amp;"]",FALSE)</f>
        <v>66.823110318938234</v>
      </c>
      <c r="N59" s="37" cm="1">
        <f t="array" aca="1" ref="N59" ca="1">INDIRECT("R[40]C["&amp;$A$58&amp;"]",FALSE)</f>
        <v>0</v>
      </c>
      <c r="O59" s="37" cm="1">
        <f t="array" aca="1" ref="O59" ca="1">INDIRECT("R[40]C["&amp;$A$58&amp;"]",FALSE)</f>
        <v>0</v>
      </c>
      <c r="P59" s="37" cm="1">
        <f t="array" aca="1" ref="P59" ca="1">INDIRECT("R[40]C["&amp;$A$58&amp;"]",FALSE)</f>
        <v>0</v>
      </c>
      <c r="R59" s="22">
        <f ca="1">SUM(D59:P59)</f>
        <v>1398.8231103189385</v>
      </c>
    </row>
    <row r="60" spans="1:18" x14ac:dyDescent="0.35">
      <c r="A60" s="56">
        <f>A56</f>
        <v>1</v>
      </c>
      <c r="B60" s="17">
        <f>[1]Detailed!B54</f>
        <v>18</v>
      </c>
      <c r="C60" s="37" cm="1">
        <f t="array" aca="1" ref="C60" ca="1">INDIRECT("R[40]C["&amp;$A$58&amp;"]",FALSE)</f>
        <v>0</v>
      </c>
      <c r="D60" s="37" cm="1">
        <f t="array" aca="1" ref="D60" ca="1">INDIRECT("R[40]C["&amp;$A$58&amp;"]",FALSE)</f>
        <v>0</v>
      </c>
      <c r="E60" s="37" cm="1">
        <f t="array" aca="1" ref="E60" ca="1">INDIRECT("R[40]C["&amp;$A$58&amp;"]",FALSE)</f>
        <v>0</v>
      </c>
      <c r="F60" s="37" cm="1">
        <f t="array" aca="1" ref="F60" ca="1">INDIRECT("R[40]C["&amp;$A$58&amp;"]",FALSE)</f>
        <v>0</v>
      </c>
      <c r="G60" s="37" cm="1">
        <f t="array" aca="1" ref="G60" ca="1">INDIRECT("R[40]C["&amp;$A$58&amp;"]",FALSE)</f>
        <v>0</v>
      </c>
      <c r="H60" s="37" cm="1">
        <f t="array" aca="1" ref="H60" ca="1">INDIRECT("R[40]C["&amp;$A$58&amp;"]",FALSE)</f>
        <v>0</v>
      </c>
      <c r="I60" s="37" cm="1">
        <f t="array" aca="1" ref="I60" ca="1">INDIRECT("R[40]C["&amp;$A$58&amp;"]",FALSE)</f>
        <v>0</v>
      </c>
      <c r="J60" s="37" cm="1">
        <f t="array" aca="1" ref="J60" ca="1">INDIRECT("R[40]C["&amp;$A$58&amp;"]",FALSE)</f>
        <v>0</v>
      </c>
      <c r="K60" s="37" cm="1">
        <f t="array" aca="1" ref="K60" ca="1">INDIRECT("R[40]C["&amp;$A$58&amp;"]",FALSE)</f>
        <v>0</v>
      </c>
      <c r="L60" s="37" cm="1">
        <f t="array" aca="1" ref="L60" ca="1">INDIRECT("R[40]C["&amp;$A$58&amp;"]",FALSE)</f>
        <v>38.886145644612462</v>
      </c>
      <c r="M60" s="37" cm="1">
        <f t="array" aca="1" ref="M60" ca="1">INDIRECT("R[40]C["&amp;$A$58&amp;"]",FALSE)</f>
        <v>111.11111111111111</v>
      </c>
      <c r="N60" s="37" cm="1">
        <f t="array" aca="1" ref="N60" ca="1">INDIRECT("R[40]C["&amp;$A$58&amp;"]",FALSE)</f>
        <v>111.11111111111111</v>
      </c>
      <c r="O60" s="37" cm="1">
        <f t="array" aca="1" ref="O60" ca="1">INDIRECT("R[40]C["&amp;$A$58&amp;"]",FALSE)</f>
        <v>106.65330276279337</v>
      </c>
      <c r="P60" s="37" cm="1">
        <f t="array" aca="1" ref="P60" ca="1">INDIRECT("R[40]C["&amp;$A$58&amp;"]",FALSE)</f>
        <v>51.333333333333314</v>
      </c>
      <c r="R60" s="22">
        <f ca="1">SUM(D60:P60)</f>
        <v>419.09500396296136</v>
      </c>
    </row>
    <row r="61" spans="1:18" x14ac:dyDescent="0.35">
      <c r="B61" s="16" t="str">
        <f>[1]Detailed!B55</f>
        <v>FOUNDATIONS</v>
      </c>
      <c r="C61" s="16"/>
      <c r="D61" s="63">
        <f ca="1">SUM(D63:D65)</f>
        <v>42.769230769230774</v>
      </c>
      <c r="E61" s="63">
        <f t="shared" ref="E61:Q61" ca="1" si="32">SUM(E63:E65)</f>
        <v>154</v>
      </c>
      <c r="F61" s="63">
        <f t="shared" ca="1" si="32"/>
        <v>235.33687190375093</v>
      </c>
      <c r="G61" s="63">
        <f t="shared" ca="1" si="32"/>
        <v>272.92122538293216</v>
      </c>
      <c r="H61" s="63">
        <f t="shared" ca="1" si="32"/>
        <v>199.97435897435901</v>
      </c>
      <c r="I61" s="63">
        <f t="shared" ca="1" si="32"/>
        <v>252.15527046116574</v>
      </c>
      <c r="J61" s="63">
        <f t="shared" ca="1" si="32"/>
        <v>297.70415576867191</v>
      </c>
      <c r="K61" s="63">
        <f t="shared" ca="1" si="32"/>
        <v>248.62174010512263</v>
      </c>
      <c r="L61" s="63">
        <f t="shared" ca="1" si="32"/>
        <v>172.21947897794581</v>
      </c>
      <c r="M61" s="63">
        <f t="shared" ca="1" si="32"/>
        <v>177.93422143004935</v>
      </c>
      <c r="N61" s="63">
        <f t="shared" ca="1" si="32"/>
        <v>111.11111111111111</v>
      </c>
      <c r="O61" s="63">
        <f t="shared" ca="1" si="32"/>
        <v>106.65330276279337</v>
      </c>
      <c r="P61" s="63">
        <f t="shared" ca="1" si="32"/>
        <v>51.333333333333314</v>
      </c>
      <c r="Q61" s="63">
        <f t="shared" si="32"/>
        <v>0</v>
      </c>
      <c r="R61" s="29">
        <f ca="1">SUM(C61:Q61)</f>
        <v>2322.7343009804663</v>
      </c>
    </row>
    <row r="62" spans="1:18" x14ac:dyDescent="0.35">
      <c r="A62" s="56">
        <f>A60</f>
        <v>1</v>
      </c>
      <c r="B62" t="str">
        <f>[1]Detailed!B56</f>
        <v>Monopiles (turbine)</v>
      </c>
      <c r="C62" s="37" cm="1">
        <f t="array" aca="1" ref="C62" ca="1">INDIRECT("R[40]C["&amp;$A$62&amp;"]",FALSE)</f>
        <v>0</v>
      </c>
      <c r="D62" s="37" cm="1">
        <f t="array" aca="1" ref="D62" ca="1">INDIRECT("R[40]C["&amp;$A$62&amp;"]",FALSE)</f>
        <v>32.769230769230774</v>
      </c>
      <c r="E62" s="37" cm="1">
        <f t="array" aca="1" ref="E62" ca="1">INDIRECT("R[40]C["&amp;$A$62&amp;"]",FALSE)</f>
        <v>104.46451554144767</v>
      </c>
      <c r="F62" s="37" cm="1">
        <f t="array" aca="1" ref="F62" ca="1">INDIRECT("R[40]C["&amp;$A$62&amp;"]",FALSE)</f>
        <v>157.71918494928053</v>
      </c>
      <c r="G62" s="37" cm="1">
        <f t="array" aca="1" ref="G62" ca="1">INDIRECT("R[40]C["&amp;$A$62&amp;"]",FALSE)</f>
        <v>197.83916849015316</v>
      </c>
      <c r="H62" s="37" cm="1">
        <f t="array" aca="1" ref="H62" ca="1">INDIRECT("R[40]C["&amp;$A$62&amp;"]",FALSE)</f>
        <v>93.012930859450179</v>
      </c>
      <c r="I62" s="37" cm="1">
        <f t="array" aca="1" ref="I62" ca="1">INDIRECT("R[40]C["&amp;$A$62&amp;"]",FALSE)</f>
        <v>152.14489115332606</v>
      </c>
      <c r="J62" s="37" cm="1">
        <f t="array" aca="1" ref="J62" ca="1">INDIRECT("R[40]C["&amp;$A$62&amp;"]",FALSE)</f>
        <v>238.18657367044463</v>
      </c>
      <c r="K62" s="37" cm="1">
        <f t="array" aca="1" ref="K62" ca="1">INDIRECT("R[40]C["&amp;$A$62&amp;"]",FALSE)</f>
        <v>210.68510152925145</v>
      </c>
      <c r="L62" s="37" cm="1">
        <f t="array" aca="1" ref="L62" ca="1">INDIRECT("R[40]C["&amp;$A$62&amp;"]",FALSE)</f>
        <v>172.21947897794581</v>
      </c>
      <c r="M62" s="37" cm="1">
        <f t="array" aca="1" ref="M62" ca="1">INDIRECT("R[40]C["&amp;$A$62&amp;"]",FALSE)</f>
        <v>81.049111845854597</v>
      </c>
      <c r="N62" s="37" cm="1">
        <f t="array" aca="1" ref="N62" ca="1">INDIRECT("R[40]C["&amp;$A$62&amp;"]",FALSE)</f>
        <v>37.037037037037038</v>
      </c>
      <c r="O62" s="37" cm="1">
        <f t="array" aca="1" ref="O62" ca="1">INDIRECT("R[40]C["&amp;$A$62&amp;"]",FALSE)</f>
        <v>55.305524491337493</v>
      </c>
      <c r="P62" s="37" cm="1">
        <f t="array" aca="1" ref="P62" ca="1">INDIRECT("R[40]C["&amp;$A$62&amp;"]",FALSE)</f>
        <v>25.666666666666657</v>
      </c>
      <c r="Q62" s="37"/>
      <c r="R62" s="22">
        <f ca="1">SUM(D62:Q62)</f>
        <v>1558.0994159814261</v>
      </c>
    </row>
    <row r="63" spans="1:18" x14ac:dyDescent="0.35">
      <c r="A63" s="56">
        <f>A60</f>
        <v>1</v>
      </c>
      <c r="B63" t="str">
        <f>[1]Detailed!B57</f>
        <v>Transition Piece</v>
      </c>
      <c r="C63" s="37" cm="1">
        <f t="array" aca="1" ref="C63" ca="1">INDIRECT("R[40]C["&amp;$A$62&amp;"]",FALSE)</f>
        <v>0</v>
      </c>
      <c r="D63" s="37" cm="1">
        <f t="array" aca="1" ref="D63" ca="1">INDIRECT("R[40]C["&amp;$A$62&amp;"]",FALSE)</f>
        <v>32.769230769230774</v>
      </c>
      <c r="E63" s="37" cm="1">
        <f t="array" aca="1" ref="E63" ca="1">INDIRECT("R[40]C["&amp;$A$62&amp;"]",FALSE)</f>
        <v>104.46451554144767</v>
      </c>
      <c r="F63" s="37" cm="1">
        <f t="array" aca="1" ref="F63" ca="1">INDIRECT("R[40]C["&amp;$A$62&amp;"]",FALSE)</f>
        <v>157.71918494928053</v>
      </c>
      <c r="G63" s="37" cm="1">
        <f t="array" aca="1" ref="G63" ca="1">INDIRECT("R[40]C["&amp;$A$62&amp;"]",FALSE)</f>
        <v>197.83916849015316</v>
      </c>
      <c r="H63" s="37" cm="1">
        <f t="array" aca="1" ref="H63" ca="1">INDIRECT("R[40]C["&amp;$A$62&amp;"]",FALSE)</f>
        <v>93.012930859450179</v>
      </c>
      <c r="I63" s="37" cm="1">
        <f t="array" aca="1" ref="I63" ca="1">INDIRECT("R[40]C["&amp;$A$62&amp;"]",FALSE)</f>
        <v>152.14489115332606</v>
      </c>
      <c r="J63" s="37" cm="1">
        <f t="array" aca="1" ref="J63" ca="1">INDIRECT("R[40]C["&amp;$A$62&amp;"]",FALSE)</f>
        <v>238.18657367044463</v>
      </c>
      <c r="K63" s="37" cm="1">
        <f t="array" aca="1" ref="K63" ca="1">INDIRECT("R[40]C["&amp;$A$62&amp;"]",FALSE)</f>
        <v>210.68510152925145</v>
      </c>
      <c r="L63" s="37" cm="1">
        <f t="array" aca="1" ref="L63" ca="1">INDIRECT("R[40]C["&amp;$A$62&amp;"]",FALSE)</f>
        <v>172.21947897794581</v>
      </c>
      <c r="M63" s="37" cm="1">
        <f t="array" aca="1" ref="M63" ca="1">INDIRECT("R[40]C["&amp;$A$62&amp;"]",FALSE)</f>
        <v>81.049111845854597</v>
      </c>
      <c r="N63" s="37" cm="1">
        <f t="array" aca="1" ref="N63" ca="1">INDIRECT("R[40]C["&amp;$A$62&amp;"]",FALSE)</f>
        <v>37.037037037037038</v>
      </c>
      <c r="O63" s="37" cm="1">
        <f t="array" aca="1" ref="O63" ca="1">INDIRECT("R[40]C["&amp;$A$62&amp;"]",FALSE)</f>
        <v>55.305524491337493</v>
      </c>
      <c r="P63" s="37" cm="1">
        <f t="array" aca="1" ref="P63" ca="1">INDIRECT("R[40]C["&amp;$A$62&amp;"]",FALSE)</f>
        <v>25.666666666666657</v>
      </c>
      <c r="Q63" s="37"/>
      <c r="R63" s="22"/>
    </row>
    <row r="64" spans="1:18" x14ac:dyDescent="0.35">
      <c r="A64" s="56">
        <f>A60</f>
        <v>1</v>
      </c>
      <c r="B64" t="str">
        <f>[1]Detailed!B58</f>
        <v>Jackets (turbine)</v>
      </c>
      <c r="C64" s="37" cm="1">
        <f t="array" aca="1" ref="C64" ca="1">INDIRECT("R[40]C["&amp;$A$62&amp;"]",FALSE)</f>
        <v>0</v>
      </c>
      <c r="D64" s="37" cm="1">
        <f t="array" aca="1" ref="D64" ca="1">INDIRECT("R[40]C["&amp;$A$62&amp;"]",FALSE)</f>
        <v>0</v>
      </c>
      <c r="E64" s="37" cm="1">
        <f t="array" aca="1" ref="E64" ca="1">INDIRECT("R[40]C["&amp;$A$62&amp;"]",FALSE)</f>
        <v>13.265708950375892</v>
      </c>
      <c r="F64" s="37" cm="1">
        <f t="array" aca="1" ref="F64" ca="1">INDIRECT("R[40]C["&amp;$A$62&amp;"]",FALSE)</f>
        <v>10.543524416135883</v>
      </c>
      <c r="G64" s="37" cm="1">
        <f t="array" aca="1" ref="G64" ca="1">INDIRECT("R[40]C["&amp;$A$62&amp;"]",FALSE)</f>
        <v>13.539387308533918</v>
      </c>
      <c r="H64" s="37" cm="1">
        <f t="array" aca="1" ref="H64" ca="1">INDIRECT("R[40]C["&amp;$A$62&amp;"]",FALSE)</f>
        <v>0</v>
      </c>
      <c r="I64" s="37" cm="1">
        <f t="array" aca="1" ref="I64" ca="1">INDIRECT("R[40]C["&amp;$A$62&amp;"]",FALSE)</f>
        <v>37.413636582088877</v>
      </c>
      <c r="J64" s="37" cm="1">
        <f t="array" aca="1" ref="J64" ca="1">INDIRECT("R[40]C["&amp;$A$62&amp;"]",FALSE)</f>
        <v>59.517582098227258</v>
      </c>
      <c r="K64" s="37" cm="1">
        <f t="array" aca="1" ref="K64" ca="1">INDIRECT("R[40]C["&amp;$A$62&amp;"]",FALSE)</f>
        <v>0</v>
      </c>
      <c r="L64" s="37" cm="1">
        <f t="array" aca="1" ref="L64" ca="1">INDIRECT("R[40]C["&amp;$A$62&amp;"]",FALSE)</f>
        <v>0</v>
      </c>
      <c r="M64" s="37" cm="1">
        <f t="array" aca="1" ref="M64" ca="1">INDIRECT("R[40]C["&amp;$A$62&amp;"]",FALSE)</f>
        <v>69.172113542099467</v>
      </c>
      <c r="N64" s="37" cm="1">
        <f t="array" aca="1" ref="N64" ca="1">INDIRECT("R[40]C["&amp;$A$62&amp;"]",FALSE)</f>
        <v>37.037037037037038</v>
      </c>
      <c r="O64" s="37" cm="1">
        <f t="array" aca="1" ref="O64" ca="1">INDIRECT("R[40]C["&amp;$A$62&amp;"]",FALSE)</f>
        <v>25.67388913572794</v>
      </c>
      <c r="P64" s="37" cm="1">
        <f t="array" aca="1" ref="P64" ca="1">INDIRECT("R[40]C["&amp;$A$62&amp;"]",FALSE)</f>
        <v>25.666666666666657</v>
      </c>
      <c r="Q64" s="37"/>
      <c r="R64" s="22">
        <f ca="1">SUM(D64:Q64)</f>
        <v>291.8295457368929</v>
      </c>
    </row>
    <row r="65" spans="1:18" x14ac:dyDescent="0.35">
      <c r="A65" s="56">
        <f>A60</f>
        <v>1</v>
      </c>
      <c r="B65" t="str">
        <f>[1]Detailed!B59</f>
        <v>GBF (turbine)</v>
      </c>
      <c r="C65" s="37" cm="1">
        <f t="array" aca="1" ref="C65" ca="1">INDIRECT("R[40]C["&amp;$A$62&amp;"]",FALSE)</f>
        <v>0</v>
      </c>
      <c r="D65" s="37" cm="1">
        <f t="array" aca="1" ref="D65" ca="1">INDIRECT("R[40]C["&amp;$A$62&amp;"]",FALSE)</f>
        <v>10</v>
      </c>
      <c r="E65" s="37" cm="1">
        <f t="array" aca="1" ref="E65" ca="1">INDIRECT("R[40]C["&amp;$A$62&amp;"]",FALSE)</f>
        <v>36.269775508176423</v>
      </c>
      <c r="F65" s="37" cm="1">
        <f t="array" aca="1" ref="F65" ca="1">INDIRECT("R[40]C["&amp;$A$62&amp;"]",FALSE)</f>
        <v>67.074162538334519</v>
      </c>
      <c r="G65" s="37" cm="1">
        <f t="array" aca="1" ref="G65" ca="1">INDIRECT("R[40]C["&amp;$A$62&amp;"]",FALSE)</f>
        <v>61.542669584245083</v>
      </c>
      <c r="H65" s="37" cm="1">
        <f t="array" aca="1" ref="H65" ca="1">INDIRECT("R[40]C["&amp;$A$62&amp;"]",FALSE)</f>
        <v>106.96142811490883</v>
      </c>
      <c r="I65" s="37" cm="1">
        <f t="array" aca="1" ref="I65" ca="1">INDIRECT("R[40]C["&amp;$A$62&amp;"]",FALSE)</f>
        <v>62.596742725750808</v>
      </c>
      <c r="J65" s="37" cm="1">
        <f t="array" aca="1" ref="J65" ca="1">INDIRECT("R[40]C["&amp;$A$62&amp;"]",FALSE)</f>
        <v>0</v>
      </c>
      <c r="K65" s="37" cm="1">
        <f t="array" aca="1" ref="K65" ca="1">INDIRECT("R[40]C["&amp;$A$62&amp;"]",FALSE)</f>
        <v>37.936638575871157</v>
      </c>
      <c r="L65" s="37" cm="1">
        <f t="array" aca="1" ref="L65" ca="1">INDIRECT("R[40]C["&amp;$A$62&amp;"]",FALSE)</f>
        <v>0</v>
      </c>
      <c r="M65" s="37" cm="1">
        <f t="array" aca="1" ref="M65" ca="1">INDIRECT("R[40]C["&amp;$A$62&amp;"]",FALSE)</f>
        <v>27.712996042095291</v>
      </c>
      <c r="N65" s="37" cm="1">
        <f t="array" aca="1" ref="N65" ca="1">INDIRECT("R[40]C["&amp;$A$62&amp;"]",FALSE)</f>
        <v>37.037037037037038</v>
      </c>
      <c r="O65" s="37" cm="1">
        <f t="array" aca="1" ref="O65" ca="1">INDIRECT("R[40]C["&amp;$A$62&amp;"]",FALSE)</f>
        <v>25.67388913572794</v>
      </c>
      <c r="P65" s="37" cm="1">
        <f t="array" aca="1" ref="P65" ca="1">INDIRECT("R[40]C["&amp;$A$62&amp;"]",FALSE)</f>
        <v>0</v>
      </c>
      <c r="Q65" s="37"/>
      <c r="R65" s="22">
        <f ca="1">SUM(D65:Q65)</f>
        <v>472.80533926214713</v>
      </c>
    </row>
    <row r="66" spans="1:18" x14ac:dyDescent="0.35">
      <c r="A66" s="56">
        <f>A60</f>
        <v>1</v>
      </c>
      <c r="B66" t="str">
        <f>[1]Detailed!B60</f>
        <v>Jacket (Substation)</v>
      </c>
      <c r="C66" s="37" cm="1">
        <f t="array" aca="1" ref="C66" ca="1">INDIRECT("R[40]C["&amp;$A$62&amp;"]",FALSE)</f>
        <v>0</v>
      </c>
      <c r="D66" s="37" cm="1">
        <f t="array" aca="1" ref="D66" ca="1">INDIRECT("R[40]C["&amp;$A$62&amp;"]",FALSE)</f>
        <v>2</v>
      </c>
      <c r="E66" s="37" cm="1">
        <f t="array" aca="1" ref="E66" ca="1">INDIRECT("R[40]C["&amp;$A$62&amp;"]",FALSE)</f>
        <v>4.5519589535603551</v>
      </c>
      <c r="F66" s="37" cm="1">
        <f t="array" aca="1" ref="F66" ca="1">INDIRECT("R[40]C["&amp;$A$62&amp;"]",FALSE)</f>
        <v>7.9076433121019116</v>
      </c>
      <c r="G66" s="37" cm="1">
        <f t="array" aca="1" ref="G66" ca="1">INDIRECT("R[40]C["&amp;$A$62&amp;"]",FALSE)</f>
        <v>8.6159737417943116</v>
      </c>
      <c r="H66" s="37" cm="1">
        <f t="array" aca="1" ref="H66" ca="1">INDIRECT("R[40]C["&amp;$A$62&amp;"]",FALSE)</f>
        <v>5.1635601883484554</v>
      </c>
      <c r="I66" s="37" cm="1">
        <f t="array" aca="1" ref="I66" ca="1">INDIRECT("R[40]C["&amp;$A$62&amp;"]",FALSE)</f>
        <v>5.6878839398445926</v>
      </c>
      <c r="J66" s="37" cm="1">
        <f t="array" aca="1" ref="J66" ca="1">INDIRECT("R[40]C["&amp;$A$62&amp;"]",FALSE)</f>
        <v>8.7183958151700089</v>
      </c>
      <c r="K66" s="37" cm="1">
        <f t="array" aca="1" ref="K66" ca="1">INDIRECT("R[40]C["&amp;$A$62&amp;"]",FALSE)</f>
        <v>9.3044152582961583</v>
      </c>
      <c r="L66" s="37" cm="1">
        <f t="array" aca="1" ref="L66" ca="1">INDIRECT("R[40]C["&amp;$A$62&amp;"]",FALSE)</f>
        <v>4.4288132990060491</v>
      </c>
      <c r="M66" s="37" cm="1">
        <f t="array" aca="1" ref="M66" ca="1">INDIRECT("R[40]C["&amp;$A$62&amp;"]",FALSE)</f>
        <v>5.6333588792514435</v>
      </c>
      <c r="N66" s="37" cm="1">
        <f t="array" aca="1" ref="N66" ca="1">INDIRECT("R[40]C["&amp;$A$62&amp;"]",FALSE)</f>
        <v>3.7488284910965324</v>
      </c>
      <c r="O66" s="37" cm="1">
        <f t="array" aca="1" ref="O66" ca="1">INDIRECT("R[40]C["&amp;$A$62&amp;"]",FALSE)</f>
        <v>3.9953602689605439</v>
      </c>
      <c r="P66" s="37" cm="1">
        <f t="array" aca="1" ref="P66" ca="1">INDIRECT("R[40]C["&amp;$A$62&amp;"]",FALSE)</f>
        <v>1.9999999999999991</v>
      </c>
      <c r="Q66" s="37"/>
      <c r="R66" s="22">
        <f ca="1">SUM(D66:Q66)</f>
        <v>71.756192147430369</v>
      </c>
    </row>
    <row r="67" spans="1:18" x14ac:dyDescent="0.35">
      <c r="B67" s="16" t="str">
        <f>[1]Detailed!B61</f>
        <v>SUBSTATIONS</v>
      </c>
      <c r="C67" s="62"/>
      <c r="D67" s="63"/>
      <c r="E67" s="63"/>
      <c r="F67" s="63"/>
      <c r="G67" s="63"/>
      <c r="H67" s="63"/>
      <c r="I67" s="63"/>
      <c r="J67" s="63"/>
      <c r="K67" s="63"/>
      <c r="L67" s="63"/>
      <c r="M67" s="63"/>
      <c r="N67" s="63"/>
      <c r="O67" s="63"/>
      <c r="P67" s="63"/>
      <c r="Q67" s="63"/>
      <c r="R67" s="29"/>
    </row>
    <row r="68" spans="1:18" x14ac:dyDescent="0.35">
      <c r="A68" s="56">
        <f>A59</f>
        <v>1</v>
      </c>
      <c r="B68" t="str">
        <f>[1]Detailed!B62</f>
        <v>OSS Topsides</v>
      </c>
      <c r="C68" s="37" cm="1">
        <f t="array" aca="1" ref="C68" ca="1">INDIRECT("R[40]C["&amp;$A$68&amp;"]",FALSE)</f>
        <v>0</v>
      </c>
      <c r="D68" s="37" cm="1">
        <f t="array" aca="1" ref="D68" ca="1">INDIRECT("R[40]C["&amp;$A$68&amp;"]",FALSE)</f>
        <v>2</v>
      </c>
      <c r="E68" s="37" cm="1">
        <f t="array" aca="1" ref="E68" ca="1">INDIRECT("R[40]C["&amp;$A$68&amp;"]",FALSE)</f>
        <v>4.6160801611904221</v>
      </c>
      <c r="F68" s="37" cm="1">
        <f t="array" aca="1" ref="F68" ca="1">INDIRECT("R[40]C["&amp;$A$68&amp;"]",FALSE)</f>
        <v>5.2626658808706086</v>
      </c>
      <c r="G68" s="37" cm="1">
        <f t="array" aca="1" ref="G68" ca="1">INDIRECT("R[40]C["&amp;$A$68&amp;"]",FALSE)</f>
        <v>8.0598733448474373</v>
      </c>
      <c r="H68" s="37" cm="1">
        <f t="array" aca="1" ref="H68" ca="1">INDIRECT("R[40]C["&amp;$A$68&amp;"]",FALSE)</f>
        <v>4.8194111197622869</v>
      </c>
      <c r="I68" s="37" cm="1">
        <f t="array" aca="1" ref="I68" ca="1">INDIRECT("R[40]C["&amp;$A$68&amp;"]",FALSE)</f>
        <v>5.6878839398445926</v>
      </c>
      <c r="J68" s="37" cm="1">
        <f t="array" aca="1" ref="J68" ca="1">INDIRECT("R[40]C["&amp;$A$68&amp;"]",FALSE)</f>
        <v>8.7183958151700107</v>
      </c>
      <c r="K68" s="37" cm="1">
        <f t="array" aca="1" ref="K68" ca="1">INDIRECT("R[40]C["&amp;$A$68&amp;"]",FALSE)</f>
        <v>6.7668474605790241</v>
      </c>
      <c r="L68" s="37" cm="1">
        <f t="array" aca="1" ref="L68" ca="1">INDIRECT("R[40]C["&amp;$A$68&amp;"]",FALSE)</f>
        <v>3.8573444158383743</v>
      </c>
      <c r="M68" s="37" cm="1">
        <f t="array" aca="1" ref="M68" ca="1">INDIRECT("R[40]C["&amp;$A$68&amp;"]",FALSE)</f>
        <v>5.2807580147025766</v>
      </c>
      <c r="N68" s="37" cm="1">
        <f t="array" aca="1" ref="N68" ca="1">INDIRECT("R[40]C["&amp;$A$68&amp;"]",FALSE)</f>
        <v>3.7488284910965324</v>
      </c>
      <c r="O68" s="37" cm="1">
        <f t="array" aca="1" ref="O68" ca="1">INDIRECT("R[40]C["&amp;$A$68&amp;"]",FALSE)</f>
        <v>3.9953602689605439</v>
      </c>
      <c r="P68" s="37" cm="1">
        <f t="array" aca="1" ref="P68" ca="1">INDIRECT("R[40]C["&amp;$A$68&amp;"]",FALSE)</f>
        <v>1.9999999999999993</v>
      </c>
      <c r="Q68" s="37"/>
      <c r="R68" s="22">
        <f ca="1">SUM(D68:Q68)</f>
        <v>64.813448912862412</v>
      </c>
    </row>
    <row r="69" spans="1:18" x14ac:dyDescent="0.35">
      <c r="B69" s="16" t="str">
        <f>[1]Detailed!B63</f>
        <v>CABLES</v>
      </c>
      <c r="C69" s="62"/>
      <c r="D69" s="62"/>
      <c r="E69" s="62"/>
      <c r="F69" s="62"/>
      <c r="G69" s="62"/>
      <c r="H69" s="62"/>
      <c r="I69" s="62"/>
      <c r="J69" s="62"/>
      <c r="K69" s="62"/>
      <c r="L69" s="62"/>
      <c r="M69" s="62"/>
      <c r="N69" s="62"/>
      <c r="O69" s="62"/>
      <c r="P69" s="62"/>
      <c r="Q69" s="62"/>
      <c r="R69" s="29"/>
    </row>
    <row r="70" spans="1:18" x14ac:dyDescent="0.35">
      <c r="A70" s="56">
        <f>A59</f>
        <v>1</v>
      </c>
      <c r="B70" t="str">
        <f>[1]Detailed!B64</f>
        <v>Array cable, km</v>
      </c>
      <c r="C70" s="37" cm="1">
        <f t="array" aca="1" ref="C70" ca="1">INDIRECT("R[40]C["&amp;$A$70&amp;"]",FALSE)</f>
        <v>0</v>
      </c>
      <c r="D70" s="37" cm="1">
        <f t="array" aca="1" ref="D70" ca="1">INDIRECT("R[40]C["&amp;$A$70&amp;"]",FALSE)</f>
        <v>125.50240000000001</v>
      </c>
      <c r="E70" s="37" cm="1">
        <f t="array" aca="1" ref="E70" ca="1">INDIRECT("R[40]C["&amp;$A$70&amp;"]",FALSE)</f>
        <v>398.02331261749072</v>
      </c>
      <c r="F70" s="37" cm="1">
        <f t="array" aca="1" ref="F70" ca="1">INDIRECT("R[40]C["&amp;$A$70&amp;"]",FALSE)</f>
        <v>636.4204506946844</v>
      </c>
      <c r="G70" s="37" cm="1">
        <f t="array" aca="1" ref="G70" ca="1">INDIRECT("R[40]C["&amp;$A$70&amp;"]",FALSE)</f>
        <v>599.0478295912493</v>
      </c>
      <c r="H70" s="37" cm="1">
        <f t="array" aca="1" ref="H70" ca="1">INDIRECT("R[40]C["&amp;$A$70&amp;"]",FALSE)</f>
        <v>402.56589406003224</v>
      </c>
      <c r="I70" s="37" cm="1">
        <f t="array" aca="1" ref="I70" ca="1">INDIRECT("R[40]C["&amp;$A$70&amp;"]",FALSE)</f>
        <v>714.52383357448048</v>
      </c>
      <c r="J70" s="37" cm="1">
        <f t="array" aca="1" ref="J70" ca="1">INDIRECT("R[40]C["&amp;$A$70&amp;"]",FALSE)</f>
        <v>585.60000000000014</v>
      </c>
      <c r="K70" s="37" cm="1">
        <f t="array" aca="1" ref="K70" ca="1">INDIRECT("R[40]C["&amp;$A$70&amp;"]",FALSE)</f>
        <v>807.14590917461123</v>
      </c>
      <c r="L70" s="37" cm="1">
        <f t="array" aca="1" ref="L70" ca="1">INDIRECT("R[40]C["&amp;$A$70&amp;"]",FALSE)</f>
        <v>329.39397583556905</v>
      </c>
      <c r="M70" s="37" cm="1">
        <f t="array" aca="1" ref="M70" ca="1">INDIRECT("R[40]C["&amp;$A$70&amp;"]",FALSE)</f>
        <v>548.18728245810189</v>
      </c>
      <c r="N70" s="37" cm="1">
        <f t="array" aca="1" ref="N70" ca="1">INDIRECT("R[40]C["&amp;$A$70&amp;"]",FALSE)</f>
        <v>244</v>
      </c>
      <c r="O70" s="37" cm="1">
        <f t="array" aca="1" ref="O70" ca="1">INDIRECT("R[40]C["&amp;$A$70&amp;"]",FALSE)</f>
        <v>234.21065286709424</v>
      </c>
      <c r="P70" s="37" cm="1">
        <f t="array" aca="1" ref="P70" ca="1">INDIRECT("R[40]C["&amp;$A$70&amp;"]",FALSE)</f>
        <v>112.72799999999997</v>
      </c>
      <c r="Q70" s="37"/>
      <c r="R70" s="22">
        <f ca="1">SUM(D70:Q70)</f>
        <v>5737.3495408733133</v>
      </c>
    </row>
    <row r="71" spans="1:18" x14ac:dyDescent="0.35">
      <c r="A71" s="56">
        <f>A59</f>
        <v>1</v>
      </c>
      <c r="B71" t="str">
        <f>[1]Detailed!B65</f>
        <v>Export cable, km</v>
      </c>
      <c r="C71" s="37" cm="1">
        <f t="array" aca="1" ref="C71" ca="1">INDIRECT("R[40]C["&amp;$A$70&amp;"]",FALSE)</f>
        <v>0</v>
      </c>
      <c r="D71" s="37" cm="1">
        <f t="array" aca="1" ref="D71" ca="1">INDIRECT("R[40]C["&amp;$A$70&amp;"]",FALSE)</f>
        <v>256</v>
      </c>
      <c r="E71" s="37" cm="1">
        <f t="array" aca="1" ref="E71" ca="1">INDIRECT("R[40]C["&amp;$A$70&amp;"]",FALSE)</f>
        <v>427.63994400169986</v>
      </c>
      <c r="F71" s="37" cm="1">
        <f t="array" aca="1" ref="F71" ca="1">INDIRECT("R[40]C["&amp;$A$70&amp;"]",FALSE)</f>
        <v>443.37960046334877</v>
      </c>
      <c r="G71" s="37" cm="1">
        <f t="array" aca="1" ref="G71" ca="1">INDIRECT("R[40]C["&amp;$A$70&amp;"]",FALSE)</f>
        <v>574.18422567645371</v>
      </c>
      <c r="H71" s="37" cm="1">
        <f t="array" aca="1" ref="H71" ca="1">INDIRECT("R[40]C["&amp;$A$70&amp;"]",FALSE)</f>
        <v>507.00204979899257</v>
      </c>
      <c r="I71" s="37" cm="1">
        <f t="array" aca="1" ref="I71" ca="1">INDIRECT("R[40]C["&amp;$A$70&amp;"]",FALSE)</f>
        <v>468.30147270036503</v>
      </c>
      <c r="J71" s="37" cm="1">
        <f t="array" aca="1" ref="J71" ca="1">INDIRECT("R[40]C["&amp;$A$70&amp;"]",FALSE)</f>
        <v>1203.5925021795993</v>
      </c>
      <c r="K71" s="37" cm="1">
        <f t="array" aca="1" ref="K71" ca="1">INDIRECT("R[40]C["&amp;$A$70&amp;"]",FALSE)</f>
        <v>575.10167783562258</v>
      </c>
      <c r="L71" s="37" cm="1">
        <f t="array" aca="1" ref="L71" ca="1">INDIRECT("R[40]C["&amp;$A$70&amp;"]",FALSE)</f>
        <v>243.01269819781757</v>
      </c>
      <c r="M71" s="37" cm="1">
        <f t="array" aca="1" ref="M71" ca="1">INDIRECT("R[40]C["&amp;$A$70&amp;"]",FALSE)</f>
        <v>706.21777246457009</v>
      </c>
      <c r="N71" s="37" cm="1">
        <f t="array" aca="1" ref="N71" ca="1">INDIRECT("R[40]C["&amp;$A$70&amp;"]",FALSE)</f>
        <v>562.32427366447985</v>
      </c>
      <c r="O71" s="37" cm="1">
        <f t="array" aca="1" ref="O71" ca="1">INDIRECT("R[40]C["&amp;$A$70&amp;"]",FALSE)</f>
        <v>495.96404698741708</v>
      </c>
      <c r="P71" s="37" cm="1">
        <f t="array" aca="1" ref="P71" ca="1">INDIRECT("R[40]C["&amp;$A$70&amp;"]",FALSE)</f>
        <v>279.99999999999989</v>
      </c>
      <c r="Q71" s="37"/>
      <c r="R71" s="22">
        <f ca="1">SUM(D71:Q71)</f>
        <v>6742.7202639703664</v>
      </c>
    </row>
    <row r="72" spans="1:18" x14ac:dyDescent="0.35">
      <c r="B72" s="16" t="str">
        <f>[1]Detailed!B66</f>
        <v>VESSELS</v>
      </c>
      <c r="C72" s="16"/>
      <c r="D72" s="16"/>
      <c r="E72" s="16"/>
      <c r="F72" s="16"/>
      <c r="G72" s="16"/>
      <c r="H72" s="16"/>
      <c r="I72" s="16"/>
      <c r="J72" s="16"/>
      <c r="K72" s="16"/>
      <c r="L72" s="16"/>
      <c r="M72" s="16"/>
      <c r="N72" s="16"/>
      <c r="O72" s="16"/>
      <c r="P72" s="16"/>
      <c r="Q72" s="16"/>
      <c r="R72" s="29"/>
    </row>
    <row r="73" spans="1:18" x14ac:dyDescent="0.35">
      <c r="R73" s="22">
        <f>SUM(D73:Q73)</f>
        <v>0</v>
      </c>
    </row>
    <row r="74" spans="1:18" x14ac:dyDescent="0.35">
      <c r="R74" s="22">
        <f>SUM(D74:Q74)</f>
        <v>0</v>
      </c>
    </row>
    <row r="77" spans="1:18" x14ac:dyDescent="0.35">
      <c r="R77" s="22"/>
    </row>
    <row r="78" spans="1:18" x14ac:dyDescent="0.35">
      <c r="R78" s="22"/>
    </row>
    <row r="79" spans="1:18" x14ac:dyDescent="0.35">
      <c r="R79" s="22"/>
    </row>
    <row r="80" spans="1:18" hidden="1" x14ac:dyDescent="0.35">
      <c r="B80" s="28" t="s">
        <v>107</v>
      </c>
      <c r="C80" s="28"/>
      <c r="D80" s="28"/>
      <c r="E80" s="28"/>
      <c r="F80" s="28"/>
      <c r="G80" s="28"/>
      <c r="H80" s="28"/>
      <c r="I80" s="28"/>
      <c r="J80" s="28"/>
      <c r="R80" s="22"/>
    </row>
    <row r="81" spans="1:19" x14ac:dyDescent="0.35">
      <c r="B81" s="7" t="s">
        <v>168</v>
      </c>
      <c r="C81" s="7"/>
      <c r="R81" s="22"/>
    </row>
    <row r="82" spans="1:19" x14ac:dyDescent="0.35">
      <c r="B82" s="7" t="s">
        <v>108</v>
      </c>
      <c r="C82" s="7"/>
      <c r="D82" s="37">
        <f>D83</f>
        <v>0</v>
      </c>
      <c r="E82" s="37">
        <f t="shared" ref="E82:Q82" si="33">E83+D82</f>
        <v>513.23076923076928</v>
      </c>
      <c r="F82" s="37">
        <f t="shared" si="33"/>
        <v>2493.2307692307695</v>
      </c>
      <c r="G82" s="37">
        <f t="shared" si="33"/>
        <v>5813.2307692307695</v>
      </c>
      <c r="H82" s="37">
        <f t="shared" si="33"/>
        <v>9813.2307692307695</v>
      </c>
      <c r="I82" s="37">
        <f t="shared" si="33"/>
        <v>12612.923076923078</v>
      </c>
      <c r="J82" s="37">
        <f t="shared" si="33"/>
        <v>16612.923076923078</v>
      </c>
      <c r="K82" s="37">
        <f t="shared" si="33"/>
        <v>20612.923076923078</v>
      </c>
      <c r="L82" s="64">
        <f t="shared" si="33"/>
        <v>24612.923076923078</v>
      </c>
      <c r="M82" s="37">
        <f t="shared" si="33"/>
        <v>27312.873698526102</v>
      </c>
      <c r="N82" s="37">
        <f t="shared" si="33"/>
        <v>30315.220353310175</v>
      </c>
      <c r="O82" s="37">
        <f t="shared" si="33"/>
        <v>32315.220353310175</v>
      </c>
      <c r="P82" s="37">
        <f t="shared" si="33"/>
        <v>34234.979803040456</v>
      </c>
      <c r="Q82" s="37">
        <f t="shared" si="33"/>
        <v>35158.979803040456</v>
      </c>
      <c r="R82" s="22">
        <f>Q82</f>
        <v>35158.979803040456</v>
      </c>
    </row>
    <row r="83" spans="1:19" x14ac:dyDescent="0.35">
      <c r="B83" s="7" t="s">
        <v>109</v>
      </c>
      <c r="C83" s="7"/>
      <c r="D83" s="37">
        <f t="shared" ref="D83:Q83" si="34">SUMPRODUCT(D86:D88,$B$86:$B$88)</f>
        <v>0</v>
      </c>
      <c r="E83" s="37">
        <f>SUMPRODUCT(E86:E88,$B$86:$B$88)</f>
        <v>513.23076923076928</v>
      </c>
      <c r="F83" s="37">
        <f>SUMPRODUCT(F86:F88,$B$86:$B$88)</f>
        <v>1980</v>
      </c>
      <c r="G83" s="37">
        <f t="shared" si="34"/>
        <v>3320</v>
      </c>
      <c r="H83" s="37">
        <f t="shared" si="34"/>
        <v>4000</v>
      </c>
      <c r="I83" s="37">
        <f>SUMPRODUCT(I86:I88,$B$86:$B$88)</f>
        <v>2799.6923076923076</v>
      </c>
      <c r="J83" s="37">
        <f t="shared" si="34"/>
        <v>4000.0000000000005</v>
      </c>
      <c r="K83" s="37">
        <f t="shared" si="34"/>
        <v>4000.0000000000005</v>
      </c>
      <c r="L83" s="64">
        <f t="shared" si="34"/>
        <v>4000.0000000000005</v>
      </c>
      <c r="M83" s="37">
        <f t="shared" si="34"/>
        <v>2699.9506216030245</v>
      </c>
      <c r="N83" s="37">
        <f t="shared" si="34"/>
        <v>3002.3466547840735</v>
      </c>
      <c r="O83" s="37">
        <f t="shared" si="34"/>
        <v>2000</v>
      </c>
      <c r="P83" s="37">
        <f t="shared" si="34"/>
        <v>1919.7594497302807</v>
      </c>
      <c r="Q83" s="37">
        <f t="shared" si="34"/>
        <v>923.99999999999966</v>
      </c>
      <c r="R83" s="22">
        <f>SUM(D83:Q83)</f>
        <v>35158.979803040456</v>
      </c>
    </row>
    <row r="84" spans="1:19" x14ac:dyDescent="0.35">
      <c r="B84" s="7" t="s">
        <v>84</v>
      </c>
      <c r="C84" s="7"/>
      <c r="D84" s="37">
        <f>ROUNDUP(D83/500,0)</f>
        <v>0</v>
      </c>
      <c r="E84" s="37">
        <f>ROUNDUP(E83/500,0)</f>
        <v>2</v>
      </c>
      <c r="F84" s="37">
        <f>ROUNDUP(F83/800,0)</f>
        <v>3</v>
      </c>
      <c r="G84" s="37">
        <f t="shared" ref="G84:Q84" si="35">ROUNDUP(G83/800,0)</f>
        <v>5</v>
      </c>
      <c r="H84" s="37">
        <f t="shared" si="35"/>
        <v>5</v>
      </c>
      <c r="I84" s="37">
        <f t="shared" si="35"/>
        <v>4</v>
      </c>
      <c r="J84" s="37">
        <f t="shared" si="35"/>
        <v>5</v>
      </c>
      <c r="K84" s="37">
        <f>ROUNDUP(K83/800,0)</f>
        <v>5</v>
      </c>
      <c r="L84" s="37">
        <f t="shared" si="35"/>
        <v>5</v>
      </c>
      <c r="M84" s="37">
        <f t="shared" si="35"/>
        <v>4</v>
      </c>
      <c r="N84" s="37">
        <f t="shared" si="35"/>
        <v>4</v>
      </c>
      <c r="O84" s="37">
        <f t="shared" si="35"/>
        <v>3</v>
      </c>
      <c r="P84" s="37">
        <f t="shared" si="35"/>
        <v>3</v>
      </c>
      <c r="Q84" s="37">
        <f t="shared" si="35"/>
        <v>2</v>
      </c>
      <c r="R84" s="22">
        <f>SUM(D84:Q84)</f>
        <v>50</v>
      </c>
    </row>
    <row r="85" spans="1:19" x14ac:dyDescent="0.35">
      <c r="B85" s="16" t="s">
        <v>249</v>
      </c>
      <c r="C85" s="16"/>
      <c r="D85" s="63">
        <f>SUM(D86:D88)</f>
        <v>0</v>
      </c>
      <c r="E85" s="63">
        <f t="shared" ref="E85:Q85" si="36">SUM(E86:E88)</f>
        <v>42.769230769230774</v>
      </c>
      <c r="F85" s="63">
        <f t="shared" si="36"/>
        <v>154</v>
      </c>
      <c r="G85" s="63">
        <f t="shared" si="36"/>
        <v>254.66666666666669</v>
      </c>
      <c r="H85" s="63">
        <f t="shared" si="36"/>
        <v>300</v>
      </c>
      <c r="I85" s="63">
        <f t="shared" si="36"/>
        <v>199.97435897435898</v>
      </c>
      <c r="J85" s="63">
        <f t="shared" si="36"/>
        <v>266.66666666666669</v>
      </c>
      <c r="K85" s="63">
        <f t="shared" si="36"/>
        <v>266.66666666666669</v>
      </c>
      <c r="L85" s="63">
        <f t="shared" si="36"/>
        <v>266.66666666666669</v>
      </c>
      <c r="M85" s="63">
        <f t="shared" si="36"/>
        <v>172.21947897794581</v>
      </c>
      <c r="N85" s="63">
        <f t="shared" si="36"/>
        <v>177.93422143004935</v>
      </c>
      <c r="O85" s="63">
        <f t="shared" si="36"/>
        <v>111.11111111111111</v>
      </c>
      <c r="P85" s="63">
        <f t="shared" si="36"/>
        <v>106.65330276279337</v>
      </c>
      <c r="Q85" s="63">
        <f t="shared" si="36"/>
        <v>51.333333333333314</v>
      </c>
      <c r="R85" s="29">
        <f>SUM(C85:Q85)</f>
        <v>2370.6617040254901</v>
      </c>
    </row>
    <row r="86" spans="1:19" x14ac:dyDescent="0.35">
      <c r="A86" s="30"/>
      <c r="B86" s="17">
        <f>Assumptions!F16</f>
        <v>12</v>
      </c>
      <c r="C86" s="17"/>
      <c r="D86" s="37">
        <f>'EC-UNCONSTR'!D86</f>
        <v>0</v>
      </c>
      <c r="E86" s="37">
        <f>IF(SUM('EC-UNCONSTR'!$D86:E86)-SUM($D86:D86)-E137&lt;0,SUM('EC-UNCONSTR'!$D86:E86)-SUM($D86:D86),E137)</f>
        <v>42.769230769230774</v>
      </c>
      <c r="F86" s="37">
        <f>IF(SUM('EC-UNCONSTR'!$D86:F86)-SUM($D86:E86)-F137&lt;0,SUM('EC-UNCONSTR'!$D86:F86)-SUM($D86:E86),F137)</f>
        <v>110</v>
      </c>
      <c r="G86" s="37">
        <f>IF(SUM('EC-UNCONSTR'!$D86:G86)-SUM($D86:F86)-G137&lt;0,SUM('EC-UNCONSTR'!$D86:G86)-SUM($D86:F86),G137)</f>
        <v>166.66666666666666</v>
      </c>
      <c r="H86" s="37">
        <f>IF(SUM('EC-UNCONSTR'!$D86:H86)-SUM($D86:G86)-H137&lt;0,SUM('EC-UNCONSTR'!$D86:H86)-SUM($D86:G86),H137)</f>
        <v>166.66666666666666</v>
      </c>
      <c r="I86" s="37">
        <f>IF(SUM('EC-UNCONSTR'!$D86:I86)-SUM($D86:H86)-I137&lt;0,SUM('EC-UNCONSTR'!$D86:I86)-SUM($D86:H86),I137)</f>
        <v>66.641025641025635</v>
      </c>
      <c r="J86" s="37">
        <f>IF(SUM('EC-UNCONSTR'!$D86:J86)-SUM($D86:I86)-J137&lt;0,SUM('EC-UNCONSTR'!$D86:J86)-SUM($D86:I86),J137)</f>
        <v>0</v>
      </c>
      <c r="K86" s="37">
        <f>IF(SUM('EC-UNCONSTR'!$D86:K86)-SUM($D86:J86)-K137&lt;0,SUM('EC-UNCONSTR'!$D86:K86)-SUM($D86:J86),K137)</f>
        <v>0</v>
      </c>
      <c r="L86" s="64">
        <f>IF(SUM('EC-UNCONSTR'!$D86:L86)-SUM($D86:K86)-L137&lt;0,SUM('EC-UNCONSTR'!$D86:L86)-SUM($D86:K86),L137)</f>
        <v>0</v>
      </c>
      <c r="M86" s="37">
        <f>IF(SUM('EC-UNCONSTR'!$D86:M86)-SUM($D86:L86)-M137&lt;0,SUM('EC-UNCONSTR'!$D86:M86)-SUM($D86:L86),M137)</f>
        <v>0</v>
      </c>
      <c r="N86" s="37">
        <f>IF(SUM('EC-UNCONSTR'!$D86:N86)-SUM($D86:M86)-N137&lt;0,SUM('EC-UNCONSTR'!$D86:N86)-SUM($D86:M86),N137)</f>
        <v>0</v>
      </c>
      <c r="O86" s="37">
        <f>IF(SUM('EC-UNCONSTR'!$D86:O86)-SUM($D86:N86)-O137&lt;0,SUM('EC-UNCONSTR'!$D86:O86)-SUM($D86:N86),O137)</f>
        <v>0</v>
      </c>
      <c r="P86" s="37">
        <f>IF(SUM('EC-UNCONSTR'!$D86:P86)-SUM($D86:O86)-P137&lt;0,SUM('EC-UNCONSTR'!$D86:P86)-SUM($D86:O86),P137)</f>
        <v>0</v>
      </c>
      <c r="Q86" s="37">
        <f>IF(SUM('EC-UNCONSTR'!$D86:Q86)-SUM($D86:P86)-Q137&lt;0,SUM('EC-UNCONSTR'!$D86:Q86)-SUM($D86:P86),Q137)</f>
        <v>0</v>
      </c>
      <c r="R86" s="22">
        <f>SUM(D86:Q86)</f>
        <v>552.74358974358972</v>
      </c>
      <c r="S86" s="22"/>
    </row>
    <row r="87" spans="1:19" x14ac:dyDescent="0.35">
      <c r="B87" s="17">
        <f>Assumptions!F17</f>
        <v>15</v>
      </c>
      <c r="C87" s="17"/>
      <c r="D87" s="37">
        <f>'EC-UNCONSTR'!D87</f>
        <v>0</v>
      </c>
      <c r="E87" s="37">
        <f>IF(SUM('EC-UNCONSTR'!$D87:E87)-SUM($D87:D87)-E138&lt;0,SUM('EC-UNCONSTR'!$D87:E87)-SUM($D87:D87),E138)</f>
        <v>0</v>
      </c>
      <c r="F87" s="37">
        <f>IF(SUM('EC-UNCONSTR'!$D87:F87)-SUM($D87:E87)-F138&lt;0,SUM('EC-UNCONSTR'!$D87:F87)-SUM($D87:E87),F138)</f>
        <v>44.000000000000007</v>
      </c>
      <c r="G87" s="37">
        <f>IF(SUM('EC-UNCONSTR'!$D87:G87)-SUM($D87:F87)-G138&lt;0,SUM('EC-UNCONSTR'!$D87:G87)-SUM($D87:F87),G138)</f>
        <v>88.000000000000014</v>
      </c>
      <c r="H87" s="37">
        <f>IF(SUM('EC-UNCONSTR'!$D87:H87)-SUM($D87:G87)-H138&lt;0,SUM('EC-UNCONSTR'!$D87:H87)-SUM($D87:G87),H138)</f>
        <v>133.33333333333334</v>
      </c>
      <c r="I87" s="37">
        <f>IF(SUM('EC-UNCONSTR'!$D87:I87)-SUM($D87:H87)-I138&lt;0,SUM('EC-UNCONSTR'!$D87:I87)-SUM($D87:H87),I138)</f>
        <v>133.33333333333334</v>
      </c>
      <c r="J87" s="37">
        <f>IF(SUM('EC-UNCONSTR'!$D87:J87)-SUM($D87:I87)-J138&lt;0,SUM('EC-UNCONSTR'!$D87:J87)-SUM($D87:I87),J138)</f>
        <v>266.66666666666669</v>
      </c>
      <c r="K87" s="37">
        <f>IF(SUM('EC-UNCONSTR'!$D87:K87)-SUM($D87:J87)-K138&lt;0,SUM('EC-UNCONSTR'!$D87:K87)-SUM($D87:J87),K138)</f>
        <v>266.66666666666669</v>
      </c>
      <c r="L87" s="64">
        <f>IF(SUM('EC-UNCONSTR'!$D87:L87)-SUM($D87:K87)-L138&lt;0,SUM('EC-UNCONSTR'!$D87:L87)-SUM($D87:K87),L138)</f>
        <v>266.66666666666669</v>
      </c>
      <c r="M87" s="37">
        <f>IF(SUM('EC-UNCONSTR'!$D87:M87)-SUM($D87:L87)-M138&lt;0,SUM('EC-UNCONSTR'!$D87:M87)-SUM($D87:L87),M138)</f>
        <v>133.33333333333334</v>
      </c>
      <c r="N87" s="37">
        <f>IF(SUM('EC-UNCONSTR'!$D87:N87)-SUM($D87:M87)-N138&lt;0,SUM('EC-UNCONSTR'!$D87:N87)-SUM($D87:M87),N138)</f>
        <v>66.823110318938234</v>
      </c>
      <c r="O87" s="37">
        <f>IF(SUM('EC-UNCONSTR'!$D87:O87)-SUM($D87:N87)-O138&lt;0,SUM('EC-UNCONSTR'!$D87:O87)-SUM($D87:N87),O138)</f>
        <v>0</v>
      </c>
      <c r="P87" s="37">
        <f>IF(SUM('EC-UNCONSTR'!$D87:P87)-SUM($D87:O87)-P138&lt;0,SUM('EC-UNCONSTR'!$D87:P87)-SUM($D87:O87),P138)</f>
        <v>0</v>
      </c>
      <c r="Q87" s="37">
        <f>IF(SUM('EC-UNCONSTR'!$D87:Q87)-SUM($D87:P87)-Q138&lt;0,SUM('EC-UNCONSTR'!$D87:Q87)-SUM($D87:P87),Q138)</f>
        <v>0</v>
      </c>
      <c r="R87" s="22">
        <f>SUM(D87:Q87)</f>
        <v>1398.8231103189385</v>
      </c>
      <c r="S87" s="22"/>
    </row>
    <row r="88" spans="1:19" x14ac:dyDescent="0.35">
      <c r="B88" s="17">
        <f>Assumptions!F18</f>
        <v>18</v>
      </c>
      <c r="C88" s="17"/>
      <c r="D88" s="37">
        <f>'EC-UNCONSTR'!D88</f>
        <v>0</v>
      </c>
      <c r="E88" s="37">
        <f>IF(SUM('EC-UNCONSTR'!$D88:E88)-SUM($D88:D88)-E139&lt;0,SUM('EC-UNCONSTR'!$D88:E88)-SUM($D88:D88),E139)</f>
        <v>0</v>
      </c>
      <c r="F88" s="37">
        <f>IF(SUM('EC-UNCONSTR'!$D88:F88)-SUM($D88:E88)-F139&lt;0,SUM('EC-UNCONSTR'!$D88:F88)-SUM($D88:E88),F139)</f>
        <v>0</v>
      </c>
      <c r="G88" s="37">
        <f>IF(SUM('EC-UNCONSTR'!$D88:G88)-SUM($D88:F88)-G139&lt;0,SUM('EC-UNCONSTR'!$D88:G88)-SUM($D88:F88),G139)</f>
        <v>0</v>
      </c>
      <c r="H88" s="37">
        <f>IF(SUM('EC-UNCONSTR'!$D88:H88)-SUM($D88:G88)-H139&lt;0,SUM('EC-UNCONSTR'!$D88:H88)-SUM($D88:G88),H139)</f>
        <v>0</v>
      </c>
      <c r="I88" s="37">
        <f>IF(SUM('EC-UNCONSTR'!$D88:I88)-SUM($D88:H88)-I139&lt;0,SUM('EC-UNCONSTR'!$D88:I88)-SUM($D88:H88),I139)</f>
        <v>0</v>
      </c>
      <c r="J88" s="37">
        <f>IF(SUM('EC-UNCONSTR'!$D88:J88)-SUM($D88:I88)-J139&lt;0,SUM('EC-UNCONSTR'!$D88:J88)-SUM($D88:I88),J139)</f>
        <v>0</v>
      </c>
      <c r="K88" s="37">
        <f>IF(SUM('EC-UNCONSTR'!$D88:K88)-SUM($D88:J88)-K139&lt;0,SUM('EC-UNCONSTR'!$D88:K88)-SUM($D88:J88),K139)</f>
        <v>0</v>
      </c>
      <c r="L88" s="64">
        <f>IF(SUM('EC-UNCONSTR'!$D88:L88)-SUM($D88:K88)-L139&lt;0,SUM('EC-UNCONSTR'!$D88:L88)-SUM($D88:K88),L139)</f>
        <v>0</v>
      </c>
      <c r="M88" s="37">
        <f>IF(SUM('EC-UNCONSTR'!$D88:M88)-SUM($D88:L88)-M139&lt;0,SUM('EC-UNCONSTR'!$D88:M88)-SUM($D88:L88),M139)</f>
        <v>38.886145644612462</v>
      </c>
      <c r="N88" s="37">
        <f>IF(SUM('EC-UNCONSTR'!$D88:N88)-SUM($D88:M88)-N139&lt;0,SUM('EC-UNCONSTR'!$D88:N88)-SUM($D88:M88),N139)</f>
        <v>111.11111111111111</v>
      </c>
      <c r="O88" s="37">
        <f>IF(SUM('EC-UNCONSTR'!$D88:O88)-SUM($D88:N88)-O139&lt;0,SUM('EC-UNCONSTR'!$D88:O88)-SUM($D88:N88),O139)</f>
        <v>111.11111111111111</v>
      </c>
      <c r="P88" s="37">
        <f>IF(SUM('EC-UNCONSTR'!$D88:P88)-SUM($D88:O88)-P139&lt;0,SUM('EC-UNCONSTR'!$D88:P88)-SUM($D88:O88),P139)</f>
        <v>106.65330276279337</v>
      </c>
      <c r="Q88" s="37">
        <f>IF(SUM('EC-UNCONSTR'!$D88:Q88)-SUM($D88:P88)-Q139&lt;0,SUM('EC-UNCONSTR'!$D88:Q88)-SUM($D88:P88),Q139)</f>
        <v>51.333333333333314</v>
      </c>
      <c r="R88" s="22">
        <f>SUM(D88:Q88)</f>
        <v>419.09500396296136</v>
      </c>
      <c r="S88" s="22"/>
    </row>
    <row r="89" spans="1:19" x14ac:dyDescent="0.35">
      <c r="B89" s="16" t="s">
        <v>243</v>
      </c>
      <c r="C89" s="16"/>
      <c r="D89" s="63"/>
      <c r="E89" s="63"/>
      <c r="F89" s="63"/>
      <c r="G89" s="63"/>
      <c r="H89" s="63"/>
      <c r="I89" s="63"/>
      <c r="J89" s="63"/>
      <c r="K89" s="63"/>
      <c r="L89" s="65"/>
      <c r="M89" s="63"/>
      <c r="N89" s="63"/>
      <c r="O89" s="63"/>
      <c r="P89" s="63"/>
      <c r="Q89" s="63"/>
      <c r="R89" s="29"/>
      <c r="S89" s="22"/>
    </row>
    <row r="90" spans="1:19" x14ac:dyDescent="0.35">
      <c r="B90" s="17">
        <f>B86</f>
        <v>12</v>
      </c>
      <c r="C90" s="17"/>
      <c r="D90" s="37">
        <f t="shared" ref="D90:Q92" si="37">3*D86</f>
        <v>0</v>
      </c>
      <c r="E90" s="37">
        <f t="shared" si="37"/>
        <v>128.30769230769232</v>
      </c>
      <c r="F90" s="37">
        <f t="shared" si="37"/>
        <v>330</v>
      </c>
      <c r="G90" s="37">
        <f t="shared" si="37"/>
        <v>500</v>
      </c>
      <c r="H90" s="37">
        <f t="shared" si="37"/>
        <v>500</v>
      </c>
      <c r="I90" s="37">
        <f t="shared" si="37"/>
        <v>199.92307692307691</v>
      </c>
      <c r="J90" s="37">
        <f t="shared" si="37"/>
        <v>0</v>
      </c>
      <c r="K90" s="37">
        <f t="shared" si="37"/>
        <v>0</v>
      </c>
      <c r="L90" s="64">
        <f t="shared" si="37"/>
        <v>0</v>
      </c>
      <c r="M90" s="37">
        <f t="shared" si="37"/>
        <v>0</v>
      </c>
      <c r="N90" s="37">
        <f t="shared" si="37"/>
        <v>0</v>
      </c>
      <c r="O90" s="37">
        <f t="shared" si="37"/>
        <v>0</v>
      </c>
      <c r="P90" s="37">
        <f t="shared" si="37"/>
        <v>0</v>
      </c>
      <c r="Q90" s="37">
        <f t="shared" si="37"/>
        <v>0</v>
      </c>
      <c r="R90" s="22">
        <f>SUM(D90:Q90)</f>
        <v>1658.2307692307693</v>
      </c>
    </row>
    <row r="91" spans="1:19" x14ac:dyDescent="0.35">
      <c r="B91" s="17">
        <f>B87</f>
        <v>15</v>
      </c>
      <c r="C91" s="17"/>
      <c r="D91" s="37">
        <f t="shared" si="37"/>
        <v>0</v>
      </c>
      <c r="E91" s="37">
        <f t="shared" si="37"/>
        <v>0</v>
      </c>
      <c r="F91" s="37">
        <f t="shared" si="37"/>
        <v>132.00000000000003</v>
      </c>
      <c r="G91" s="37">
        <f t="shared" si="37"/>
        <v>264.00000000000006</v>
      </c>
      <c r="H91" s="37">
        <f t="shared" si="37"/>
        <v>400</v>
      </c>
      <c r="I91" s="37">
        <f t="shared" si="37"/>
        <v>400</v>
      </c>
      <c r="J91" s="37">
        <f t="shared" si="37"/>
        <v>800</v>
      </c>
      <c r="K91" s="37">
        <f t="shared" si="37"/>
        <v>800</v>
      </c>
      <c r="L91" s="64">
        <f t="shared" si="37"/>
        <v>800</v>
      </c>
      <c r="M91" s="37">
        <f t="shared" si="37"/>
        <v>400</v>
      </c>
      <c r="N91" s="37">
        <f t="shared" si="37"/>
        <v>200.4693309568147</v>
      </c>
      <c r="O91" s="37">
        <f t="shared" si="37"/>
        <v>0</v>
      </c>
      <c r="P91" s="37">
        <f t="shared" si="37"/>
        <v>0</v>
      </c>
      <c r="Q91" s="37">
        <f t="shared" si="37"/>
        <v>0</v>
      </c>
      <c r="R91" s="22">
        <f>SUM(D91:Q91)</f>
        <v>4196.4693309568147</v>
      </c>
    </row>
    <row r="92" spans="1:19" x14ac:dyDescent="0.35">
      <c r="B92" s="17">
        <f>B88</f>
        <v>18</v>
      </c>
      <c r="C92" s="17"/>
      <c r="D92" s="37">
        <f t="shared" si="37"/>
        <v>0</v>
      </c>
      <c r="E92" s="37">
        <f t="shared" si="37"/>
        <v>0</v>
      </c>
      <c r="F92" s="37">
        <f t="shared" si="37"/>
        <v>0</v>
      </c>
      <c r="G92" s="37">
        <f t="shared" si="37"/>
        <v>0</v>
      </c>
      <c r="H92" s="37">
        <f t="shared" si="37"/>
        <v>0</v>
      </c>
      <c r="I92" s="37">
        <f t="shared" si="37"/>
        <v>0</v>
      </c>
      <c r="J92" s="37">
        <f t="shared" si="37"/>
        <v>0</v>
      </c>
      <c r="K92" s="37">
        <f t="shared" si="37"/>
        <v>0</v>
      </c>
      <c r="L92" s="64">
        <f t="shared" si="37"/>
        <v>0</v>
      </c>
      <c r="M92" s="37">
        <f t="shared" si="37"/>
        <v>116.65843693383738</v>
      </c>
      <c r="N92" s="37">
        <f t="shared" si="37"/>
        <v>333.33333333333337</v>
      </c>
      <c r="O92" s="37">
        <f t="shared" si="37"/>
        <v>333.33333333333337</v>
      </c>
      <c r="P92" s="37">
        <f t="shared" si="37"/>
        <v>319.95990828838012</v>
      </c>
      <c r="Q92" s="37">
        <f t="shared" si="37"/>
        <v>153.99999999999994</v>
      </c>
      <c r="R92" s="22">
        <f>SUM(D92:Q92)</f>
        <v>1257.2850118888841</v>
      </c>
    </row>
    <row r="93" spans="1:19" x14ac:dyDescent="0.35">
      <c r="B93" s="16" t="s">
        <v>244</v>
      </c>
      <c r="C93" s="16"/>
      <c r="D93" s="63"/>
      <c r="E93" s="63"/>
      <c r="F93" s="63"/>
      <c r="G93" s="63"/>
      <c r="H93" s="63"/>
      <c r="I93" s="63"/>
      <c r="J93" s="63"/>
      <c r="K93" s="63"/>
      <c r="L93" s="65"/>
      <c r="M93" s="63"/>
      <c r="N93" s="63"/>
      <c r="O93" s="63"/>
      <c r="P93" s="63"/>
      <c r="Q93" s="63"/>
      <c r="R93" s="29"/>
    </row>
    <row r="94" spans="1:19" x14ac:dyDescent="0.35">
      <c r="B94" s="17">
        <f>B86</f>
        <v>12</v>
      </c>
      <c r="C94" s="17"/>
      <c r="D94" s="37">
        <f t="shared" ref="D94:Q96" si="38">D86</f>
        <v>0</v>
      </c>
      <c r="E94" s="37">
        <f t="shared" si="38"/>
        <v>42.769230769230774</v>
      </c>
      <c r="F94" s="37">
        <f t="shared" si="38"/>
        <v>110</v>
      </c>
      <c r="G94" s="37">
        <f t="shared" si="38"/>
        <v>166.66666666666666</v>
      </c>
      <c r="H94" s="37">
        <f t="shared" si="38"/>
        <v>166.66666666666666</v>
      </c>
      <c r="I94" s="37">
        <f t="shared" si="38"/>
        <v>66.641025641025635</v>
      </c>
      <c r="J94" s="37">
        <f t="shared" si="38"/>
        <v>0</v>
      </c>
      <c r="K94" s="37">
        <f t="shared" si="38"/>
        <v>0</v>
      </c>
      <c r="L94" s="64">
        <f t="shared" si="38"/>
        <v>0</v>
      </c>
      <c r="M94" s="37">
        <f t="shared" si="38"/>
        <v>0</v>
      </c>
      <c r="N94" s="37">
        <f t="shared" si="38"/>
        <v>0</v>
      </c>
      <c r="O94" s="37">
        <f t="shared" si="38"/>
        <v>0</v>
      </c>
      <c r="P94" s="37">
        <f t="shared" si="38"/>
        <v>0</v>
      </c>
      <c r="Q94" s="37">
        <f t="shared" si="38"/>
        <v>0</v>
      </c>
      <c r="R94" s="22">
        <f>SUM(D94:Q94)</f>
        <v>552.74358974358972</v>
      </c>
    </row>
    <row r="95" spans="1:19" x14ac:dyDescent="0.35">
      <c r="B95" s="17">
        <f>B87</f>
        <v>15</v>
      </c>
      <c r="C95" s="17"/>
      <c r="D95" s="37">
        <f t="shared" si="38"/>
        <v>0</v>
      </c>
      <c r="E95" s="37">
        <f t="shared" si="38"/>
        <v>0</v>
      </c>
      <c r="F95" s="37">
        <f t="shared" si="38"/>
        <v>44.000000000000007</v>
      </c>
      <c r="G95" s="37">
        <f t="shared" si="38"/>
        <v>88.000000000000014</v>
      </c>
      <c r="H95" s="37">
        <f t="shared" si="38"/>
        <v>133.33333333333334</v>
      </c>
      <c r="I95" s="37">
        <f t="shared" si="38"/>
        <v>133.33333333333334</v>
      </c>
      <c r="J95" s="37">
        <f t="shared" si="38"/>
        <v>266.66666666666669</v>
      </c>
      <c r="K95" s="37">
        <f t="shared" si="38"/>
        <v>266.66666666666669</v>
      </c>
      <c r="L95" s="64">
        <f t="shared" si="38"/>
        <v>266.66666666666669</v>
      </c>
      <c r="M95" s="37">
        <f t="shared" si="38"/>
        <v>133.33333333333334</v>
      </c>
      <c r="N95" s="37">
        <f t="shared" si="38"/>
        <v>66.823110318938234</v>
      </c>
      <c r="O95" s="37">
        <f t="shared" si="38"/>
        <v>0</v>
      </c>
      <c r="P95" s="37">
        <f t="shared" si="38"/>
        <v>0</v>
      </c>
      <c r="Q95" s="37">
        <f t="shared" si="38"/>
        <v>0</v>
      </c>
      <c r="R95" s="22">
        <f>SUM(D95:Q95)</f>
        <v>1398.8231103189385</v>
      </c>
    </row>
    <row r="96" spans="1:19" x14ac:dyDescent="0.35">
      <c r="B96" s="17">
        <f>B88</f>
        <v>18</v>
      </c>
      <c r="C96" s="17"/>
      <c r="D96" s="37">
        <f t="shared" si="38"/>
        <v>0</v>
      </c>
      <c r="E96" s="37">
        <f t="shared" si="38"/>
        <v>0</v>
      </c>
      <c r="F96" s="37">
        <f t="shared" si="38"/>
        <v>0</v>
      </c>
      <c r="G96" s="37">
        <f t="shared" si="38"/>
        <v>0</v>
      </c>
      <c r="H96" s="37">
        <f t="shared" si="38"/>
        <v>0</v>
      </c>
      <c r="I96" s="37">
        <f t="shared" si="38"/>
        <v>0</v>
      </c>
      <c r="J96" s="37">
        <f t="shared" si="38"/>
        <v>0</v>
      </c>
      <c r="K96" s="37">
        <f t="shared" si="38"/>
        <v>0</v>
      </c>
      <c r="L96" s="64">
        <f t="shared" si="38"/>
        <v>0</v>
      </c>
      <c r="M96" s="37">
        <f t="shared" si="38"/>
        <v>38.886145644612462</v>
      </c>
      <c r="N96" s="37">
        <f t="shared" si="38"/>
        <v>111.11111111111111</v>
      </c>
      <c r="O96" s="37">
        <f t="shared" si="38"/>
        <v>111.11111111111111</v>
      </c>
      <c r="P96" s="37">
        <f t="shared" si="38"/>
        <v>106.65330276279337</v>
      </c>
      <c r="Q96" s="37">
        <f t="shared" si="38"/>
        <v>51.333333333333314</v>
      </c>
      <c r="R96" s="22">
        <f>SUM(D96:Q96)</f>
        <v>419.09500396296136</v>
      </c>
    </row>
    <row r="97" spans="2:18" x14ac:dyDescent="0.35">
      <c r="B97" s="16" t="s">
        <v>245</v>
      </c>
      <c r="C97" s="16"/>
      <c r="D97" s="63"/>
      <c r="E97" s="63"/>
      <c r="F97" s="63"/>
      <c r="G97" s="63"/>
      <c r="H97" s="63"/>
      <c r="I97" s="63"/>
      <c r="J97" s="63"/>
      <c r="K97" s="63"/>
      <c r="L97" s="65"/>
      <c r="M97" s="63"/>
      <c r="N97" s="63"/>
      <c r="O97" s="63"/>
      <c r="P97" s="63"/>
      <c r="Q97" s="63"/>
      <c r="R97" s="29"/>
    </row>
    <row r="98" spans="2:18" x14ac:dyDescent="0.35">
      <c r="B98" s="17">
        <f>B86</f>
        <v>12</v>
      </c>
      <c r="C98" s="17"/>
      <c r="D98" s="37">
        <f t="shared" ref="D98:Q100" si="39">D86</f>
        <v>0</v>
      </c>
      <c r="E98" s="37">
        <f t="shared" si="39"/>
        <v>42.769230769230774</v>
      </c>
      <c r="F98" s="37">
        <f t="shared" si="39"/>
        <v>110</v>
      </c>
      <c r="G98" s="37">
        <f t="shared" si="39"/>
        <v>166.66666666666666</v>
      </c>
      <c r="H98" s="37">
        <f t="shared" si="39"/>
        <v>166.66666666666666</v>
      </c>
      <c r="I98" s="37">
        <f t="shared" si="39"/>
        <v>66.641025641025635</v>
      </c>
      <c r="J98" s="37">
        <f t="shared" si="39"/>
        <v>0</v>
      </c>
      <c r="K98" s="37">
        <f t="shared" si="39"/>
        <v>0</v>
      </c>
      <c r="L98" s="64">
        <f t="shared" si="39"/>
        <v>0</v>
      </c>
      <c r="M98" s="37">
        <f t="shared" si="39"/>
        <v>0</v>
      </c>
      <c r="N98" s="37">
        <f t="shared" si="39"/>
        <v>0</v>
      </c>
      <c r="O98" s="37">
        <f t="shared" si="39"/>
        <v>0</v>
      </c>
      <c r="P98" s="37">
        <f t="shared" si="39"/>
        <v>0</v>
      </c>
      <c r="Q98" s="37">
        <f t="shared" si="39"/>
        <v>0</v>
      </c>
      <c r="R98" s="22">
        <f>SUM(D98:Q98)</f>
        <v>552.74358974358972</v>
      </c>
    </row>
    <row r="99" spans="2:18" x14ac:dyDescent="0.35">
      <c r="B99" s="17">
        <f>B87</f>
        <v>15</v>
      </c>
      <c r="C99" s="17"/>
      <c r="D99" s="37">
        <f t="shared" si="39"/>
        <v>0</v>
      </c>
      <c r="E99" s="37">
        <f t="shared" si="39"/>
        <v>0</v>
      </c>
      <c r="F99" s="37">
        <f t="shared" si="39"/>
        <v>44.000000000000007</v>
      </c>
      <c r="G99" s="37">
        <f t="shared" si="39"/>
        <v>88.000000000000014</v>
      </c>
      <c r="H99" s="37">
        <f t="shared" si="39"/>
        <v>133.33333333333334</v>
      </c>
      <c r="I99" s="37">
        <f t="shared" si="39"/>
        <v>133.33333333333334</v>
      </c>
      <c r="J99" s="37">
        <f t="shared" si="39"/>
        <v>266.66666666666669</v>
      </c>
      <c r="K99" s="37">
        <f t="shared" si="39"/>
        <v>266.66666666666669</v>
      </c>
      <c r="L99" s="64">
        <f t="shared" si="39"/>
        <v>266.66666666666669</v>
      </c>
      <c r="M99" s="37">
        <f t="shared" si="39"/>
        <v>133.33333333333334</v>
      </c>
      <c r="N99" s="37">
        <f t="shared" si="39"/>
        <v>66.823110318938234</v>
      </c>
      <c r="O99" s="37">
        <f t="shared" si="39"/>
        <v>0</v>
      </c>
      <c r="P99" s="37">
        <f t="shared" si="39"/>
        <v>0</v>
      </c>
      <c r="Q99" s="37">
        <f t="shared" si="39"/>
        <v>0</v>
      </c>
      <c r="R99" s="22">
        <f>SUM(D99:Q99)</f>
        <v>1398.8231103189385</v>
      </c>
    </row>
    <row r="100" spans="2:18" x14ac:dyDescent="0.35">
      <c r="B100" s="17">
        <f>B88</f>
        <v>18</v>
      </c>
      <c r="C100" s="17"/>
      <c r="D100" s="37">
        <f t="shared" si="39"/>
        <v>0</v>
      </c>
      <c r="E100" s="37">
        <f t="shared" si="39"/>
        <v>0</v>
      </c>
      <c r="F100" s="37">
        <f t="shared" si="39"/>
        <v>0</v>
      </c>
      <c r="G100" s="37">
        <f t="shared" si="39"/>
        <v>0</v>
      </c>
      <c r="H100" s="37">
        <f t="shared" si="39"/>
        <v>0</v>
      </c>
      <c r="I100" s="37">
        <f t="shared" si="39"/>
        <v>0</v>
      </c>
      <c r="J100" s="37">
        <f t="shared" si="39"/>
        <v>0</v>
      </c>
      <c r="K100" s="37">
        <f t="shared" si="39"/>
        <v>0</v>
      </c>
      <c r="L100" s="64">
        <f t="shared" si="39"/>
        <v>0</v>
      </c>
      <c r="M100" s="37">
        <f t="shared" si="39"/>
        <v>38.886145644612462</v>
      </c>
      <c r="N100" s="37">
        <f t="shared" si="39"/>
        <v>111.11111111111111</v>
      </c>
      <c r="O100" s="37">
        <f t="shared" si="39"/>
        <v>111.11111111111111</v>
      </c>
      <c r="P100" s="37">
        <f t="shared" si="39"/>
        <v>106.65330276279337</v>
      </c>
      <c r="Q100" s="37">
        <f t="shared" si="39"/>
        <v>51.333333333333314</v>
      </c>
      <c r="R100" s="22">
        <f>SUM(D100:Q100)</f>
        <v>419.09500396296136</v>
      </c>
    </row>
    <row r="101" spans="2:18" x14ac:dyDescent="0.35">
      <c r="B101" s="16" t="s">
        <v>114</v>
      </c>
      <c r="C101" s="16"/>
      <c r="D101" s="63"/>
      <c r="E101" s="63"/>
      <c r="F101" s="63"/>
      <c r="G101" s="63"/>
      <c r="H101" s="63"/>
      <c r="I101" s="63"/>
      <c r="J101" s="63"/>
      <c r="K101" s="63"/>
      <c r="L101" s="65"/>
      <c r="M101" s="63"/>
      <c r="N101" s="63"/>
      <c r="O101" s="63"/>
      <c r="P101" s="63"/>
      <c r="Q101" s="63"/>
      <c r="R101" s="29"/>
    </row>
    <row r="102" spans="2:18" x14ac:dyDescent="0.35">
      <c r="B102" t="str">
        <f>[1]Detailed!B92</f>
        <v>Monopiles (turbine)</v>
      </c>
      <c r="D102" s="37">
        <f>IF(SUM('EC-UNCONSTR'!D$86:D$88)=0,0,'EC-UNCONSTR'!D102*SUM(D$86:D$88)/SUM('EC-UNCONSTR'!D$86:D$88))</f>
        <v>0</v>
      </c>
      <c r="E102" s="37">
        <f>IF(SUM('EC-UNCONSTR'!E$86:E$88)=0,0,'EC-UNCONSTR'!E102*SUM(E$86:E$88)/SUM('EC-UNCONSTR'!E$86:E$88))</f>
        <v>32.769230769230774</v>
      </c>
      <c r="F102" s="37">
        <f>IF(SUM('EC-UNCONSTR'!F$86:F$88)=0,0,'EC-UNCONSTR'!F102*SUM(F$86:F$88)/SUM('EC-UNCONSTR'!F$86:F$88))</f>
        <v>104.46451554144767</v>
      </c>
      <c r="G102" s="37">
        <f>IF(SUM('EC-UNCONSTR'!G$86:G$88)=0,0,'EC-UNCONSTR'!G102*SUM(G$86:G$88)/SUM('EC-UNCONSTR'!G$86:G$88))</f>
        <v>157.71918494928053</v>
      </c>
      <c r="H102" s="37">
        <f>IF(SUM('EC-UNCONSTR'!H$86:H$88)=0,0,'EC-UNCONSTR'!H102*SUM(H$86:H$88)/SUM('EC-UNCONSTR'!H$86:H$88))</f>
        <v>197.83916849015316</v>
      </c>
      <c r="I102" s="37">
        <f>IF(SUM('EC-UNCONSTR'!I$86:I$88)=0,0,'EC-UNCONSTR'!I102*SUM(I$86:I$88)/SUM('EC-UNCONSTR'!I$86:I$88))</f>
        <v>93.012930859450179</v>
      </c>
      <c r="J102" s="37">
        <f>IF(SUM('EC-UNCONSTR'!J$86:J$88)=0,0,'EC-UNCONSTR'!J102*SUM(J$86:J$88)/SUM('EC-UNCONSTR'!J$86:J$88))</f>
        <v>152.14489115332606</v>
      </c>
      <c r="K102" s="37">
        <f>IF(SUM('EC-UNCONSTR'!K$86:K$88)=0,0,'EC-UNCONSTR'!K102*SUM(K$86:K$88)/SUM('EC-UNCONSTR'!K$86:K$88))</f>
        <v>238.18657367044463</v>
      </c>
      <c r="L102" s="64">
        <f>IF(SUM('EC-UNCONSTR'!L$86:L$88)=0,0,'EC-UNCONSTR'!L102*SUM(L$86:L$88)/SUM('EC-UNCONSTR'!L$86:L$88))</f>
        <v>210.68510152925145</v>
      </c>
      <c r="M102" s="37">
        <f>IF(SUM('EC-UNCONSTR'!M$86:M$88)=0,0,'EC-UNCONSTR'!M102*SUM(M$86:M$88)/SUM('EC-UNCONSTR'!M$86:M$88))</f>
        <v>172.21947897794581</v>
      </c>
      <c r="N102" s="37">
        <f>IF(SUM('EC-UNCONSTR'!N$86:N$88)=0,0,'EC-UNCONSTR'!N102*SUM(N$86:N$88)/SUM('EC-UNCONSTR'!N$86:N$88))</f>
        <v>81.049111845854597</v>
      </c>
      <c r="O102" s="37">
        <f>IF(SUM('EC-UNCONSTR'!O$86:O$88)=0,0,'EC-UNCONSTR'!O102*SUM(O$86:O$88)/SUM('EC-UNCONSTR'!O$86:O$88))</f>
        <v>37.037037037037038</v>
      </c>
      <c r="P102" s="37">
        <f>IF(SUM('EC-UNCONSTR'!P$86:P$88)=0,0,'EC-UNCONSTR'!P102*SUM(P$86:P$88)/SUM('EC-UNCONSTR'!P$86:P$88))</f>
        <v>55.305524491337493</v>
      </c>
      <c r="Q102" s="37">
        <f>IF(SUM('EC-UNCONSTR'!Q$86:Q$88)=0,0,'EC-UNCONSTR'!Q102*SUM(Q$86:Q$88)/SUM('EC-UNCONSTR'!Q$86:Q$88))</f>
        <v>25.666666666666657</v>
      </c>
      <c r="R102" s="22">
        <f>SUM(D102:Q102)</f>
        <v>1558.0994159814261</v>
      </c>
    </row>
    <row r="103" spans="2:18" x14ac:dyDescent="0.35">
      <c r="B103" t="str">
        <f>[1]Detailed!B93</f>
        <v>Transition Piece</v>
      </c>
      <c r="D103" s="37">
        <f>IF(SUM('EC-UNCONSTR'!D$86:D$88)=0,0,'EC-UNCONSTR'!D103*SUM(D$86:D$88)/SUM('EC-UNCONSTR'!D$86:D$88))</f>
        <v>0</v>
      </c>
      <c r="E103" s="37">
        <f>IF(SUM('EC-UNCONSTR'!E$86:E$88)=0,0,'EC-UNCONSTR'!E103*SUM(E$86:E$88)/SUM('EC-UNCONSTR'!E$86:E$88))</f>
        <v>32.769230769230774</v>
      </c>
      <c r="F103" s="37">
        <f>IF(SUM('EC-UNCONSTR'!F$86:F$88)=0,0,'EC-UNCONSTR'!F103*SUM(F$86:F$88)/SUM('EC-UNCONSTR'!F$86:F$88))</f>
        <v>104.46451554144767</v>
      </c>
      <c r="G103" s="37">
        <f>IF(SUM('EC-UNCONSTR'!G$86:G$88)=0,0,'EC-UNCONSTR'!G103*SUM(G$86:G$88)/SUM('EC-UNCONSTR'!G$86:G$88))</f>
        <v>157.71918494928053</v>
      </c>
      <c r="H103" s="37">
        <f>IF(SUM('EC-UNCONSTR'!H$86:H$88)=0,0,'EC-UNCONSTR'!H103*SUM(H$86:H$88)/SUM('EC-UNCONSTR'!H$86:H$88))</f>
        <v>197.83916849015316</v>
      </c>
      <c r="I103" s="37">
        <f>IF(SUM('EC-UNCONSTR'!I$86:I$88)=0,0,'EC-UNCONSTR'!I103*SUM(I$86:I$88)/SUM('EC-UNCONSTR'!I$86:I$88))</f>
        <v>93.012930859450179</v>
      </c>
      <c r="J103" s="37">
        <f>IF(SUM('EC-UNCONSTR'!J$86:J$88)=0,0,'EC-UNCONSTR'!J103*SUM(J$86:J$88)/SUM('EC-UNCONSTR'!J$86:J$88))</f>
        <v>152.14489115332606</v>
      </c>
      <c r="K103" s="37">
        <f>IF(SUM('EC-UNCONSTR'!K$86:K$88)=0,0,'EC-UNCONSTR'!K103*SUM(K$86:K$88)/SUM('EC-UNCONSTR'!K$86:K$88))</f>
        <v>238.18657367044463</v>
      </c>
      <c r="L103" s="64">
        <f>IF(SUM('EC-UNCONSTR'!L$86:L$88)=0,0,'EC-UNCONSTR'!L103*SUM(L$86:L$88)/SUM('EC-UNCONSTR'!L$86:L$88))</f>
        <v>210.68510152925145</v>
      </c>
      <c r="M103" s="37">
        <f>IF(SUM('EC-UNCONSTR'!M$86:M$88)=0,0,'EC-UNCONSTR'!M103*SUM(M$86:M$88)/SUM('EC-UNCONSTR'!M$86:M$88))</f>
        <v>172.21947897794581</v>
      </c>
      <c r="N103" s="37">
        <f>IF(SUM('EC-UNCONSTR'!N$86:N$88)=0,0,'EC-UNCONSTR'!N103*SUM(N$86:N$88)/SUM('EC-UNCONSTR'!N$86:N$88))</f>
        <v>81.049111845854597</v>
      </c>
      <c r="O103" s="37">
        <f>IF(SUM('EC-UNCONSTR'!O$86:O$88)=0,0,'EC-UNCONSTR'!O103*SUM(O$86:O$88)/SUM('EC-UNCONSTR'!O$86:O$88))</f>
        <v>37.037037037037038</v>
      </c>
      <c r="P103" s="37">
        <f>IF(SUM('EC-UNCONSTR'!P$86:P$88)=0,0,'EC-UNCONSTR'!P103*SUM(P$86:P$88)/SUM('EC-UNCONSTR'!P$86:P$88))</f>
        <v>55.305524491337493</v>
      </c>
      <c r="Q103" s="37">
        <f>IF(SUM('EC-UNCONSTR'!Q$86:Q$88)=0,0,'EC-UNCONSTR'!Q103*SUM(Q$86:Q$88)/SUM('EC-UNCONSTR'!Q$86:Q$88))</f>
        <v>25.666666666666657</v>
      </c>
      <c r="R103" s="22">
        <f>SUM(D103:Q103)</f>
        <v>1558.0994159814261</v>
      </c>
    </row>
    <row r="104" spans="2:18" x14ac:dyDescent="0.35">
      <c r="B104" t="s">
        <v>115</v>
      </c>
      <c r="D104" s="37">
        <f>IF(SUM('EC-UNCONSTR'!D$86:D$88)=0,0,'EC-UNCONSTR'!D104*SUM(D$86:D$88)/SUM('EC-UNCONSTR'!D$86:D$88))</f>
        <v>0</v>
      </c>
      <c r="E104" s="37">
        <f>IF(SUM('EC-UNCONSTR'!E$86:E$88)=0,0,'EC-UNCONSTR'!E104*SUM(E$86:E$88)/SUM('EC-UNCONSTR'!E$86:E$88))</f>
        <v>0</v>
      </c>
      <c r="F104" s="37">
        <f>IF(SUM('EC-UNCONSTR'!F$86:F$88)=0,0,'EC-UNCONSTR'!F104*SUM(F$86:F$88)/SUM('EC-UNCONSTR'!F$86:F$88))</f>
        <v>13.265708950375892</v>
      </c>
      <c r="G104" s="37">
        <f>IF(SUM('EC-UNCONSTR'!G$86:G$88)=0,0,'EC-UNCONSTR'!G104*SUM(G$86:G$88)/SUM('EC-UNCONSTR'!G$86:G$88))</f>
        <v>10.543524416135883</v>
      </c>
      <c r="H104" s="37">
        <f>IF(SUM('EC-UNCONSTR'!H$86:H$88)=0,0,'EC-UNCONSTR'!H104*SUM(H$86:H$88)/SUM('EC-UNCONSTR'!H$86:H$88))</f>
        <v>13.539387308533918</v>
      </c>
      <c r="I104" s="37">
        <f>IF(SUM('EC-UNCONSTR'!I$86:I$88)=0,0,'EC-UNCONSTR'!I104*SUM(I$86:I$88)/SUM('EC-UNCONSTR'!I$86:I$88))</f>
        <v>0</v>
      </c>
      <c r="J104" s="37">
        <f>IF(SUM('EC-UNCONSTR'!J$86:J$88)=0,0,'EC-UNCONSTR'!J104*SUM(J$86:J$88)/SUM('EC-UNCONSTR'!J$86:J$88))</f>
        <v>37.413636582088877</v>
      </c>
      <c r="K104" s="37">
        <f>IF(SUM('EC-UNCONSTR'!K$86:K$88)=0,0,'EC-UNCONSTR'!K104*SUM(K$86:K$88)/SUM('EC-UNCONSTR'!K$86:K$88))</f>
        <v>59.517582098227258</v>
      </c>
      <c r="L104" s="64">
        <f>IF(SUM('EC-UNCONSTR'!L$86:L$88)=0,0,'EC-UNCONSTR'!L104*SUM(L$86:L$88)/SUM('EC-UNCONSTR'!L$86:L$88))</f>
        <v>0</v>
      </c>
      <c r="M104" s="37">
        <f>IF(SUM('EC-UNCONSTR'!M$86:M$88)=0,0,'EC-UNCONSTR'!M104*SUM(M$86:M$88)/SUM('EC-UNCONSTR'!M$86:M$88))</f>
        <v>0</v>
      </c>
      <c r="N104" s="37">
        <f>IF(SUM('EC-UNCONSTR'!N$86:N$88)=0,0,'EC-UNCONSTR'!N104*SUM(N$86:N$88)/SUM('EC-UNCONSTR'!N$86:N$88))</f>
        <v>69.172113542099467</v>
      </c>
      <c r="O104" s="37">
        <f>IF(SUM('EC-UNCONSTR'!O$86:O$88)=0,0,'EC-UNCONSTR'!O104*SUM(O$86:O$88)/SUM('EC-UNCONSTR'!O$86:O$88))</f>
        <v>37.037037037037038</v>
      </c>
      <c r="P104" s="37">
        <f>IF(SUM('EC-UNCONSTR'!P$86:P$88)=0,0,'EC-UNCONSTR'!P104*SUM(P$86:P$88)/SUM('EC-UNCONSTR'!P$86:P$88))</f>
        <v>25.67388913572794</v>
      </c>
      <c r="Q104" s="37">
        <f>IF(SUM('EC-UNCONSTR'!Q$86:Q$88)=0,0,'EC-UNCONSTR'!Q104*SUM(Q$86:Q$88)/SUM('EC-UNCONSTR'!Q$86:Q$88))</f>
        <v>25.666666666666657</v>
      </c>
      <c r="R104" s="22">
        <f>SUM(D104:Q104)</f>
        <v>291.8295457368929</v>
      </c>
    </row>
    <row r="105" spans="2:18" x14ac:dyDescent="0.35">
      <c r="B105" t="s">
        <v>116</v>
      </c>
      <c r="D105" s="37">
        <f>IF(SUM('EC-UNCONSTR'!D$86:D$88)=0,0,'EC-UNCONSTR'!D105*SUM(D$86:D$88)/SUM('EC-UNCONSTR'!D$86:D$88))</f>
        <v>0</v>
      </c>
      <c r="E105" s="37">
        <f>IF(SUM('EC-UNCONSTR'!E$86:E$88)=0,0,'EC-UNCONSTR'!E105*SUM(E$86:E$88)/SUM('EC-UNCONSTR'!E$86:E$88))</f>
        <v>10</v>
      </c>
      <c r="F105" s="37">
        <f>IF(SUM('EC-UNCONSTR'!F$86:F$88)=0,0,'EC-UNCONSTR'!F105*SUM(F$86:F$88)/SUM('EC-UNCONSTR'!F$86:F$88))</f>
        <v>36.269775508176423</v>
      </c>
      <c r="G105" s="37">
        <f>IF(SUM('EC-UNCONSTR'!G$86:G$88)=0,0,'EC-UNCONSTR'!G105*SUM(G$86:G$88)/SUM('EC-UNCONSTR'!G$86:G$88))</f>
        <v>67.074162538334519</v>
      </c>
      <c r="H105" s="37">
        <f>IF(SUM('EC-UNCONSTR'!H$86:H$88)=0,0,'EC-UNCONSTR'!H105*SUM(H$86:H$88)/SUM('EC-UNCONSTR'!H$86:H$88))</f>
        <v>61.542669584245083</v>
      </c>
      <c r="I105" s="37">
        <f>IF(SUM('EC-UNCONSTR'!I$86:I$88)=0,0,'EC-UNCONSTR'!I105*SUM(I$86:I$88)/SUM('EC-UNCONSTR'!I$86:I$88))</f>
        <v>106.96142811490883</v>
      </c>
      <c r="J105" s="37">
        <f>IF(SUM('EC-UNCONSTR'!J$86:J$88)=0,0,'EC-UNCONSTR'!J105*SUM(J$86:J$88)/SUM('EC-UNCONSTR'!J$86:J$88))</f>
        <v>62.596742725750808</v>
      </c>
      <c r="K105" s="37">
        <f>IF(SUM('EC-UNCONSTR'!K$86:K$88)=0,0,'EC-UNCONSTR'!K105*SUM(K$86:K$88)/SUM('EC-UNCONSTR'!K$86:K$88))</f>
        <v>0</v>
      </c>
      <c r="L105" s="64">
        <f>IF(SUM('EC-UNCONSTR'!L$86:L$88)=0,0,'EC-UNCONSTR'!L105*SUM(L$86:L$88)/SUM('EC-UNCONSTR'!L$86:L$88))</f>
        <v>37.936638575871157</v>
      </c>
      <c r="M105" s="37">
        <f>IF(SUM('EC-UNCONSTR'!M$86:M$88)=0,0,'EC-UNCONSTR'!M105*SUM(M$86:M$88)/SUM('EC-UNCONSTR'!M$86:M$88))</f>
        <v>0</v>
      </c>
      <c r="N105" s="37">
        <f>IF(SUM('EC-UNCONSTR'!N$86:N$88)=0,0,'EC-UNCONSTR'!N105*SUM(N$86:N$88)/SUM('EC-UNCONSTR'!N$86:N$88))</f>
        <v>27.712996042095291</v>
      </c>
      <c r="O105" s="37">
        <f>IF(SUM('EC-UNCONSTR'!O$86:O$88)=0,0,'EC-UNCONSTR'!O105*SUM(O$86:O$88)/SUM('EC-UNCONSTR'!O$86:O$88))</f>
        <v>37.037037037037038</v>
      </c>
      <c r="P105" s="37">
        <f>IF(SUM('EC-UNCONSTR'!P$86:P$88)=0,0,'EC-UNCONSTR'!P105*SUM(P$86:P$88)/SUM('EC-UNCONSTR'!P$86:P$88))</f>
        <v>25.67388913572794</v>
      </c>
      <c r="Q105" s="37">
        <f>IF(SUM('EC-UNCONSTR'!Q$86:Q$88)=0,0,'EC-UNCONSTR'!Q105*SUM(Q$86:Q$88)/SUM('EC-UNCONSTR'!Q$86:Q$88))</f>
        <v>0</v>
      </c>
      <c r="R105" s="22">
        <f>SUM(D105:Q105)</f>
        <v>472.80533926214713</v>
      </c>
    </row>
    <row r="106" spans="2:18" x14ac:dyDescent="0.35">
      <c r="B106" t="str">
        <f>[1]Detailed!B96</f>
        <v>Jacket (Substation)</v>
      </c>
      <c r="D106" s="37">
        <f>IF(SUM('EC-UNCONSTR'!D$86:D$88)=0,0,'EC-UNCONSTR'!D106*SUM(D$86:D$88)/SUM('EC-UNCONSTR'!D$86:D$88))</f>
        <v>0</v>
      </c>
      <c r="E106" s="37">
        <f>IF(SUM('EC-UNCONSTR'!E$86:E$88)=0,0,'EC-UNCONSTR'!E106*SUM(E$86:E$88)/SUM('EC-UNCONSTR'!E$86:E$88))</f>
        <v>2</v>
      </c>
      <c r="F106" s="37">
        <f>IF(SUM('EC-UNCONSTR'!F$86:F$88)=0,0,'EC-UNCONSTR'!F106*SUM(F$86:F$88)/SUM('EC-UNCONSTR'!F$86:F$88))</f>
        <v>4.5519589535603551</v>
      </c>
      <c r="G106" s="37">
        <f>IF(SUM('EC-UNCONSTR'!G$86:G$88)=0,0,'EC-UNCONSTR'!G106*SUM(G$86:G$88)/SUM('EC-UNCONSTR'!G$86:G$88))</f>
        <v>7.9076433121019116</v>
      </c>
      <c r="H106" s="37">
        <f>IF(SUM('EC-UNCONSTR'!H$86:H$88)=0,0,'EC-UNCONSTR'!H106*SUM(H$86:H$88)/SUM('EC-UNCONSTR'!H$86:H$88))</f>
        <v>8.6159737417943116</v>
      </c>
      <c r="I106" s="37">
        <f>IF(SUM('EC-UNCONSTR'!I$86:I$88)=0,0,'EC-UNCONSTR'!I106*SUM(I$86:I$88)/SUM('EC-UNCONSTR'!I$86:I$88))</f>
        <v>5.1635601883484554</v>
      </c>
      <c r="J106" s="37">
        <f>IF(SUM('EC-UNCONSTR'!J$86:J$88)=0,0,'EC-UNCONSTR'!J106*SUM(J$86:J$88)/SUM('EC-UNCONSTR'!J$86:J$88))</f>
        <v>5.6878839398445926</v>
      </c>
      <c r="K106" s="37">
        <f>IF(SUM('EC-UNCONSTR'!K$86:K$88)=0,0,'EC-UNCONSTR'!K106*SUM(K$86:K$88)/SUM('EC-UNCONSTR'!K$86:K$88))</f>
        <v>8.7183958151700089</v>
      </c>
      <c r="L106" s="64">
        <f>IF(SUM('EC-UNCONSTR'!L$86:L$88)=0,0,'EC-UNCONSTR'!L106*SUM(L$86:L$88)/SUM('EC-UNCONSTR'!L$86:L$88))</f>
        <v>9.3044152582961583</v>
      </c>
      <c r="M106" s="37">
        <f>IF(SUM('EC-UNCONSTR'!M$86:M$88)=0,0,'EC-UNCONSTR'!M106*SUM(M$86:M$88)/SUM('EC-UNCONSTR'!M$86:M$88))</f>
        <v>4.4288132990060491</v>
      </c>
      <c r="N106" s="37">
        <f>IF(SUM('EC-UNCONSTR'!N$86:N$88)=0,0,'EC-UNCONSTR'!N106*SUM(N$86:N$88)/SUM('EC-UNCONSTR'!N$86:N$88))</f>
        <v>5.6333588792514435</v>
      </c>
      <c r="O106" s="37">
        <f>IF(SUM('EC-UNCONSTR'!O$86:O$88)=0,0,'EC-UNCONSTR'!O106*SUM(O$86:O$88)/SUM('EC-UNCONSTR'!O$86:O$88))</f>
        <v>3.7488284910965324</v>
      </c>
      <c r="P106" s="37">
        <f>IF(SUM('EC-UNCONSTR'!P$86:P$88)=0,0,'EC-UNCONSTR'!P106*SUM(P$86:P$88)/SUM('EC-UNCONSTR'!P$86:P$88))</f>
        <v>3.9953602689605439</v>
      </c>
      <c r="Q106" s="37">
        <f>IF(SUM('EC-UNCONSTR'!Q$86:Q$88)=0,0,'EC-UNCONSTR'!Q106*SUM(Q$86:Q$88)/SUM('EC-UNCONSTR'!Q$86:Q$88))</f>
        <v>1.9999999999999991</v>
      </c>
      <c r="R106" s="22">
        <f>SUM(D106:Q106)</f>
        <v>71.756192147430369</v>
      </c>
    </row>
    <row r="107" spans="2:18" x14ac:dyDescent="0.35">
      <c r="B107" s="16" t="s">
        <v>117</v>
      </c>
      <c r="C107" s="16"/>
      <c r="D107" s="63"/>
      <c r="E107" s="63"/>
      <c r="F107" s="63"/>
      <c r="G107" s="63"/>
      <c r="H107" s="63"/>
      <c r="I107" s="63"/>
      <c r="J107" s="63"/>
      <c r="K107" s="63"/>
      <c r="L107" s="65"/>
      <c r="M107" s="63"/>
      <c r="N107" s="63"/>
      <c r="O107" s="63"/>
      <c r="P107" s="63"/>
      <c r="Q107" s="63"/>
      <c r="R107" s="29"/>
    </row>
    <row r="108" spans="2:18" x14ac:dyDescent="0.35">
      <c r="B108" t="str">
        <f>[1]Detailed!B98</f>
        <v>OSS Topside</v>
      </c>
      <c r="D108" s="37">
        <f>IF('EC-UNCONSTR'!D$83=0,0,'EC-UNCONSTR'!D108*D$83/'EC-UNCONSTR'!D$83)</f>
        <v>0</v>
      </c>
      <c r="E108" s="37">
        <f>IF('EC-UNCONSTR'!E$83=0,0,'EC-UNCONSTR'!E108*E$83/'EC-UNCONSTR'!E$83)</f>
        <v>2</v>
      </c>
      <c r="F108" s="37">
        <f>IF('EC-UNCONSTR'!F$83=0,0,'EC-UNCONSTR'!F108*F$83/'EC-UNCONSTR'!F$83)</f>
        <v>4.6160801611904221</v>
      </c>
      <c r="G108" s="37">
        <f>IF('EC-UNCONSTR'!G$83=0,0,'EC-UNCONSTR'!G108*G$83/'EC-UNCONSTR'!G$83)</f>
        <v>5.2626658808706086</v>
      </c>
      <c r="H108" s="37">
        <f>IF('EC-UNCONSTR'!H$83=0,0,'EC-UNCONSTR'!H108*H$83/'EC-UNCONSTR'!H$83)</f>
        <v>8.0598733448474373</v>
      </c>
      <c r="I108" s="37">
        <f>IF('EC-UNCONSTR'!I$83=0,0,'EC-UNCONSTR'!I108*I$83/'EC-UNCONSTR'!I$83)</f>
        <v>4.8194111197622869</v>
      </c>
      <c r="J108" s="37">
        <f>IF('EC-UNCONSTR'!J$83=0,0,'EC-UNCONSTR'!J108*J$83/'EC-UNCONSTR'!J$83)</f>
        <v>5.6878839398445926</v>
      </c>
      <c r="K108" s="37">
        <f>IF('EC-UNCONSTR'!K$83=0,0,'EC-UNCONSTR'!K108*K$83/'EC-UNCONSTR'!K$83)</f>
        <v>8.7183958151700107</v>
      </c>
      <c r="L108" s="64">
        <f>IF('EC-UNCONSTR'!L$83=0,0,'EC-UNCONSTR'!L108*L$83/'EC-UNCONSTR'!L$83)</f>
        <v>6.7668474605790241</v>
      </c>
      <c r="M108" s="37">
        <f>IF('EC-UNCONSTR'!M$83=0,0,'EC-UNCONSTR'!M108*M$83/'EC-UNCONSTR'!M$83)</f>
        <v>3.8573444158383743</v>
      </c>
      <c r="N108" s="37">
        <f>IF('EC-UNCONSTR'!N$83=0,0,'EC-UNCONSTR'!N108*N$83/'EC-UNCONSTR'!N$83)</f>
        <v>5.2807580147025766</v>
      </c>
      <c r="O108" s="37">
        <f>IF('EC-UNCONSTR'!O$83=0,0,'EC-UNCONSTR'!O108*O$83/'EC-UNCONSTR'!O$83)</f>
        <v>3.7488284910965324</v>
      </c>
      <c r="P108" s="37">
        <f>IF('EC-UNCONSTR'!P$83=0,0,'EC-UNCONSTR'!P108*P$83/'EC-UNCONSTR'!P$83)</f>
        <v>3.9953602689605439</v>
      </c>
      <c r="Q108" s="37">
        <f>IF('EC-UNCONSTR'!Q$83=0,0,'EC-UNCONSTR'!Q108*Q$83/'EC-UNCONSTR'!Q$83)</f>
        <v>1.9999999999999993</v>
      </c>
      <c r="R108" s="22">
        <f>SUM(D108:Q108)</f>
        <v>64.813448912862412</v>
      </c>
    </row>
    <row r="109" spans="2:18" x14ac:dyDescent="0.35">
      <c r="B109" s="16" t="s">
        <v>118</v>
      </c>
      <c r="C109" s="16"/>
      <c r="D109" s="63"/>
      <c r="E109" s="63"/>
      <c r="F109" s="63"/>
      <c r="G109" s="63"/>
      <c r="H109" s="63"/>
      <c r="I109" s="63"/>
      <c r="J109" s="63"/>
      <c r="K109" s="63"/>
      <c r="L109" s="65"/>
      <c r="M109" s="63"/>
      <c r="N109" s="63"/>
      <c r="O109" s="63"/>
      <c r="P109" s="63"/>
      <c r="Q109" s="63"/>
      <c r="R109" s="29"/>
    </row>
    <row r="110" spans="2:18" x14ac:dyDescent="0.35">
      <c r="B110" t="str">
        <f>[1]Detailed!B100</f>
        <v>Array cable, km</v>
      </c>
      <c r="D110" s="37"/>
      <c r="E110" s="37">
        <f>IF('EC-UNCONSTR'!E$83=0,0,'EC-UNCONSTR'!E110*E$83/'EC-UNCONSTR'!E$83)</f>
        <v>125.50240000000001</v>
      </c>
      <c r="F110" s="37">
        <f>IF('EC-UNCONSTR'!F$83=0,0,'EC-UNCONSTR'!F110*F$83/'EC-UNCONSTR'!F$83)</f>
        <v>398.02331261749072</v>
      </c>
      <c r="G110" s="37">
        <f>IF('EC-UNCONSTR'!G$83=0,0,'EC-UNCONSTR'!G110*G$83/'EC-UNCONSTR'!G$83)</f>
        <v>636.4204506946844</v>
      </c>
      <c r="H110" s="37">
        <f>IF('EC-UNCONSTR'!H$83=0,0,'EC-UNCONSTR'!H110*H$83/'EC-UNCONSTR'!H$83)</f>
        <v>599.0478295912493</v>
      </c>
      <c r="I110" s="37">
        <f>IF('EC-UNCONSTR'!I$83=0,0,'EC-UNCONSTR'!I110*I$83/'EC-UNCONSTR'!I$83)</f>
        <v>402.56589406003224</v>
      </c>
      <c r="J110" s="37">
        <f>IF('EC-UNCONSTR'!J$83=0,0,'EC-UNCONSTR'!J110*J$83/'EC-UNCONSTR'!J$83)</f>
        <v>714.52383357448048</v>
      </c>
      <c r="K110" s="37">
        <f>IF('EC-UNCONSTR'!K$83=0,0,'EC-UNCONSTR'!K110*K$83/'EC-UNCONSTR'!K$83)</f>
        <v>585.60000000000014</v>
      </c>
      <c r="L110" s="64">
        <f>IF('EC-UNCONSTR'!L$83=0,0,'EC-UNCONSTR'!L110*L$83/'EC-UNCONSTR'!L$83)</f>
        <v>807.14590917461123</v>
      </c>
      <c r="M110" s="37">
        <f>IF('EC-UNCONSTR'!M$83=0,0,'EC-UNCONSTR'!M110*M$83/'EC-UNCONSTR'!M$83)</f>
        <v>329.39397583556905</v>
      </c>
      <c r="N110" s="37">
        <f>IF('EC-UNCONSTR'!N$83=0,0,'EC-UNCONSTR'!N110*N$83/'EC-UNCONSTR'!N$83)</f>
        <v>548.18728245810189</v>
      </c>
      <c r="O110" s="37">
        <f>IF('EC-UNCONSTR'!O$83=0,0,'EC-UNCONSTR'!O110*O$83/'EC-UNCONSTR'!O$83)</f>
        <v>244</v>
      </c>
      <c r="P110" s="37">
        <f>IF('EC-UNCONSTR'!P$83=0,0,'EC-UNCONSTR'!P110*P$83/'EC-UNCONSTR'!P$83)</f>
        <v>234.21065286709424</v>
      </c>
      <c r="Q110" s="37">
        <f>IF('EC-UNCONSTR'!Q$83=0,0,'EC-UNCONSTR'!Q110*Q$83/'EC-UNCONSTR'!Q$83)</f>
        <v>112.72799999999997</v>
      </c>
      <c r="R110" s="22">
        <f>SUM(D110:Q110)</f>
        <v>5737.3495408733133</v>
      </c>
    </row>
    <row r="111" spans="2:18" x14ac:dyDescent="0.35">
      <c r="B111" t="str">
        <f>[1]Detailed!B101</f>
        <v>Export cable, km</v>
      </c>
      <c r="D111" s="37"/>
      <c r="E111" s="37">
        <f>IF('EC-UNCONSTR'!E$83=0,0,'EC-UNCONSTR'!E111*E$83/'EC-UNCONSTR'!E$83)</f>
        <v>256</v>
      </c>
      <c r="F111" s="37">
        <f>IF('EC-UNCONSTR'!F$83=0,0,'EC-UNCONSTR'!F111*F$83/'EC-UNCONSTR'!F$83)</f>
        <v>427.63994400169986</v>
      </c>
      <c r="G111" s="37">
        <f>IF('EC-UNCONSTR'!G$83=0,0,'EC-UNCONSTR'!G111*G$83/'EC-UNCONSTR'!G$83)</f>
        <v>443.37960046334877</v>
      </c>
      <c r="H111" s="37">
        <f>IF('EC-UNCONSTR'!H$83=0,0,'EC-UNCONSTR'!H111*H$83/'EC-UNCONSTR'!H$83)</f>
        <v>574.18422567645371</v>
      </c>
      <c r="I111" s="37">
        <f>IF('EC-UNCONSTR'!I$83=0,0,'EC-UNCONSTR'!I111*I$83/'EC-UNCONSTR'!I$83)</f>
        <v>507.00204979899257</v>
      </c>
      <c r="J111" s="37">
        <f>IF('EC-UNCONSTR'!J$83=0,0,'EC-UNCONSTR'!J111*J$83/'EC-UNCONSTR'!J$83)</f>
        <v>468.30147270036503</v>
      </c>
      <c r="K111" s="37">
        <f>IF('EC-UNCONSTR'!K$83=0,0,'EC-UNCONSTR'!K111*K$83/'EC-UNCONSTR'!K$83)</f>
        <v>1203.5925021795993</v>
      </c>
      <c r="L111" s="64">
        <f>IF('EC-UNCONSTR'!L$83=0,0,'EC-UNCONSTR'!L111*L$83/'EC-UNCONSTR'!L$83)</f>
        <v>575.10167783562258</v>
      </c>
      <c r="M111" s="37">
        <f>IF('EC-UNCONSTR'!M$83=0,0,'EC-UNCONSTR'!M111*M$83/'EC-UNCONSTR'!M$83)</f>
        <v>243.01269819781757</v>
      </c>
      <c r="N111" s="37">
        <f>IF('EC-UNCONSTR'!N$83=0,0,'EC-UNCONSTR'!N111*N$83/'EC-UNCONSTR'!N$83)</f>
        <v>706.21777246457009</v>
      </c>
      <c r="O111" s="37">
        <f>IF('EC-UNCONSTR'!O$83=0,0,'EC-UNCONSTR'!O111*O$83/'EC-UNCONSTR'!O$83)</f>
        <v>562.32427366447985</v>
      </c>
      <c r="P111" s="37">
        <f>IF('EC-UNCONSTR'!P$83=0,0,'EC-UNCONSTR'!P111*P$83/'EC-UNCONSTR'!P$83)</f>
        <v>495.96404698741708</v>
      </c>
      <c r="Q111" s="37">
        <f>IF('EC-UNCONSTR'!Q$83=0,0,'EC-UNCONSTR'!Q111*Q$83/'EC-UNCONSTR'!Q$83)</f>
        <v>279.99999999999989</v>
      </c>
      <c r="R111" s="22">
        <f>SUM(D111:Q111)</f>
        <v>6742.7202639703664</v>
      </c>
    </row>
    <row r="112" spans="2:18" ht="15.5" x14ac:dyDescent="0.35">
      <c r="B112" s="137" t="s">
        <v>248</v>
      </c>
      <c r="C112" s="16"/>
      <c r="D112" s="63"/>
      <c r="E112" s="63"/>
      <c r="F112" s="63"/>
      <c r="G112" s="63"/>
      <c r="H112" s="63"/>
      <c r="I112" s="63"/>
      <c r="J112" s="63"/>
      <c r="K112" s="63"/>
      <c r="L112" s="65"/>
      <c r="M112" s="63"/>
      <c r="N112" s="63"/>
      <c r="O112" s="63"/>
      <c r="P112" s="63"/>
      <c r="Q112" s="63"/>
      <c r="R112" s="29"/>
    </row>
    <row r="113" spans="2:18" x14ac:dyDescent="0.35">
      <c r="B113" t="s">
        <v>119</v>
      </c>
      <c r="D113" s="37">
        <f>D86*Assumptions!$K$25/24</f>
        <v>0</v>
      </c>
      <c r="E113" s="37">
        <f>E86*Assumptions!$K$25/24</f>
        <v>64.15384615384616</v>
      </c>
      <c r="F113" s="37">
        <f>F86*Assumptions!$K$25/24</f>
        <v>165</v>
      </c>
      <c r="G113" s="37">
        <f>G86*Assumptions!$K$25/24</f>
        <v>250</v>
      </c>
      <c r="H113" s="37">
        <f>H86*Assumptions!$K$25/24</f>
        <v>250</v>
      </c>
      <c r="I113" s="37">
        <f>I86*Assumptions!$K$25/24</f>
        <v>99.961538461538453</v>
      </c>
      <c r="J113" s="37">
        <f>J86*Assumptions!$K$25/24</f>
        <v>0</v>
      </c>
      <c r="K113" s="37">
        <f>K86*Assumptions!$K$25/24</f>
        <v>0</v>
      </c>
      <c r="L113" s="64">
        <f>L86*Assumptions!$K$25/24</f>
        <v>0</v>
      </c>
      <c r="M113" s="37">
        <f>M86*Assumptions!$K$25/24</f>
        <v>0</v>
      </c>
      <c r="N113" s="37">
        <f>N86*Assumptions!$K$25/24</f>
        <v>0</v>
      </c>
      <c r="O113" s="37">
        <f>O86*Assumptions!$K$25/24</f>
        <v>0</v>
      </c>
      <c r="P113" s="37">
        <f>P86*Assumptions!$K$25/24</f>
        <v>0</v>
      </c>
      <c r="Q113" s="37">
        <f>Q86*Assumptions!$K$25/24</f>
        <v>0</v>
      </c>
      <c r="R113" s="22"/>
    </row>
    <row r="114" spans="2:18" x14ac:dyDescent="0.35">
      <c r="B114" t="s">
        <v>120</v>
      </c>
      <c r="D114" s="37">
        <f>D87*Assumptions!$K$25/24</f>
        <v>0</v>
      </c>
      <c r="E114" s="37">
        <f>E87*Assumptions!$K$25/24</f>
        <v>0</v>
      </c>
      <c r="F114" s="37">
        <f>F87*Assumptions!$K$25/24</f>
        <v>66.000000000000014</v>
      </c>
      <c r="G114" s="37">
        <f>G87*Assumptions!$K$25/24</f>
        <v>132.00000000000003</v>
      </c>
      <c r="H114" s="37">
        <f>H87*Assumptions!$K$25/24</f>
        <v>200</v>
      </c>
      <c r="I114" s="37">
        <f>I87*Assumptions!$K$25/24</f>
        <v>200</v>
      </c>
      <c r="J114" s="37">
        <f>J87*Assumptions!$K$25/24</f>
        <v>400</v>
      </c>
      <c r="K114" s="37">
        <f>K87*Assumptions!$K$25/24</f>
        <v>400</v>
      </c>
      <c r="L114" s="64">
        <f>L87*Assumptions!$K$25/24</f>
        <v>400</v>
      </c>
      <c r="M114" s="37">
        <f>M87*Assumptions!$K$25/24</f>
        <v>200</v>
      </c>
      <c r="N114" s="37">
        <f>N87*Assumptions!$K$25/24</f>
        <v>100.23466547840735</v>
      </c>
      <c r="O114" s="37">
        <f>O87*Assumptions!$K$25/24</f>
        <v>0</v>
      </c>
      <c r="P114" s="37">
        <f>P87*Assumptions!$K$25/24</f>
        <v>0</v>
      </c>
      <c r="Q114" s="37">
        <f>Q87*Assumptions!$K$25/24</f>
        <v>0</v>
      </c>
      <c r="R114" s="22"/>
    </row>
    <row r="115" spans="2:18" x14ac:dyDescent="0.35">
      <c r="B115" t="s">
        <v>121</v>
      </c>
      <c r="D115" s="37">
        <f>D88*Assumptions!$K$25/24</f>
        <v>0</v>
      </c>
      <c r="E115" s="37">
        <f>E88*Assumptions!$K$25/24</f>
        <v>0</v>
      </c>
      <c r="F115" s="37">
        <f>F88*Assumptions!$K$25/24</f>
        <v>0</v>
      </c>
      <c r="G115" s="37">
        <f>G88*Assumptions!$K$25/24</f>
        <v>0</v>
      </c>
      <c r="H115" s="37">
        <f>H88*Assumptions!$K$25/24</f>
        <v>0</v>
      </c>
      <c r="I115" s="37">
        <f>I88*Assumptions!$K$25/24</f>
        <v>0</v>
      </c>
      <c r="J115" s="37">
        <f>J88*Assumptions!$K$25/24</f>
        <v>0</v>
      </c>
      <c r="K115" s="37">
        <f>K88*Assumptions!$K$25/24</f>
        <v>0</v>
      </c>
      <c r="L115" s="64">
        <f>L88*Assumptions!$K$25/24</f>
        <v>0</v>
      </c>
      <c r="M115" s="37">
        <f>M88*Assumptions!$K$25/24</f>
        <v>58.32921846691869</v>
      </c>
      <c r="N115" s="37">
        <f>N88*Assumptions!$K$25/24</f>
        <v>166.66666666666666</v>
      </c>
      <c r="O115" s="37">
        <f>O88*Assumptions!$K$25/24</f>
        <v>166.66666666666666</v>
      </c>
      <c r="P115" s="37">
        <f>P88*Assumptions!$K$25/24</f>
        <v>159.97995414419006</v>
      </c>
      <c r="Q115" s="37">
        <f>Q88*Assumptions!$K$25/24</f>
        <v>76.999999999999972</v>
      </c>
      <c r="R115" s="22"/>
    </row>
    <row r="116" spans="2:18" x14ac:dyDescent="0.35">
      <c r="B116" t="s">
        <v>138</v>
      </c>
      <c r="D116" s="37">
        <f>(D102+D105)*Assumptions!$K$26/24</f>
        <v>0</v>
      </c>
      <c r="E116" s="37">
        <f>(E102+E105)*Assumptions!$K$26/24</f>
        <v>64.15384615384616</v>
      </c>
      <c r="F116" s="37">
        <f>(F102+F105)*Assumptions!$K$26/24</f>
        <v>211.10143657443612</v>
      </c>
      <c r="G116" s="37">
        <f>(G102+G105)*Assumptions!$K$26/24</f>
        <v>337.19002123142258</v>
      </c>
      <c r="H116" s="37">
        <f>(H102+H105)*Assumptions!$K$26/24</f>
        <v>389.07275711159735</v>
      </c>
      <c r="I116" s="37">
        <f>(I102+I105)*Assumptions!$K$26/24</f>
        <v>299.96153846153851</v>
      </c>
      <c r="J116" s="37">
        <f>(J102+J105)*Assumptions!$K$26/24</f>
        <v>322.11245081861529</v>
      </c>
      <c r="K116" s="37">
        <f>(K102+K105)*Assumptions!$K$26/24</f>
        <v>357.27986050566693</v>
      </c>
      <c r="L116" s="64">
        <f>(L102+L105)*Assumptions!$K$26/24</f>
        <v>372.93261015768394</v>
      </c>
      <c r="M116" s="37">
        <f>(M102+M105)*Assumptions!$K$26/24</f>
        <v>258.32921846691869</v>
      </c>
      <c r="N116" s="37">
        <f>(N102+N105)*Assumptions!$K$26/24</f>
        <v>163.14316183192486</v>
      </c>
      <c r="O116" s="37">
        <f>(O102+O105)*Assumptions!$K$26/24</f>
        <v>111.11111111111113</v>
      </c>
      <c r="P116" s="37">
        <f>(P102+P105)*Assumptions!$K$26/24</f>
        <v>121.46912044059816</v>
      </c>
      <c r="Q116" s="37">
        <f>(Q102+Q105)*Assumptions!$K$26/24</f>
        <v>38.499999999999986</v>
      </c>
      <c r="R116" s="22"/>
    </row>
    <row r="117" spans="2:18" ht="15.5" x14ac:dyDescent="0.35">
      <c r="B117" t="s">
        <v>297</v>
      </c>
      <c r="D117" s="109"/>
      <c r="E117" s="110">
        <f>SUM(E113:E116)</f>
        <v>128.30769230769232</v>
      </c>
      <c r="F117" s="110">
        <f t="shared" ref="F117:Q117" si="40">SUM(F113:F116)</f>
        <v>442.10143657443609</v>
      </c>
      <c r="G117" s="110">
        <f t="shared" si="40"/>
        <v>719.19002123142263</v>
      </c>
      <c r="H117" s="110">
        <f t="shared" si="40"/>
        <v>839.07275711159741</v>
      </c>
      <c r="I117" s="110">
        <f t="shared" si="40"/>
        <v>599.92307692307691</v>
      </c>
      <c r="J117" s="110">
        <f t="shared" si="40"/>
        <v>722.11245081861534</v>
      </c>
      <c r="K117" s="110">
        <f>SUM(K113:K116)</f>
        <v>757.27986050566687</v>
      </c>
      <c r="L117" s="110">
        <f t="shared" si="40"/>
        <v>772.93261015768394</v>
      </c>
      <c r="M117" s="110">
        <f t="shared" si="40"/>
        <v>516.65843693383738</v>
      </c>
      <c r="N117" s="110">
        <f t="shared" si="40"/>
        <v>430.04449397699887</v>
      </c>
      <c r="O117" s="110">
        <f t="shared" si="40"/>
        <v>277.77777777777777</v>
      </c>
      <c r="P117" s="110">
        <f t="shared" si="40"/>
        <v>281.44907458478821</v>
      </c>
      <c r="Q117" s="110">
        <f t="shared" si="40"/>
        <v>115.49999999999996</v>
      </c>
      <c r="R117" s="22"/>
    </row>
    <row r="118" spans="2:18" x14ac:dyDescent="0.35">
      <c r="B118" t="s">
        <v>136</v>
      </c>
      <c r="D118" s="37">
        <f>D108*Assumptions!$K$27/24</f>
        <v>0</v>
      </c>
      <c r="E118" s="37">
        <f>E108*Assumptions!$K$27/24</f>
        <v>20</v>
      </c>
      <c r="F118" s="37">
        <f>F108*Assumptions!$K$27/24</f>
        <v>46.160801611904219</v>
      </c>
      <c r="G118" s="37">
        <f>G108*Assumptions!$K$27/24</f>
        <v>52.626658808706082</v>
      </c>
      <c r="H118" s="37">
        <f>H108*Assumptions!$K$27/24</f>
        <v>80.598733448474377</v>
      </c>
      <c r="I118" s="37">
        <f>I108*Assumptions!$K$27/24</f>
        <v>48.194111197622867</v>
      </c>
      <c r="J118" s="37">
        <f>J108*Assumptions!$K$27/24</f>
        <v>56.878839398445926</v>
      </c>
      <c r="K118" s="37">
        <f>K108*Assumptions!$K$27/24</f>
        <v>87.183958151700111</v>
      </c>
      <c r="L118" s="64">
        <f>L108*Assumptions!$K$27/24</f>
        <v>67.668474605790237</v>
      </c>
      <c r="M118" s="37">
        <f>M108*Assumptions!$K$27/24</f>
        <v>38.573444158383744</v>
      </c>
      <c r="N118" s="37">
        <f>N108*Assumptions!$K$27/24</f>
        <v>52.807580147025767</v>
      </c>
      <c r="O118" s="37">
        <f>O108*Assumptions!$K$27/24</f>
        <v>37.488284910965326</v>
      </c>
      <c r="P118" s="37">
        <f>P108*Assumptions!$K$27/24</f>
        <v>39.953602689605439</v>
      </c>
      <c r="Q118" s="37">
        <f>Q108*Assumptions!$K$27/24</f>
        <v>19.999999999999993</v>
      </c>
      <c r="R118" s="22"/>
    </row>
    <row r="119" spans="2:18" x14ac:dyDescent="0.35">
      <c r="B119" t="s">
        <v>193</v>
      </c>
      <c r="D119" s="37">
        <f>(ROUNDUP(D83/400,1)+D84)*Assumptions!$K$42+SUM(D110:D111)/Assumptions!$K$41</f>
        <v>0</v>
      </c>
      <c r="E119" s="37">
        <f>(ROUNDUP(E83/400,1)+E84)*Assumptions!$K$42+SUM(E110:E111)/Assumptions!$K$41</f>
        <v>161.37560000000002</v>
      </c>
      <c r="F119" s="37">
        <f>(ROUNDUP(F83/400,1)+F84)*Assumptions!$K$42+SUM(F110:F111)/Assumptions!$K$41</f>
        <v>366.41581415479766</v>
      </c>
      <c r="G119" s="37">
        <f>(ROUNDUP(G83/400,1)+G84)*Assumptions!$K$42+SUM(G110:G111)/Assumptions!$K$41</f>
        <v>535.95001278950826</v>
      </c>
      <c r="H119" s="37">
        <f>(ROUNDUP(H83/400,1)+H84)*Assumptions!$K$42+SUM(H110:H111)/Assumptions!$K$41</f>
        <v>593.30801381692572</v>
      </c>
      <c r="I119" s="37">
        <f>(ROUNDUP(I83/400,1)+I84)*Assumptions!$K$42+SUM(I110:I111)/Assumptions!$K$41</f>
        <v>447.3919859647562</v>
      </c>
      <c r="J119" s="37">
        <f>(ROUNDUP(J83/400,1)+J84)*Assumptions!$K$42+SUM(J110:J111)/Assumptions!$K$41</f>
        <v>595.70632656871135</v>
      </c>
      <c r="K119" s="37">
        <f>(ROUNDUP(K83/400,1)+K84)*Assumptions!$K$42+SUM(K110:K111)/Assumptions!$K$41</f>
        <v>747.2981255448999</v>
      </c>
      <c r="L119" s="64">
        <f>(ROUNDUP(L83/400,1)+L84)*Assumptions!$K$42+SUM(L110:L111)/Assumptions!$K$41</f>
        <v>645.56189675255848</v>
      </c>
      <c r="M119" s="37">
        <f>(ROUNDUP(M83/400,1)+M84)*Assumptions!$K$42+SUM(M110:M111)/Assumptions!$K$41</f>
        <v>359.10166850834662</v>
      </c>
      <c r="N119" s="37">
        <f>(ROUNDUP(N83/400,1)+N84)*Assumptions!$K$42+SUM(N110:N111)/Assumptions!$K$41</f>
        <v>545.60126373066805</v>
      </c>
      <c r="O119" s="37">
        <f>(ROUNDUP(O83/400,1)+O84)*Assumptions!$K$42+SUM(O110:O111)/Assumptions!$K$41</f>
        <v>361.58106841611993</v>
      </c>
      <c r="P119" s="37">
        <f>(ROUNDUP(P83/400,1)+P84)*Assumptions!$K$42+SUM(P110:P111)/Assumptions!$K$41</f>
        <v>338.54367496362784</v>
      </c>
      <c r="Q119" s="37">
        <f>(ROUNDUP(Q83/400,1)+Q84)*Assumptions!$K$42+SUM(Q110:Q111)/Assumptions!$K$41</f>
        <v>186.18199999999996</v>
      </c>
      <c r="R119" s="22"/>
    </row>
    <row r="120" spans="2:18" ht="15.5" x14ac:dyDescent="0.35">
      <c r="B120" s="108" t="s">
        <v>292</v>
      </c>
      <c r="D120" s="109">
        <f>(ROUNDUP(D84/400,1)+D85)*Assumptions!$K$42+SUM(D111:D111)/Assumptions!$K$41</f>
        <v>0</v>
      </c>
      <c r="E120" s="110">
        <f>E102*Assumptions!$K$28/24</f>
        <v>49.15384615384616</v>
      </c>
      <c r="F120" s="110">
        <f>F102*Assumptions!$K$28/24</f>
        <v>156.6967733121715</v>
      </c>
      <c r="G120" s="110">
        <f>G102*Assumptions!$K$28/24</f>
        <v>236.5787774239208</v>
      </c>
      <c r="H120" s="110">
        <f>H102*Assumptions!$K$28/24</f>
        <v>296.75875273522973</v>
      </c>
      <c r="I120" s="110">
        <f>I102*Assumptions!$K$28/24</f>
        <v>139.51939628917526</v>
      </c>
      <c r="J120" s="110">
        <f>J102*Assumptions!$K$28/24</f>
        <v>228.21733672998911</v>
      </c>
      <c r="K120" s="110">
        <f>K102*Assumptions!$K$28/24</f>
        <v>357.27986050566693</v>
      </c>
      <c r="L120" s="110">
        <f>L102*Assumptions!$K$28/24</f>
        <v>316.02765229387717</v>
      </c>
      <c r="M120" s="110">
        <f>M102*Assumptions!$K$28/24</f>
        <v>258.32921846691869</v>
      </c>
      <c r="N120" s="110">
        <f>N102*Assumptions!$K$28/24</f>
        <v>121.57366776878189</v>
      </c>
      <c r="O120" s="110">
        <f>O102*Assumptions!$K$28/24</f>
        <v>55.555555555555564</v>
      </c>
      <c r="P120" s="110">
        <f>P102*Assumptions!$K$28/24</f>
        <v>82.958286737006247</v>
      </c>
      <c r="Q120" s="110">
        <f>Q102*Assumptions!$K$28/24</f>
        <v>38.499999999999986</v>
      </c>
      <c r="R120" s="22"/>
    </row>
    <row r="121" spans="2:18" x14ac:dyDescent="0.35">
      <c r="B121" s="16" t="s">
        <v>139</v>
      </c>
      <c r="C121" s="16"/>
      <c r="D121" s="63"/>
      <c r="E121" s="63"/>
      <c r="F121" s="63"/>
      <c r="G121" s="63"/>
      <c r="H121" s="63"/>
      <c r="I121" s="63"/>
      <c r="J121" s="63"/>
      <c r="K121" s="63"/>
      <c r="L121" s="65"/>
      <c r="M121" s="63"/>
      <c r="N121" s="63"/>
      <c r="O121" s="63"/>
      <c r="P121" s="63"/>
      <c r="Q121" s="63"/>
      <c r="R121" s="29"/>
    </row>
    <row r="122" spans="2:18" x14ac:dyDescent="0.35">
      <c r="B122" t="s">
        <v>119</v>
      </c>
      <c r="D122" s="37">
        <f>ROUNDUP(D113/(Assumptions!$C$36*365),0)</f>
        <v>0</v>
      </c>
      <c r="E122" s="37">
        <f>ROUNDUP(E113/(Assumptions!$C$36*365),0)</f>
        <v>1</v>
      </c>
      <c r="F122" s="37">
        <f>ROUNDUP(F113/(Assumptions!$C$36*365),0)</f>
        <v>1</v>
      </c>
      <c r="G122" s="37">
        <f>ROUNDUP(G113/(Assumptions!$C$36*365),0)</f>
        <v>2</v>
      </c>
      <c r="H122" s="37">
        <f>ROUNDUP(H113/(Assumptions!$C$36*365),0)</f>
        <v>2</v>
      </c>
      <c r="I122" s="37">
        <f>ROUNDUP(I113/(Assumptions!$C$36*365),0)</f>
        <v>1</v>
      </c>
      <c r="J122" s="37">
        <f>ROUNDUP(J113/(Assumptions!$C$36*365),0)</f>
        <v>0</v>
      </c>
      <c r="K122" s="37">
        <f>ROUNDUP(K113/(Assumptions!$C$36*365),0)</f>
        <v>0</v>
      </c>
      <c r="L122" s="64">
        <f>ROUNDUP(L113/(Assumptions!$C$36*365),0)</f>
        <v>0</v>
      </c>
      <c r="M122" s="37">
        <f>ROUNDUP(M113/(Assumptions!$C$36*365),0)</f>
        <v>0</v>
      </c>
      <c r="N122" s="37">
        <f>ROUNDUP(N113/(Assumptions!$C$36*365),0)</f>
        <v>0</v>
      </c>
      <c r="O122" s="37">
        <f>ROUNDUP(O113/(Assumptions!$C$36*365),0)</f>
        <v>0</v>
      </c>
      <c r="P122" s="37">
        <f>ROUNDUP(P113/(Assumptions!$C$36*365),0)</f>
        <v>0</v>
      </c>
      <c r="Q122" s="37">
        <f>ROUNDUP(Q113/(Assumptions!$C$36*365),0)</f>
        <v>0</v>
      </c>
      <c r="R122" s="22"/>
    </row>
    <row r="123" spans="2:18" x14ac:dyDescent="0.35">
      <c r="B123" t="s">
        <v>120</v>
      </c>
      <c r="D123" s="37">
        <f>ROUNDUP(D114/(Assumptions!$C$36*365),0)</f>
        <v>0</v>
      </c>
      <c r="E123" s="37">
        <f>ROUNDUP(E114/(Assumptions!$C$36*365),0)</f>
        <v>0</v>
      </c>
      <c r="F123" s="37">
        <f>ROUNDUP(F114/(Assumptions!$C$36*365),0)</f>
        <v>1</v>
      </c>
      <c r="G123" s="37">
        <f>ROUNDUP(G114/(Assumptions!$C$36*365),0)</f>
        <v>1</v>
      </c>
      <c r="H123" s="37">
        <f>ROUNDUP(H114/(Assumptions!$C$36*365),0)</f>
        <v>1</v>
      </c>
      <c r="I123" s="37">
        <f>ROUNDUP(I114/(Assumptions!$C$36*365),0)</f>
        <v>1</v>
      </c>
      <c r="J123" s="37">
        <f>ROUNDUP(J114/(Assumptions!$C$36*365),0)</f>
        <v>2</v>
      </c>
      <c r="K123" s="37">
        <f>ROUNDUP(K114/(Assumptions!$C$36*365),0)</f>
        <v>2</v>
      </c>
      <c r="L123" s="64">
        <f>ROUNDUP(L114/(Assumptions!$C$36*365),0)</f>
        <v>2</v>
      </c>
      <c r="M123" s="37">
        <f>ROUNDUP(M114/(Assumptions!$C$36*365),0)</f>
        <v>1</v>
      </c>
      <c r="N123" s="37">
        <f>ROUNDUP(N114/(Assumptions!$C$36*365),0)</f>
        <v>1</v>
      </c>
      <c r="O123" s="37">
        <f>ROUNDUP(O114/(Assumptions!$C$36*365),0)</f>
        <v>0</v>
      </c>
      <c r="P123" s="37">
        <f>ROUNDUP(P114/(Assumptions!$C$36*365),0)</f>
        <v>0</v>
      </c>
      <c r="Q123" s="37">
        <f>ROUNDUP(Q114/(Assumptions!$C$36*365),0)</f>
        <v>0</v>
      </c>
      <c r="R123" s="22"/>
    </row>
    <row r="124" spans="2:18" x14ac:dyDescent="0.35">
      <c r="B124" t="s">
        <v>121</v>
      </c>
      <c r="D124" s="37">
        <f>ROUNDUP(D115/(Assumptions!$C$36*365),0)</f>
        <v>0</v>
      </c>
      <c r="E124" s="37">
        <f>ROUNDUP(E115/(Assumptions!$C$36*365),0)</f>
        <v>0</v>
      </c>
      <c r="F124" s="37">
        <f>ROUNDUP(F115/(Assumptions!$C$36*365),0)</f>
        <v>0</v>
      </c>
      <c r="G124" s="37">
        <f>ROUNDUP(G115/(Assumptions!$C$36*365),0)</f>
        <v>0</v>
      </c>
      <c r="H124" s="37">
        <f>ROUNDUP(H115/(Assumptions!$C$36*365),0)</f>
        <v>0</v>
      </c>
      <c r="I124" s="37">
        <f>ROUNDUP(I115/(Assumptions!$C$36*365),0)</f>
        <v>0</v>
      </c>
      <c r="J124" s="37">
        <f>ROUNDUP(J115/(Assumptions!$C$36*365),0)</f>
        <v>0</v>
      </c>
      <c r="K124" s="37">
        <f>ROUNDUP(K115/(Assumptions!$C$36*365),0)</f>
        <v>0</v>
      </c>
      <c r="L124" s="64">
        <f>ROUNDUP(L115/(Assumptions!$C$36*365),0)</f>
        <v>0</v>
      </c>
      <c r="M124" s="37">
        <f>ROUNDUP(M115/(Assumptions!$C$36*365),0)</f>
        <v>1</v>
      </c>
      <c r="N124" s="37">
        <f>ROUNDUP(N115/(Assumptions!$C$36*365),0)</f>
        <v>1</v>
      </c>
      <c r="O124" s="37">
        <f>ROUNDUP(O115/(Assumptions!$C$36*365),0)</f>
        <v>1</v>
      </c>
      <c r="P124" s="37">
        <f>ROUNDUP(P115/(Assumptions!$C$36*365),0)</f>
        <v>1</v>
      </c>
      <c r="Q124" s="37">
        <f>ROUNDUP(Q115/(Assumptions!$C$36*365),0)</f>
        <v>1</v>
      </c>
      <c r="R124" s="22"/>
    </row>
    <row r="125" spans="2:18" x14ac:dyDescent="0.35">
      <c r="B125" t="s">
        <v>138</v>
      </c>
      <c r="D125" s="37">
        <f>ROUNDUP(D116/(Assumptions!$C$36*365),0)</f>
        <v>0</v>
      </c>
      <c r="E125" s="37">
        <f>ROUNDUP(E116/(Assumptions!$C$36*365),0)</f>
        <v>1</v>
      </c>
      <c r="F125" s="37">
        <f>ROUNDUP(F116/(Assumptions!$C$36*365),0)</f>
        <v>1</v>
      </c>
      <c r="G125" s="37">
        <f>ROUNDUP(G116/(Assumptions!$C$36*365),0)</f>
        <v>2</v>
      </c>
      <c r="H125" s="37">
        <f>ROUNDUP(H116/(Assumptions!$C$36*365),0)</f>
        <v>2</v>
      </c>
      <c r="I125" s="37">
        <f>ROUNDUP(I116/(Assumptions!$C$36*365),0)</f>
        <v>2</v>
      </c>
      <c r="J125" s="37">
        <f>ROUNDUP(J116/(Assumptions!$C$36*365),0)</f>
        <v>2</v>
      </c>
      <c r="K125" s="37">
        <f>ROUNDUP(K116/(Assumptions!$C$36*365),0)</f>
        <v>2</v>
      </c>
      <c r="L125" s="64">
        <f>ROUNDUP(L116/(Assumptions!$C$36*365),0)</f>
        <v>2</v>
      </c>
      <c r="M125" s="37">
        <f>ROUNDUP(M116/(Assumptions!$C$36*365),0)</f>
        <v>2</v>
      </c>
      <c r="N125" s="37">
        <f>ROUNDUP(N116/(Assumptions!$C$36*365),0)</f>
        <v>1</v>
      </c>
      <c r="O125" s="37">
        <f>ROUNDUP(O116/(Assumptions!$C$36*365),0)</f>
        <v>1</v>
      </c>
      <c r="P125" s="37">
        <f>ROUNDUP(P116/(Assumptions!$C$36*365),0)</f>
        <v>1</v>
      </c>
      <c r="Q125" s="37">
        <f>ROUNDUP(Q116/(Assumptions!$C$36*365),0)</f>
        <v>1</v>
      </c>
      <c r="R125" s="22"/>
    </row>
    <row r="126" spans="2:18" x14ac:dyDescent="0.35">
      <c r="B126" s="59" t="s">
        <v>147</v>
      </c>
      <c r="C126" s="58"/>
      <c r="D126" s="66">
        <f>SUM(D122:D125)</f>
        <v>0</v>
      </c>
      <c r="E126" s="66">
        <f t="shared" ref="E126:Q126" si="41">SUM(E122:E125)</f>
        <v>2</v>
      </c>
      <c r="F126" s="66">
        <f t="shared" si="41"/>
        <v>3</v>
      </c>
      <c r="G126" s="66">
        <f t="shared" si="41"/>
        <v>5</v>
      </c>
      <c r="H126" s="66">
        <f t="shared" si="41"/>
        <v>5</v>
      </c>
      <c r="I126" s="66">
        <f>SUM(I122:I125)</f>
        <v>4</v>
      </c>
      <c r="J126" s="66">
        <f t="shared" si="41"/>
        <v>4</v>
      </c>
      <c r="K126" s="66">
        <f t="shared" si="41"/>
        <v>4</v>
      </c>
      <c r="L126" s="67">
        <f t="shared" si="41"/>
        <v>4</v>
      </c>
      <c r="M126" s="66">
        <f t="shared" si="41"/>
        <v>4</v>
      </c>
      <c r="N126" s="66">
        <f t="shared" si="41"/>
        <v>3</v>
      </c>
      <c r="O126" s="66">
        <f t="shared" si="41"/>
        <v>2</v>
      </c>
      <c r="P126" s="66">
        <f t="shared" si="41"/>
        <v>2</v>
      </c>
      <c r="Q126" s="66">
        <f t="shared" si="41"/>
        <v>2</v>
      </c>
      <c r="R126" s="60"/>
    </row>
    <row r="127" spans="2:18" ht="15.5" x14ac:dyDescent="0.35">
      <c r="B127" s="107"/>
      <c r="C127" s="108"/>
      <c r="D127" s="109"/>
      <c r="E127" s="110">
        <f>ROUNDUP(E117/(Assumptions!$C$36*365),0)</f>
        <v>1</v>
      </c>
      <c r="F127" s="110">
        <f>ROUNDUP(F117/(Assumptions!$C$36*365),0)</f>
        <v>2</v>
      </c>
      <c r="G127" s="110">
        <f>ROUNDUP(G117/(Assumptions!$C$36*365),0)</f>
        <v>3</v>
      </c>
      <c r="H127" s="110">
        <f>ROUNDUP(H117/(Assumptions!$C$36*365),0)</f>
        <v>4</v>
      </c>
      <c r="I127" s="110">
        <f>ROUNDUP(I117/(Assumptions!$C$36*365),0)</f>
        <v>3</v>
      </c>
      <c r="J127" s="110">
        <f>ROUNDUP(J117/(Assumptions!$C$36*365),0)</f>
        <v>3</v>
      </c>
      <c r="K127" s="110">
        <f>ROUNDUP(K117/(Assumptions!$C$36*365),0)</f>
        <v>4</v>
      </c>
      <c r="L127" s="110">
        <f>ROUNDUP(L117/(Assumptions!$C$36*365),0)</f>
        <v>4</v>
      </c>
      <c r="M127" s="110">
        <f>ROUNDUP(M117/(Assumptions!$C$36*365),0)</f>
        <v>3</v>
      </c>
      <c r="N127" s="110">
        <f>ROUNDUP(N117/(Assumptions!$C$36*365),0)</f>
        <v>2</v>
      </c>
      <c r="O127" s="110">
        <f>ROUNDUP(O117/(Assumptions!$C$36*365),0)</f>
        <v>2</v>
      </c>
      <c r="P127" s="110">
        <f>ROUNDUP(P117/(Assumptions!$C$36*365),0)</f>
        <v>2</v>
      </c>
      <c r="Q127" s="110">
        <f>ROUNDUP(Q117/(Assumptions!$C$36*365),0)</f>
        <v>1</v>
      </c>
      <c r="R127" s="115"/>
    </row>
    <row r="128" spans="2:18" x14ac:dyDescent="0.35">
      <c r="B128" t="s">
        <v>136</v>
      </c>
      <c r="D128" s="37">
        <f>ROUNDUP(D118/(Assumptions!$C$36*365),0)</f>
        <v>0</v>
      </c>
      <c r="E128" s="37">
        <f>ROUNDUP(E118/(Assumptions!$C$36*365),0)</f>
        <v>1</v>
      </c>
      <c r="F128" s="37">
        <f>ROUNDUP(F118/(Assumptions!$C$36*365),0)</f>
        <v>1</v>
      </c>
      <c r="G128" s="37">
        <f>ROUNDUP(G118/(Assumptions!$C$36*365),0)</f>
        <v>1</v>
      </c>
      <c r="H128" s="37">
        <f>ROUNDUP(H118/(Assumptions!$C$36*365),0)</f>
        <v>1</v>
      </c>
      <c r="I128" s="37">
        <f>ROUNDUP(I118/(Assumptions!$C$36*365),0)</f>
        <v>1</v>
      </c>
      <c r="J128" s="37">
        <f>ROUNDUP(J118/(Assumptions!$C$36*365),0)</f>
        <v>1</v>
      </c>
      <c r="K128" s="37">
        <f>ROUNDUP(K118/(Assumptions!$C$36*365),0)</f>
        <v>1</v>
      </c>
      <c r="L128" s="64">
        <f>ROUNDUP(L118/(Assumptions!$C$36*365),0)</f>
        <v>1</v>
      </c>
      <c r="M128" s="37">
        <f>ROUNDUP(M118/(Assumptions!$C$36*365),0)</f>
        <v>1</v>
      </c>
      <c r="N128" s="37">
        <f>ROUNDUP(N118/(Assumptions!$C$36*365),0)</f>
        <v>1</v>
      </c>
      <c r="O128" s="37">
        <f>ROUNDUP(O118/(Assumptions!$C$36*365),0)</f>
        <v>1</v>
      </c>
      <c r="P128" s="37">
        <f>ROUNDUP(P118/(Assumptions!$C$36*365),0)</f>
        <v>1</v>
      </c>
      <c r="Q128" s="37">
        <f>ROUNDUP(Q118/(Assumptions!$C$36*365),0)</f>
        <v>1</v>
      </c>
      <c r="R128" s="22"/>
    </row>
    <row r="129" spans="2:24" x14ac:dyDescent="0.35">
      <c r="B129" t="s">
        <v>140</v>
      </c>
      <c r="D129" s="37">
        <f>D126*2</f>
        <v>0</v>
      </c>
      <c r="E129" s="37">
        <f t="shared" ref="E129:Q129" si="42">E126*2</f>
        <v>4</v>
      </c>
      <c r="F129" s="37">
        <f t="shared" si="42"/>
        <v>6</v>
      </c>
      <c r="G129" s="37">
        <f t="shared" si="42"/>
        <v>10</v>
      </c>
      <c r="H129" s="37">
        <f t="shared" si="42"/>
        <v>10</v>
      </c>
      <c r="I129" s="37">
        <f t="shared" si="42"/>
        <v>8</v>
      </c>
      <c r="J129" s="37">
        <f t="shared" si="42"/>
        <v>8</v>
      </c>
      <c r="K129" s="37">
        <f t="shared" si="42"/>
        <v>8</v>
      </c>
      <c r="L129" s="64">
        <f t="shared" si="42"/>
        <v>8</v>
      </c>
      <c r="M129" s="37">
        <f t="shared" si="42"/>
        <v>8</v>
      </c>
      <c r="N129" s="37">
        <f t="shared" si="42"/>
        <v>6</v>
      </c>
      <c r="O129" s="37">
        <f t="shared" si="42"/>
        <v>4</v>
      </c>
      <c r="P129" s="37">
        <f t="shared" si="42"/>
        <v>4</v>
      </c>
      <c r="Q129" s="37">
        <f t="shared" si="42"/>
        <v>4</v>
      </c>
      <c r="R129" s="22"/>
    </row>
    <row r="130" spans="2:24" x14ac:dyDescent="0.35">
      <c r="B130" t="s">
        <v>177</v>
      </c>
      <c r="D130" s="37">
        <v>0</v>
      </c>
      <c r="E130" s="37">
        <f>E$84*Assumptions!$K$35+D$84*Assumptions!$K$36+SUM($C$84:C$84)*Assumptions!$K$37+Assumptions!$K$38</f>
        <v>6</v>
      </c>
      <c r="F130" s="37">
        <f>F$84*Assumptions!$K$35+E$84*Assumptions!$K$36+SUM($C$84:D$84)*Assumptions!$K$37+Assumptions!$K$38</f>
        <v>12</v>
      </c>
      <c r="G130" s="37">
        <f>G$84*Assumptions!$K$35+F$84*Assumptions!$K$36+SUM($C$84:E$84)*Assumptions!$K$37+Assumptions!$K$38</f>
        <v>20</v>
      </c>
      <c r="H130" s="37">
        <f>H$84*Assumptions!$K$35+G$84*Assumptions!$K$36+SUM($C$84:F$84)*Assumptions!$K$37+Assumptions!$K$38</f>
        <v>27</v>
      </c>
      <c r="I130" s="37">
        <f>I$84*Assumptions!$K$35+H$84*Assumptions!$K$36+SUM($C$84:G$84)*Assumptions!$K$37+Assumptions!$K$38</f>
        <v>30</v>
      </c>
      <c r="J130" s="37">
        <f>J$84*Assumptions!$K$35+I$84*Assumptions!$K$36+SUM($C$84:H$84)*Assumptions!$K$37+Assumptions!$K$38</f>
        <v>35</v>
      </c>
      <c r="K130" s="37">
        <f>K$84*Assumptions!$K$35+J$84*Assumptions!$K$36+SUM($C$84:I$84)*Assumptions!$K$37+Assumptions!$K$38</f>
        <v>41</v>
      </c>
      <c r="L130" s="64">
        <f>L$84*Assumptions!$K$35+K$84*Assumptions!$K$36+SUM($C$84:J$84)*Assumptions!$K$37+Assumptions!$K$38</f>
        <v>46</v>
      </c>
      <c r="M130" s="37">
        <f>M$84*Assumptions!$K$35+L$84*Assumptions!$K$36+SUM($C$84:K$84)*Assumptions!$K$37+Assumptions!$K$38</f>
        <v>49</v>
      </c>
      <c r="N130" s="37">
        <f>N$84*Assumptions!$K$35+M$84*Assumptions!$K$36+SUM($C$84:L$84)*Assumptions!$K$37+Assumptions!$K$38</f>
        <v>52</v>
      </c>
      <c r="O130" s="37">
        <f>O$84*Assumptions!$K$35+N$84*Assumptions!$K$36+SUM($C$84:M$84)*Assumptions!$K$37+Assumptions!$K$38</f>
        <v>54</v>
      </c>
      <c r="P130" s="37">
        <f>P$84*Assumptions!$K$35+O$84*Assumptions!$K$36+SUM($C$84:N$84)*Assumptions!$K$37+Assumptions!$K$38</f>
        <v>56</v>
      </c>
      <c r="Q130" s="37">
        <f>Q$84*Assumptions!$K$35+P$84*Assumptions!$K$36+SUM($C$84:O$84)*Assumptions!$K$37+Assumptions!$K$38</f>
        <v>57</v>
      </c>
      <c r="R130" s="22">
        <f>Q130</f>
        <v>57</v>
      </c>
    </row>
    <row r="131" spans="2:24" x14ac:dyDescent="0.35">
      <c r="B131" t="s">
        <v>193</v>
      </c>
      <c r="D131" s="37">
        <f>ROUNDUP(D119/(Assumptions!$C$36*365),0)</f>
        <v>0</v>
      </c>
      <c r="E131" s="37">
        <f>ROUNDUP(E119/(Assumptions!$C$36*365),0)</f>
        <v>1</v>
      </c>
      <c r="F131" s="37">
        <f>ROUNDUP(F119/(Assumptions!$C$36*365),0)</f>
        <v>2</v>
      </c>
      <c r="G131" s="37">
        <f>ROUNDUP(G119/(Assumptions!$C$36*365),0)</f>
        <v>3</v>
      </c>
      <c r="H131" s="37">
        <f>ROUNDUP(H119/(Assumptions!$C$36*365),0)</f>
        <v>3</v>
      </c>
      <c r="I131" s="37">
        <f>ROUNDUP(I119/(Assumptions!$C$36*365),0)</f>
        <v>2</v>
      </c>
      <c r="J131" s="37">
        <f>ROUNDUP(J119/(Assumptions!$C$36*365),0)</f>
        <v>3</v>
      </c>
      <c r="K131" s="37">
        <f>ROUNDUP(K119/(Assumptions!$C$36*365),0)</f>
        <v>4</v>
      </c>
      <c r="L131" s="64">
        <f>ROUNDUP(L119/(Assumptions!$C$36*365),0)</f>
        <v>3</v>
      </c>
      <c r="M131" s="37">
        <f>ROUNDUP(M119/(Assumptions!$C$36*365),0)</f>
        <v>2</v>
      </c>
      <c r="N131" s="37">
        <f>ROUNDUP(N119/(Assumptions!$C$36*365),0)</f>
        <v>3</v>
      </c>
      <c r="O131" s="37">
        <f>ROUNDUP(O119/(Assumptions!$C$36*365),0)</f>
        <v>2</v>
      </c>
      <c r="P131" s="37">
        <f>ROUNDUP(P119/(Assumptions!$C$36*365),0)</f>
        <v>2</v>
      </c>
      <c r="Q131" s="37">
        <f>ROUNDUP(Q119/(Assumptions!$C$36*365),0)</f>
        <v>1</v>
      </c>
      <c r="R131" s="22">
        <f>R85*Assumptions!Y52+Q85*Assumptions!Y53+SUM($C85:P85)*Assumptions!Y54</f>
        <v>0</v>
      </c>
    </row>
    <row r="132" spans="2:24" ht="15.5" x14ac:dyDescent="0.35">
      <c r="B132" s="108" t="s">
        <v>295</v>
      </c>
      <c r="C132" s="108"/>
      <c r="D132" s="109"/>
      <c r="E132" s="110">
        <f>ROUNDUP(E120/(Assumptions!$C$36*365),0)</f>
        <v>1</v>
      </c>
      <c r="F132" s="110">
        <f>ROUNDUP(F120/(Assumptions!$C$36*365),0)</f>
        <v>1</v>
      </c>
      <c r="G132" s="110">
        <f>ROUNDUP(G120/(Assumptions!$C$36*365),0)</f>
        <v>1</v>
      </c>
      <c r="H132" s="110">
        <f>ROUNDUP(H120/(Assumptions!$C$36*365),0)</f>
        <v>2</v>
      </c>
      <c r="I132" s="110">
        <f>ROUNDUP(I120/(Assumptions!$C$36*365),0)</f>
        <v>1</v>
      </c>
      <c r="J132" s="110">
        <f>ROUNDUP(J120/(Assumptions!$C$36*365),0)</f>
        <v>1</v>
      </c>
      <c r="K132" s="110">
        <f>ROUNDUP(K120/(Assumptions!$C$36*365),0)</f>
        <v>2</v>
      </c>
      <c r="L132" s="110">
        <f>ROUNDUP(L120/(Assumptions!$C$36*365),0)</f>
        <v>2</v>
      </c>
      <c r="M132" s="110">
        <f>ROUNDUP(M120/(Assumptions!$C$36*365),0)</f>
        <v>2</v>
      </c>
      <c r="N132" s="110">
        <f>ROUNDUP(N120/(Assumptions!$C$36*365),0)</f>
        <v>1</v>
      </c>
      <c r="O132" s="110">
        <f>ROUNDUP(O120/(Assumptions!$C$36*365),0)</f>
        <v>1</v>
      </c>
      <c r="P132" s="110">
        <f>ROUNDUP(P120/(Assumptions!$C$36*365),0)</f>
        <v>1</v>
      </c>
      <c r="Q132" s="110">
        <f>ROUNDUP(Q120/(Assumptions!$C$36*365),0)</f>
        <v>1</v>
      </c>
      <c r="R132" s="116"/>
    </row>
    <row r="135" spans="2:24" x14ac:dyDescent="0.35">
      <c r="B135" t="s">
        <v>183</v>
      </c>
    </row>
    <row r="136" spans="2:24" x14ac:dyDescent="0.35">
      <c r="B136" s="16" t="s">
        <v>184</v>
      </c>
      <c r="C136" s="16"/>
      <c r="D136" s="16"/>
      <c r="E136" s="16"/>
      <c r="F136" s="16"/>
      <c r="G136" s="16"/>
      <c r="H136" s="16"/>
      <c r="I136" s="16"/>
      <c r="J136" s="16"/>
      <c r="K136" s="16"/>
      <c r="L136" s="16"/>
      <c r="M136" s="16"/>
      <c r="N136" s="16"/>
      <c r="O136" s="16"/>
      <c r="P136" s="16"/>
      <c r="Q136" s="16"/>
      <c r="R136" s="16"/>
    </row>
    <row r="137" spans="2:24" x14ac:dyDescent="0.35">
      <c r="B137">
        <v>12</v>
      </c>
      <c r="D137" s="22"/>
      <c r="E137" s="22">
        <f>Assumptions!$C$11/$B137*Assumptions!F11</f>
        <v>110</v>
      </c>
      <c r="F137" s="22">
        <f>Assumptions!$C$11/$B137/2*IF(Assumptions!F11*2&gt;1,1,Assumptions!F11*2)</f>
        <v>110</v>
      </c>
      <c r="G137" s="22">
        <f>Assumptions!$C$11/$B137/2</f>
        <v>166.66666666666666</v>
      </c>
      <c r="H137" s="22">
        <f>Assumptions!$C$11/$B137/2</f>
        <v>166.66666666666666</v>
      </c>
      <c r="I137" s="22">
        <f>Assumptions!$C$11/$B137/2</f>
        <v>166.66666666666666</v>
      </c>
      <c r="J137" s="22"/>
      <c r="K137" s="22"/>
      <c r="L137" s="22"/>
      <c r="M137" s="22"/>
      <c r="N137" s="22"/>
      <c r="O137" s="22"/>
      <c r="P137" s="22"/>
      <c r="Q137" s="22"/>
    </row>
    <row r="138" spans="2:24" x14ac:dyDescent="0.35">
      <c r="B138">
        <v>15</v>
      </c>
      <c r="D138" s="22"/>
      <c r="E138" s="22"/>
      <c r="F138" s="22">
        <f>Assumptions!$C$11/$B138/2*Assumptions!$F$11</f>
        <v>44.000000000000007</v>
      </c>
      <c r="G138" s="22">
        <f>Assumptions!$C$11/$B138/2*IF(Assumptions!$F$11*2&gt;1,1,Assumptions!$F$11*2)</f>
        <v>88.000000000000014</v>
      </c>
      <c r="H138" s="22">
        <f>Assumptions!$C$11/$B138/2</f>
        <v>133.33333333333334</v>
      </c>
      <c r="I138" s="22">
        <f>Assumptions!$C$11/$B138/2</f>
        <v>133.33333333333334</v>
      </c>
      <c r="J138" s="22">
        <f>Assumptions!$C$11/$B138</f>
        <v>266.66666666666669</v>
      </c>
      <c r="K138" s="22">
        <f>Assumptions!$C$11/$B138</f>
        <v>266.66666666666669</v>
      </c>
      <c r="L138" s="22">
        <f>Assumptions!$C$11/$B138</f>
        <v>266.66666666666669</v>
      </c>
      <c r="M138" s="22">
        <f>Assumptions!$C$11/$B138/2</f>
        <v>133.33333333333334</v>
      </c>
      <c r="N138" s="22">
        <f>Assumptions!$C$11/$B138/2</f>
        <v>133.33333333333334</v>
      </c>
      <c r="O138" s="22">
        <f>Assumptions!$C$11/$B138/2</f>
        <v>133.33333333333334</v>
      </c>
      <c r="P138" s="22">
        <f>Assumptions!$C$11/$B138/2</f>
        <v>133.33333333333334</v>
      </c>
      <c r="Q138" s="22">
        <f>Assumptions!$C$11/$B138/2</f>
        <v>133.33333333333334</v>
      </c>
      <c r="X138" t="s">
        <v>250</v>
      </c>
    </row>
    <row r="139" spans="2:24" x14ac:dyDescent="0.35">
      <c r="B139">
        <v>18</v>
      </c>
      <c r="D139" s="22"/>
      <c r="E139" s="22"/>
      <c r="F139" s="22"/>
      <c r="G139" s="22"/>
      <c r="H139" s="22"/>
      <c r="I139" s="22"/>
      <c r="J139" s="22"/>
      <c r="K139" s="22"/>
      <c r="L139" s="22"/>
      <c r="M139" s="22">
        <f>Assumptions!$C$11/$B139/3*IF(Assumptions!$F$11*2&gt;1,1,Assumptions!$F$11*2)</f>
        <v>48.888888888888893</v>
      </c>
      <c r="N139" s="22">
        <f>Assumptions!$C$11/$B139/2</f>
        <v>111.11111111111111</v>
      </c>
      <c r="O139" s="22">
        <f>Assumptions!$C$11/$B139/2</f>
        <v>111.11111111111111</v>
      </c>
      <c r="P139" s="22">
        <f>Assumptions!$C$11/$B139/2</f>
        <v>111.11111111111111</v>
      </c>
      <c r="Q139" s="22">
        <f>Assumptions!$C$11/$B139/2</f>
        <v>111.11111111111111</v>
      </c>
    </row>
    <row r="140" spans="2:24" x14ac:dyDescent="0.35">
      <c r="F140" s="22"/>
      <c r="G140" s="22"/>
      <c r="H140" s="22"/>
      <c r="I140" s="22"/>
      <c r="J140" s="22"/>
      <c r="K140" s="22"/>
      <c r="L140" s="22"/>
      <c r="M140" s="22"/>
      <c r="N140" s="22"/>
      <c r="O140" s="22"/>
      <c r="P140" s="22"/>
      <c r="Q140" s="22"/>
    </row>
    <row r="142" spans="2:24" x14ac:dyDescent="0.35">
      <c r="F142" s="57"/>
      <c r="G142" s="57"/>
      <c r="H142" s="57"/>
      <c r="I142" s="57"/>
      <c r="J142" s="57"/>
      <c r="K142" s="57"/>
      <c r="L142" s="57"/>
      <c r="M142" s="57"/>
      <c r="N142" s="57"/>
      <c r="O142" s="57"/>
      <c r="P142" s="57"/>
      <c r="Q142" s="57"/>
    </row>
    <row r="143" spans="2:24" x14ac:dyDescent="0.35">
      <c r="E143">
        <f>E137*$B137+E138*$B138+E139*$B139</f>
        <v>1320</v>
      </c>
      <c r="F143">
        <f>F137*$B137+F138*$B138+F139*$B139</f>
        <v>1980</v>
      </c>
      <c r="G143">
        <f t="shared" ref="G143:Q143" si="43">G137*$B137+G138*$B138+G139*$B139</f>
        <v>3320</v>
      </c>
      <c r="H143">
        <f t="shared" si="43"/>
        <v>4000</v>
      </c>
      <c r="I143">
        <f t="shared" si="43"/>
        <v>4000</v>
      </c>
      <c r="J143">
        <f t="shared" si="43"/>
        <v>4000.0000000000005</v>
      </c>
      <c r="K143">
        <f t="shared" si="43"/>
        <v>4000.0000000000005</v>
      </c>
      <c r="L143">
        <f t="shared" si="43"/>
        <v>4000.0000000000005</v>
      </c>
      <c r="M143">
        <f t="shared" si="43"/>
        <v>2880.0000000000005</v>
      </c>
      <c r="N143">
        <f t="shared" si="43"/>
        <v>4000</v>
      </c>
      <c r="O143">
        <f t="shared" si="43"/>
        <v>4000</v>
      </c>
      <c r="P143">
        <f t="shared" si="43"/>
        <v>4000</v>
      </c>
      <c r="Q143">
        <f t="shared" si="43"/>
        <v>4000</v>
      </c>
    </row>
    <row r="144" spans="2:24" x14ac:dyDescent="0.35">
      <c r="F144" s="57"/>
      <c r="G144" s="57"/>
      <c r="H144" s="57"/>
      <c r="I144" s="57"/>
      <c r="J144" s="57"/>
      <c r="K144" s="57"/>
      <c r="L144" s="57"/>
      <c r="M144" s="57"/>
      <c r="N144" s="57"/>
      <c r="O144" s="57"/>
      <c r="P144" s="57"/>
      <c r="Q144" s="57"/>
    </row>
    <row r="145" spans="6:17" x14ac:dyDescent="0.35">
      <c r="F145" s="57"/>
      <c r="G145" s="57"/>
      <c r="H145" s="57"/>
      <c r="I145" s="57"/>
      <c r="J145" s="57"/>
      <c r="K145" s="57"/>
      <c r="L145" s="57"/>
      <c r="M145" s="57"/>
      <c r="N145" s="57"/>
      <c r="O145" s="57"/>
      <c r="P145" s="57"/>
      <c r="Q145" s="57"/>
    </row>
  </sheetData>
  <conditionalFormatting sqref="D86:Q88">
    <cfRule type="colorScale" priority="60">
      <colorScale>
        <cfvo type="min"/>
        <cfvo type="max"/>
        <color theme="0"/>
        <color rgb="FF5D9732"/>
      </colorScale>
    </cfRule>
  </conditionalFormatting>
  <conditionalFormatting sqref="D90:Q92">
    <cfRule type="colorScale" priority="59">
      <colorScale>
        <cfvo type="min"/>
        <cfvo type="max"/>
        <color theme="0"/>
        <color rgb="FF5D9732"/>
      </colorScale>
    </cfRule>
  </conditionalFormatting>
  <conditionalFormatting sqref="D94:Q96">
    <cfRule type="colorScale" priority="58">
      <colorScale>
        <cfvo type="min"/>
        <cfvo type="max"/>
        <color theme="0"/>
        <color rgb="FF5D9732"/>
      </colorScale>
    </cfRule>
  </conditionalFormatting>
  <conditionalFormatting sqref="D98:Q100">
    <cfRule type="colorScale" priority="57">
      <colorScale>
        <cfvo type="min"/>
        <cfvo type="max"/>
        <color theme="0"/>
        <color rgb="FF5D9732"/>
      </colorScale>
    </cfRule>
  </conditionalFormatting>
  <conditionalFormatting sqref="D77:Q80">
    <cfRule type="colorScale" priority="76">
      <colorScale>
        <cfvo type="min"/>
        <cfvo type="max"/>
        <color rgb="FFFCFCFF"/>
        <color rgb="FF00B050"/>
      </colorScale>
    </cfRule>
  </conditionalFormatting>
  <conditionalFormatting sqref="D84:Q84">
    <cfRule type="colorScale" priority="51">
      <colorScale>
        <cfvo type="min"/>
        <cfvo type="max"/>
        <color theme="0"/>
        <color rgb="FF5D9732"/>
      </colorScale>
    </cfRule>
  </conditionalFormatting>
  <conditionalFormatting sqref="D102:Q106">
    <cfRule type="colorScale" priority="50">
      <colorScale>
        <cfvo type="min"/>
        <cfvo type="max"/>
        <color theme="0"/>
        <color rgb="FF5D9732"/>
      </colorScale>
    </cfRule>
  </conditionalFormatting>
  <conditionalFormatting sqref="E107:Q107">
    <cfRule type="colorScale" priority="47">
      <colorScale>
        <cfvo type="min"/>
        <cfvo type="max"/>
        <color theme="0"/>
        <color rgb="FF5D9732"/>
      </colorScale>
    </cfRule>
  </conditionalFormatting>
  <conditionalFormatting sqref="D113:Q116 D118:Q119">
    <cfRule type="colorScale" priority="46">
      <colorScale>
        <cfvo type="min"/>
        <cfvo type="max"/>
        <color rgb="FFFCFCFF"/>
        <color rgb="FF5D9732"/>
      </colorScale>
    </cfRule>
  </conditionalFormatting>
  <conditionalFormatting sqref="D122:Q126 D128:Q128">
    <cfRule type="colorScale" priority="45">
      <colorScale>
        <cfvo type="min"/>
        <cfvo type="max"/>
        <color rgb="FFFCFCFF"/>
        <color rgb="FF5D9732"/>
      </colorScale>
    </cfRule>
  </conditionalFormatting>
  <conditionalFormatting sqref="E129:Q131">
    <cfRule type="colorScale" priority="44">
      <colorScale>
        <cfvo type="min"/>
        <cfvo type="max"/>
        <color rgb="FFFCFCFF"/>
        <color rgb="FF5D9732"/>
      </colorScale>
    </cfRule>
  </conditionalFormatting>
  <conditionalFormatting sqref="E110:Q111">
    <cfRule type="colorScale" priority="43">
      <colorScale>
        <cfvo type="min"/>
        <cfvo type="max"/>
        <color theme="0"/>
        <color rgb="FF5D9732"/>
      </colorScale>
    </cfRule>
  </conditionalFormatting>
  <conditionalFormatting sqref="C10:Q12">
    <cfRule type="colorScale" priority="23">
      <colorScale>
        <cfvo type="min"/>
        <cfvo type="max"/>
        <color theme="0"/>
        <color rgb="FF5D9732"/>
      </colorScale>
    </cfRule>
  </conditionalFormatting>
  <conditionalFormatting sqref="C18:Q20">
    <cfRule type="colorScale" priority="22">
      <colorScale>
        <cfvo type="min"/>
        <cfvo type="max"/>
        <color theme="0"/>
        <color rgb="FF5D9732"/>
      </colorScale>
    </cfRule>
  </conditionalFormatting>
  <conditionalFormatting sqref="C30:Q32">
    <cfRule type="colorScale" priority="21">
      <colorScale>
        <cfvo type="min"/>
        <cfvo type="max"/>
        <color theme="0"/>
        <color rgb="FF5D9732"/>
      </colorScale>
    </cfRule>
  </conditionalFormatting>
  <conditionalFormatting sqref="C34:Q35">
    <cfRule type="colorScale" priority="20">
      <colorScale>
        <cfvo type="min"/>
        <cfvo type="max"/>
        <color theme="0"/>
        <color rgb="FF5D9732"/>
      </colorScale>
    </cfRule>
  </conditionalFormatting>
  <conditionalFormatting sqref="C14:Q16">
    <cfRule type="colorScale" priority="19">
      <colorScale>
        <cfvo type="min"/>
        <cfvo type="max"/>
        <color theme="0"/>
        <color rgb="FF5D9732"/>
      </colorScale>
    </cfRule>
  </conditionalFormatting>
  <conditionalFormatting sqref="C22:Q24">
    <cfRule type="colorScale" priority="18">
      <colorScale>
        <cfvo type="min"/>
        <cfvo type="max"/>
        <color theme="0"/>
        <color rgb="FF5D9732"/>
      </colorScale>
    </cfRule>
  </conditionalFormatting>
  <conditionalFormatting sqref="C26:Q29">
    <cfRule type="colorScale" priority="17">
      <colorScale>
        <cfvo type="min"/>
        <cfvo type="max"/>
        <color theme="0"/>
        <color rgb="FF5D9732"/>
      </colorScale>
    </cfRule>
  </conditionalFormatting>
  <conditionalFormatting sqref="D67:Q67">
    <cfRule type="colorScale" priority="16">
      <colorScale>
        <cfvo type="min"/>
        <cfvo type="max"/>
        <color rgb="FFFCFCFF"/>
        <color rgb="FF00B050"/>
      </colorScale>
    </cfRule>
  </conditionalFormatting>
  <conditionalFormatting sqref="C50:Q52">
    <cfRule type="colorScale" priority="15">
      <colorScale>
        <cfvo type="min"/>
        <cfvo type="max"/>
        <color theme="0"/>
        <color rgb="FF5D9732"/>
      </colorScale>
    </cfRule>
  </conditionalFormatting>
  <conditionalFormatting sqref="Q58:Q60">
    <cfRule type="colorScale" priority="14">
      <colorScale>
        <cfvo type="min"/>
        <cfvo type="max"/>
        <color theme="0"/>
        <color rgb="FF00B050"/>
      </colorScale>
    </cfRule>
  </conditionalFormatting>
  <conditionalFormatting sqref="C68:Q68">
    <cfRule type="colorScale" priority="13">
      <colorScale>
        <cfvo type="min"/>
        <cfvo type="max"/>
        <color theme="0"/>
        <color rgb="FF5D9732"/>
      </colorScale>
    </cfRule>
  </conditionalFormatting>
  <conditionalFormatting sqref="C70:Q71">
    <cfRule type="colorScale" priority="12">
      <colorScale>
        <cfvo type="min"/>
        <cfvo type="max"/>
        <color theme="0"/>
        <color rgb="FF5D9732"/>
      </colorScale>
    </cfRule>
  </conditionalFormatting>
  <conditionalFormatting sqref="C46:Q48">
    <cfRule type="colorScale" priority="11">
      <colorScale>
        <cfvo type="min"/>
        <cfvo type="max"/>
        <color theme="0"/>
        <color rgb="FF5D9732"/>
      </colorScale>
    </cfRule>
  </conditionalFormatting>
  <conditionalFormatting sqref="C54:Q60">
    <cfRule type="colorScale" priority="10">
      <colorScale>
        <cfvo type="min"/>
        <cfvo type="max"/>
        <color theme="0"/>
        <color rgb="FF5D9732"/>
      </colorScale>
    </cfRule>
  </conditionalFormatting>
  <conditionalFormatting sqref="C62:Q65">
    <cfRule type="colorScale" priority="9">
      <colorScale>
        <cfvo type="min"/>
        <cfvo type="max"/>
        <color theme="0"/>
        <color rgb="FF5D9732"/>
      </colorScale>
    </cfRule>
  </conditionalFormatting>
  <conditionalFormatting sqref="C66:P66">
    <cfRule type="colorScale" priority="8">
      <colorScale>
        <cfvo type="min"/>
        <cfvo type="max"/>
        <color rgb="FFFCFCFF"/>
        <color rgb="FF5D9732"/>
      </colorScale>
    </cfRule>
  </conditionalFormatting>
  <conditionalFormatting sqref="D108:Q108">
    <cfRule type="colorScale" priority="6">
      <colorScale>
        <cfvo type="min"/>
        <cfvo type="max"/>
        <color theme="0"/>
        <color rgb="FF5D9732"/>
      </colorScale>
    </cfRule>
  </conditionalFormatting>
  <conditionalFormatting sqref="D117:Q117">
    <cfRule type="colorScale" priority="5">
      <colorScale>
        <cfvo type="min"/>
        <cfvo type="max"/>
        <color rgb="FFFCFCFF"/>
        <color rgb="FF5D9732"/>
      </colorScale>
    </cfRule>
  </conditionalFormatting>
  <conditionalFormatting sqref="D120:Q120">
    <cfRule type="colorScale" priority="4">
      <colorScale>
        <cfvo type="min"/>
        <cfvo type="max"/>
        <color rgb="FFFCFCFF"/>
        <color rgb="FF5D9732"/>
      </colorScale>
    </cfRule>
  </conditionalFormatting>
  <conditionalFormatting sqref="E132:Q132">
    <cfRule type="colorScale" priority="3">
      <colorScale>
        <cfvo type="min"/>
        <cfvo type="max"/>
        <color rgb="FFFCFCFF"/>
        <color rgb="FF5D9732"/>
      </colorScale>
    </cfRule>
  </conditionalFormatting>
  <conditionalFormatting sqref="E132:Q132">
    <cfRule type="colorScale" priority="2">
      <colorScale>
        <cfvo type="min"/>
        <cfvo type="max"/>
        <color theme="0"/>
        <color rgb="FF5D9732"/>
      </colorScale>
    </cfRule>
  </conditionalFormatting>
  <conditionalFormatting sqref="D127:Q127">
    <cfRule type="colorScale" priority="1">
      <colorScale>
        <cfvo type="min"/>
        <cfvo type="max"/>
        <color rgb="FFFCFCFF"/>
        <color rgb="FF5D9732"/>
      </colorScale>
    </cfRule>
  </conditionalFormatting>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039F-1418-4E98-B6E6-C37F12D1A195}">
  <sheetPr>
    <tabColor rgb="FF8CC63F"/>
  </sheetPr>
  <dimension ref="A1:S145"/>
  <sheetViews>
    <sheetView zoomScale="70" zoomScaleNormal="70" workbookViewId="0">
      <pane ySplit="6" topLeftCell="A82" activePane="bottomLeft" state="frozen"/>
      <selection pane="bottomLeft" activeCell="A132" sqref="A132:XFD132"/>
    </sheetView>
  </sheetViews>
  <sheetFormatPr defaultRowHeight="14.5" x14ac:dyDescent="0.35"/>
  <cols>
    <col min="2" max="2" width="18.453125" customWidth="1"/>
    <col min="3" max="3" width="8.6328125" customWidth="1"/>
    <col min="6" max="17" width="9.36328125" bestFit="1" customWidth="1"/>
  </cols>
  <sheetData>
    <row r="1" spans="1:19" x14ac:dyDescent="0.35">
      <c r="Q1" s="84"/>
      <c r="R1" s="84"/>
    </row>
    <row r="2" spans="1:19" x14ac:dyDescent="0.35">
      <c r="B2" s="7" t="s">
        <v>187</v>
      </c>
      <c r="Q2" s="84"/>
      <c r="R2" s="84"/>
    </row>
    <row r="3" spans="1:19" x14ac:dyDescent="0.35">
      <c r="Q3" s="84"/>
      <c r="R3" s="84"/>
    </row>
    <row r="4" spans="1:19" x14ac:dyDescent="0.35">
      <c r="Q4" s="84"/>
      <c r="R4" s="84"/>
    </row>
    <row r="5" spans="1:19" x14ac:dyDescent="0.35">
      <c r="C5" t="s">
        <v>103</v>
      </c>
    </row>
    <row r="6" spans="1:19" ht="21" x14ac:dyDescent="0.5">
      <c r="C6" s="82">
        <v>2021</v>
      </c>
      <c r="D6" s="82">
        <v>2022</v>
      </c>
      <c r="E6" s="82">
        <f t="shared" ref="E6:Q6" si="0">D6+1</f>
        <v>2023</v>
      </c>
      <c r="F6" s="82">
        <f t="shared" si="0"/>
        <v>2024</v>
      </c>
      <c r="G6" s="82">
        <f t="shared" si="0"/>
        <v>2025</v>
      </c>
      <c r="H6" s="82">
        <f t="shared" si="0"/>
        <v>2026</v>
      </c>
      <c r="I6" s="82">
        <f t="shared" si="0"/>
        <v>2027</v>
      </c>
      <c r="J6" s="82">
        <f t="shared" si="0"/>
        <v>2028</v>
      </c>
      <c r="K6" s="82">
        <f t="shared" si="0"/>
        <v>2029</v>
      </c>
      <c r="L6" s="83">
        <f t="shared" si="0"/>
        <v>2030</v>
      </c>
      <c r="M6" s="82">
        <f t="shared" si="0"/>
        <v>2031</v>
      </c>
      <c r="N6" s="82">
        <f t="shared" si="0"/>
        <v>2032</v>
      </c>
      <c r="O6" s="82">
        <f t="shared" si="0"/>
        <v>2033</v>
      </c>
      <c r="P6" s="82">
        <f t="shared" si="0"/>
        <v>2034</v>
      </c>
      <c r="Q6">
        <f t="shared" si="0"/>
        <v>2035</v>
      </c>
      <c r="R6" t="s">
        <v>104</v>
      </c>
    </row>
    <row r="7" spans="1:19" x14ac:dyDescent="0.35">
      <c r="A7" t="s">
        <v>130</v>
      </c>
      <c r="B7" s="87" t="s">
        <v>105</v>
      </c>
      <c r="C7" s="87"/>
      <c r="D7" s="88"/>
      <c r="E7" s="88"/>
      <c r="F7" s="88"/>
      <c r="G7" s="88"/>
      <c r="H7" s="88"/>
      <c r="I7" s="88"/>
      <c r="J7" s="88"/>
      <c r="K7" s="88"/>
      <c r="L7" s="88"/>
      <c r="M7" s="88"/>
      <c r="N7" s="88"/>
      <c r="O7" s="88"/>
      <c r="P7" s="88"/>
      <c r="Q7" s="88"/>
      <c r="R7" s="89"/>
    </row>
    <row r="8" spans="1:19" x14ac:dyDescent="0.35">
      <c r="B8" s="7" t="s">
        <v>106</v>
      </c>
      <c r="C8" s="7"/>
      <c r="R8" s="22"/>
    </row>
    <row r="9" spans="1:19" x14ac:dyDescent="0.35">
      <c r="B9" s="16" t="str">
        <f>[1]Detailed!B9</f>
        <v>TURBINES ORDERED, MW</v>
      </c>
      <c r="C9" s="63">
        <f ca="1">SUM(C10:C12)</f>
        <v>42.769230769230774</v>
      </c>
      <c r="D9" s="63">
        <f t="shared" ref="D9:Q9" ca="1" si="1">SUM(D10:D12)</f>
        <v>143</v>
      </c>
      <c r="E9" s="63">
        <f t="shared" ca="1" si="1"/>
        <v>191</v>
      </c>
      <c r="F9" s="63">
        <f t="shared" ca="1" si="1"/>
        <v>225</v>
      </c>
      <c r="G9" s="63">
        <f t="shared" ca="1" si="1"/>
        <v>225</v>
      </c>
      <c r="H9" s="63">
        <f t="shared" ca="1" si="1"/>
        <v>124.97435897435901</v>
      </c>
      <c r="I9" s="63">
        <f t="shared" ca="1" si="1"/>
        <v>100</v>
      </c>
      <c r="J9" s="63">
        <f t="shared" ca="1" si="1"/>
        <v>66.666666666666671</v>
      </c>
      <c r="K9" s="63">
        <f t="shared" ca="1" si="1"/>
        <v>105.55281231127913</v>
      </c>
      <c r="L9" s="63">
        <f t="shared" ca="1" si="1"/>
        <v>122.22222222222223</v>
      </c>
      <c r="M9" s="63">
        <f t="shared" ca="1" si="1"/>
        <v>122.22222222222223</v>
      </c>
      <c r="N9" s="63">
        <f t="shared" ca="1" si="1"/>
        <v>122.22222222222223</v>
      </c>
      <c r="O9" s="63">
        <f t="shared" ca="1" si="1"/>
        <v>122.22222222222223</v>
      </c>
      <c r="P9" s="63">
        <f t="shared" si="1"/>
        <v>0</v>
      </c>
      <c r="Q9" s="63">
        <f t="shared" si="1"/>
        <v>0</v>
      </c>
      <c r="R9" s="29">
        <f ca="1">SUM(C9:Q9)</f>
        <v>1712.8519576104245</v>
      </c>
    </row>
    <row r="10" spans="1:19" x14ac:dyDescent="0.35">
      <c r="A10" s="56">
        <f>MAX(Assumptions!C$45:C$47)</f>
        <v>1</v>
      </c>
      <c r="B10" s="17">
        <f>[1]Detailed!B10</f>
        <v>12</v>
      </c>
      <c r="C10" s="37" cm="1">
        <f t="array" aca="1" ref="C10" ca="1">INDIRECT("R[36]C["&amp;$A$10&amp;"]",FALSE)</f>
        <v>42.769230769230774</v>
      </c>
      <c r="D10" s="37" cm="1">
        <f t="array" aca="1" ref="D10" ca="1">INDIRECT("R[36]C["&amp;$A$10&amp;"]",FALSE)</f>
        <v>110</v>
      </c>
      <c r="E10" s="37" cm="1">
        <f t="array" aca="1" ref="E10" ca="1">INDIRECT("R[36]C["&amp;$A$10&amp;"]",FALSE)</f>
        <v>125</v>
      </c>
      <c r="F10" s="37" cm="1">
        <f t="array" aca="1" ref="F10" ca="1">INDIRECT("R[36]C["&amp;$A$10&amp;"]",FALSE)</f>
        <v>125</v>
      </c>
      <c r="G10" s="37" cm="1">
        <f t="array" aca="1" ref="G10" ca="1">INDIRECT("R[36]C["&amp;$A$10&amp;"]",FALSE)</f>
        <v>125</v>
      </c>
      <c r="H10" s="37" cm="1">
        <f t="array" aca="1" ref="H10" ca="1">INDIRECT("R[36]C["&amp;$A$10&amp;"]",FALSE)</f>
        <v>24.974358974359006</v>
      </c>
      <c r="I10" s="37" cm="1">
        <f t="array" aca="1" ref="I10" ca="1">INDIRECT("R[36]C["&amp;$A$10&amp;"]",FALSE)</f>
        <v>0</v>
      </c>
      <c r="J10" s="37" cm="1">
        <f t="array" aca="1" ref="J10" ca="1">INDIRECT("R[36]C["&amp;$A$10&amp;"]",FALSE)</f>
        <v>0</v>
      </c>
      <c r="K10" s="37" cm="1">
        <f t="array" aca="1" ref="K10" ca="1">INDIRECT("R[36]C["&amp;$A$10&amp;"]",FALSE)</f>
        <v>0</v>
      </c>
      <c r="L10" s="37" cm="1">
        <f t="array" aca="1" ref="L10" ca="1">INDIRECT("R[36]C["&amp;$A$10&amp;"]",FALSE)</f>
        <v>0</v>
      </c>
      <c r="M10" s="37" cm="1">
        <f t="array" aca="1" ref="M10" ca="1">INDIRECT("R[36]C["&amp;$A$10&amp;"]",FALSE)</f>
        <v>0</v>
      </c>
      <c r="N10" s="37" cm="1">
        <f t="array" aca="1" ref="N10" ca="1">INDIRECT("R[36]C["&amp;$A$10&amp;"]",FALSE)</f>
        <v>0</v>
      </c>
      <c r="O10" s="37" cm="1">
        <f t="array" aca="1" ref="O10" ca="1">INDIRECT("R[36]C["&amp;$A$10&amp;"]",FALSE)</f>
        <v>0</v>
      </c>
      <c r="P10" s="22"/>
      <c r="Q10" s="22"/>
      <c r="R10" s="22">
        <f ca="1">SUM(C10:P10)</f>
        <v>552.74358974358972</v>
      </c>
    </row>
    <row r="11" spans="1:19" x14ac:dyDescent="0.35">
      <c r="A11" s="56">
        <f>MAX(Assumptions!C$45:C$47)</f>
        <v>1</v>
      </c>
      <c r="B11" s="17">
        <f>[1]Detailed!B11</f>
        <v>15</v>
      </c>
      <c r="C11" s="37" cm="1">
        <f t="array" aca="1" ref="C11" ca="1">INDIRECT("R[36]C["&amp;$A$11&amp;"]",FALSE)</f>
        <v>0</v>
      </c>
      <c r="D11" s="37" cm="1">
        <f t="array" aca="1" ref="D11" ca="1">INDIRECT("R[36]C["&amp;$A$11&amp;"]",FALSE)</f>
        <v>33</v>
      </c>
      <c r="E11" s="37" cm="1">
        <f t="array" aca="1" ref="E11" ca="1">INDIRECT("R[36]C["&amp;$A$11&amp;"]",FALSE)</f>
        <v>66</v>
      </c>
      <c r="F11" s="37" cm="1">
        <f t="array" aca="1" ref="F11" ca="1">INDIRECT("R[36]C["&amp;$A$11&amp;"]",FALSE)</f>
        <v>100</v>
      </c>
      <c r="G11" s="37" cm="1">
        <f t="array" aca="1" ref="G11" ca="1">INDIRECT("R[36]C["&amp;$A$11&amp;"]",FALSE)</f>
        <v>100</v>
      </c>
      <c r="H11" s="37" cm="1">
        <f t="array" aca="1" ref="H11" ca="1">INDIRECT("R[36]C["&amp;$A$11&amp;"]",FALSE)</f>
        <v>100</v>
      </c>
      <c r="I11" s="37" cm="1">
        <f t="array" aca="1" ref="I11" ca="1">INDIRECT("R[36]C["&amp;$A$11&amp;"]",FALSE)</f>
        <v>100</v>
      </c>
      <c r="J11" s="37" cm="1">
        <f t="array" aca="1" ref="J11" ca="1">INDIRECT("R[36]C["&amp;$A$11&amp;"]",FALSE)</f>
        <v>66.666666666666671</v>
      </c>
      <c r="K11" s="37" cm="1">
        <f t="array" aca="1" ref="K11" ca="1">INDIRECT("R[36]C["&amp;$A$11&amp;"]",FALSE)</f>
        <v>66.666666666666671</v>
      </c>
      <c r="L11" s="37" cm="1">
        <f t="array" aca="1" ref="L11" ca="1">INDIRECT("R[36]C["&amp;$A$11&amp;"]",FALSE)</f>
        <v>66.666666666666671</v>
      </c>
      <c r="M11" s="37" cm="1">
        <f t="array" aca="1" ref="M11" ca="1">INDIRECT("R[36]C["&amp;$A$11&amp;"]",FALSE)</f>
        <v>66.666666666666671</v>
      </c>
      <c r="N11" s="37" cm="1">
        <f t="array" aca="1" ref="N11" ca="1">INDIRECT("R[36]C["&amp;$A$11&amp;"]",FALSE)</f>
        <v>66.666666666666671</v>
      </c>
      <c r="O11" s="37" cm="1">
        <f t="array" aca="1" ref="O11" ca="1">INDIRECT("R[36]C["&amp;$A$11&amp;"]",FALSE)</f>
        <v>66.666666666666671</v>
      </c>
      <c r="P11" s="22"/>
      <c r="Q11" s="22"/>
      <c r="R11" s="22">
        <f t="shared" ref="R11:R12" ca="1" si="2">SUM(C11:P11)</f>
        <v>898.99999999999977</v>
      </c>
    </row>
    <row r="12" spans="1:19" x14ac:dyDescent="0.35">
      <c r="A12" s="56">
        <f>MAX(Assumptions!C$45:C$47)</f>
        <v>1</v>
      </c>
      <c r="B12" s="17">
        <f>[1]Detailed!B12</f>
        <v>18</v>
      </c>
      <c r="C12" s="37" cm="1">
        <f t="array" aca="1" ref="C12" ca="1">INDIRECT("R[36]C["&amp;$A$12&amp;"]",FALSE)</f>
        <v>0</v>
      </c>
      <c r="D12" s="37" cm="1">
        <f t="array" aca="1" ref="D12" ca="1">INDIRECT("R[36]C["&amp;$A$12&amp;"]",FALSE)</f>
        <v>0</v>
      </c>
      <c r="E12" s="37" cm="1">
        <f t="array" aca="1" ref="E12" ca="1">INDIRECT("R[36]C["&amp;$A$12&amp;"]",FALSE)</f>
        <v>0</v>
      </c>
      <c r="F12" s="37" cm="1">
        <f t="array" aca="1" ref="F12" ca="1">INDIRECT("R[36]C["&amp;$A$12&amp;"]",FALSE)</f>
        <v>0</v>
      </c>
      <c r="G12" s="37" cm="1">
        <f t="array" aca="1" ref="G12" ca="1">INDIRECT("R[36]C["&amp;$A$12&amp;"]",FALSE)</f>
        <v>0</v>
      </c>
      <c r="H12" s="37" cm="1">
        <f t="array" aca="1" ref="H12" ca="1">INDIRECT("R[36]C["&amp;$A$12&amp;"]",FALSE)</f>
        <v>0</v>
      </c>
      <c r="I12" s="37" cm="1">
        <f t="array" aca="1" ref="I12" ca="1">INDIRECT("R[36]C["&amp;$A$12&amp;"]",FALSE)</f>
        <v>0</v>
      </c>
      <c r="J12" s="37" cm="1">
        <f t="array" aca="1" ref="J12" ca="1">INDIRECT("R[36]C["&amp;$A$12&amp;"]",FALSE)</f>
        <v>0</v>
      </c>
      <c r="K12" s="37" cm="1">
        <f t="array" aca="1" ref="K12" ca="1">INDIRECT("R[36]C["&amp;$A$12&amp;"]",FALSE)</f>
        <v>38.886145644612462</v>
      </c>
      <c r="L12" s="37" cm="1">
        <f t="array" aca="1" ref="L12" ca="1">INDIRECT("R[36]C["&amp;$A$12&amp;"]",FALSE)</f>
        <v>55.55555555555555</v>
      </c>
      <c r="M12" s="37" cm="1">
        <f t="array" aca="1" ref="M12" ca="1">INDIRECT("R[36]C["&amp;$A$12&amp;"]",FALSE)</f>
        <v>55.55555555555555</v>
      </c>
      <c r="N12" s="37" cm="1">
        <f t="array" aca="1" ref="N12" ca="1">INDIRECT("R[36]C["&amp;$A$12&amp;"]",FALSE)</f>
        <v>55.55555555555555</v>
      </c>
      <c r="O12" s="37" cm="1">
        <f t="array" aca="1" ref="O12" ca="1">INDIRECT("R[36]C["&amp;$A$12&amp;"]",FALSE)</f>
        <v>55.55555555555555</v>
      </c>
      <c r="P12" s="22"/>
      <c r="Q12" s="22"/>
      <c r="R12" s="22">
        <f t="shared" ca="1" si="2"/>
        <v>261.10836786683467</v>
      </c>
      <c r="S12" t="s">
        <v>89</v>
      </c>
    </row>
    <row r="13" spans="1:19" x14ac:dyDescent="0.35">
      <c r="B13" s="16" t="str">
        <f>[1]Detailed!B13</f>
        <v>ROTOR BLADES, m</v>
      </c>
      <c r="C13" s="16"/>
      <c r="D13" s="16"/>
      <c r="E13" s="16"/>
      <c r="F13" s="16"/>
      <c r="G13" s="16"/>
      <c r="H13" s="16"/>
      <c r="I13" s="16"/>
      <c r="J13" s="16"/>
      <c r="K13" s="16"/>
      <c r="L13" s="16"/>
      <c r="M13" s="16"/>
      <c r="N13" s="16"/>
      <c r="O13" s="16"/>
      <c r="P13" s="16"/>
      <c r="Q13" s="16"/>
      <c r="R13" s="29"/>
    </row>
    <row r="14" spans="1:19" x14ac:dyDescent="0.35">
      <c r="A14" s="56">
        <f>Assumptions!C$45</f>
        <v>1</v>
      </c>
      <c r="B14" s="17">
        <f>[1]Detailed!B14</f>
        <v>12</v>
      </c>
      <c r="C14" s="37" cm="1">
        <f t="array" aca="1" ref="C14" ca="1">INDIRECT("R[36]C["&amp;$A$14&amp;"]",FALSE)</f>
        <v>128.30769230769232</v>
      </c>
      <c r="D14" s="37" cm="1">
        <f t="array" aca="1" ref="D14" ca="1">INDIRECT("R[36]C["&amp;$A$14&amp;"]",FALSE)</f>
        <v>330</v>
      </c>
      <c r="E14" s="37" cm="1">
        <f t="array" aca="1" ref="E14" ca="1">INDIRECT("R[36]C["&amp;$A$14&amp;"]",FALSE)</f>
        <v>375</v>
      </c>
      <c r="F14" s="37" cm="1">
        <f t="array" aca="1" ref="F14" ca="1">INDIRECT("R[36]C["&amp;$A$14&amp;"]",FALSE)</f>
        <v>375</v>
      </c>
      <c r="G14" s="37" cm="1">
        <f t="array" aca="1" ref="G14" ca="1">INDIRECT("R[36]C["&amp;$A$14&amp;"]",FALSE)</f>
        <v>375</v>
      </c>
      <c r="H14" s="37" cm="1">
        <f t="array" aca="1" ref="H14" ca="1">INDIRECT("R[36]C["&amp;$A$14&amp;"]",FALSE)</f>
        <v>74.923076923077019</v>
      </c>
      <c r="I14" s="37" cm="1">
        <f t="array" aca="1" ref="I14" ca="1">INDIRECT("R[36]C["&amp;$A$14&amp;"]",FALSE)</f>
        <v>0</v>
      </c>
      <c r="J14" s="37" cm="1">
        <f t="array" aca="1" ref="J14" ca="1">INDIRECT("R[36]C["&amp;$A$14&amp;"]",FALSE)</f>
        <v>0</v>
      </c>
      <c r="K14" s="37" cm="1">
        <f t="array" aca="1" ref="K14" ca="1">INDIRECT("R[36]C["&amp;$A$14&amp;"]",FALSE)</f>
        <v>0</v>
      </c>
      <c r="L14" s="37" cm="1">
        <f t="array" aca="1" ref="L14" ca="1">INDIRECT("R[36]C["&amp;$A$14&amp;"]",FALSE)</f>
        <v>0</v>
      </c>
      <c r="M14" s="37" cm="1">
        <f t="array" aca="1" ref="M14" ca="1">INDIRECT("R[36]C["&amp;$A$14&amp;"]",FALSE)</f>
        <v>0</v>
      </c>
      <c r="N14" s="37" cm="1">
        <f t="array" aca="1" ref="N14" ca="1">INDIRECT("R[36]C["&amp;$A$14&amp;"]",FALSE)</f>
        <v>0</v>
      </c>
      <c r="O14" s="37" cm="1">
        <f t="array" aca="1" ref="O14" ca="1">INDIRECT("R[36]C["&amp;$A$14&amp;"]",FALSE)</f>
        <v>0</v>
      </c>
      <c r="R14" s="22">
        <f ca="1">SUM(C14:P14)</f>
        <v>1658.2307692307695</v>
      </c>
    </row>
    <row r="15" spans="1:19" x14ac:dyDescent="0.35">
      <c r="A15" s="56">
        <f>Assumptions!C$45</f>
        <v>1</v>
      </c>
      <c r="B15" s="17">
        <f>[1]Detailed!B15</f>
        <v>15</v>
      </c>
      <c r="C15" s="37" cm="1">
        <f t="array" aca="1" ref="C15" ca="1">INDIRECT("R[36]C["&amp;$A$15&amp;"]",FALSE)</f>
        <v>0</v>
      </c>
      <c r="D15" s="37" cm="1">
        <f t="array" aca="1" ref="D15" ca="1">INDIRECT("R[36]C["&amp;$A$15&amp;"]",FALSE)</f>
        <v>99</v>
      </c>
      <c r="E15" s="37" cm="1">
        <f t="array" aca="1" ref="E15" ca="1">INDIRECT("R[36]C["&amp;$A$15&amp;"]",FALSE)</f>
        <v>198</v>
      </c>
      <c r="F15" s="37" cm="1">
        <f t="array" aca="1" ref="F15" ca="1">INDIRECT("R[36]C["&amp;$A$15&amp;"]",FALSE)</f>
        <v>300</v>
      </c>
      <c r="G15" s="37" cm="1">
        <f t="array" aca="1" ref="G15" ca="1">INDIRECT("R[36]C["&amp;$A$15&amp;"]",FALSE)</f>
        <v>300</v>
      </c>
      <c r="H15" s="37" cm="1">
        <f t="array" aca="1" ref="H15" ca="1">INDIRECT("R[36]C["&amp;$A$15&amp;"]",FALSE)</f>
        <v>300</v>
      </c>
      <c r="I15" s="37" cm="1">
        <f t="array" aca="1" ref="I15" ca="1">INDIRECT("R[36]C["&amp;$A$15&amp;"]",FALSE)</f>
        <v>300</v>
      </c>
      <c r="J15" s="37" cm="1">
        <f t="array" aca="1" ref="J15" ca="1">INDIRECT("R[36]C["&amp;$A$15&amp;"]",FALSE)</f>
        <v>200</v>
      </c>
      <c r="K15" s="37" cm="1">
        <f t="array" aca="1" ref="K15" ca="1">INDIRECT("R[36]C["&amp;$A$15&amp;"]",FALSE)</f>
        <v>200</v>
      </c>
      <c r="L15" s="37" cm="1">
        <f t="array" aca="1" ref="L15" ca="1">INDIRECT("R[36]C["&amp;$A$15&amp;"]",FALSE)</f>
        <v>200</v>
      </c>
      <c r="M15" s="37" cm="1">
        <f t="array" aca="1" ref="M15" ca="1">INDIRECT("R[36]C["&amp;$A$15&amp;"]",FALSE)</f>
        <v>200</v>
      </c>
      <c r="N15" s="37" cm="1">
        <f t="array" aca="1" ref="N15" ca="1">INDIRECT("R[36]C["&amp;$A$15&amp;"]",FALSE)</f>
        <v>200</v>
      </c>
      <c r="O15" s="37" cm="1">
        <f t="array" aca="1" ref="O15" ca="1">INDIRECT("R[36]C["&amp;$A$15&amp;"]",FALSE)</f>
        <v>200</v>
      </c>
      <c r="R15" s="22">
        <f t="shared" ref="R15:R16" ca="1" si="3">SUM(C15:P15)</f>
        <v>2697</v>
      </c>
    </row>
    <row r="16" spans="1:19" x14ac:dyDescent="0.35">
      <c r="A16" s="56">
        <f>Assumptions!C$45</f>
        <v>1</v>
      </c>
      <c r="B16" s="17">
        <f>[1]Detailed!B16</f>
        <v>18</v>
      </c>
      <c r="C16" s="37" cm="1">
        <f t="array" aca="1" ref="C16" ca="1">INDIRECT("R[36]C["&amp;$A$16&amp;"]",FALSE)</f>
        <v>0</v>
      </c>
      <c r="D16" s="37" cm="1">
        <f t="array" aca="1" ref="D16" ca="1">INDIRECT("R[36]C["&amp;$A$16&amp;"]",FALSE)</f>
        <v>0</v>
      </c>
      <c r="E16" s="37" cm="1">
        <f t="array" aca="1" ref="E16" ca="1">INDIRECT("R[36]C["&amp;$A$16&amp;"]",FALSE)</f>
        <v>0</v>
      </c>
      <c r="F16" s="37" cm="1">
        <f t="array" aca="1" ref="F16" ca="1">INDIRECT("R[36]C["&amp;$A$16&amp;"]",FALSE)</f>
        <v>0</v>
      </c>
      <c r="G16" s="37" cm="1">
        <f t="array" aca="1" ref="G16" ca="1">INDIRECT("R[36]C["&amp;$A$16&amp;"]",FALSE)</f>
        <v>0</v>
      </c>
      <c r="H16" s="37" cm="1">
        <f t="array" aca="1" ref="H16" ca="1">INDIRECT("R[36]C["&amp;$A$16&amp;"]",FALSE)</f>
        <v>0</v>
      </c>
      <c r="I16" s="37" cm="1">
        <f t="array" aca="1" ref="I16" ca="1">INDIRECT("R[36]C["&amp;$A$16&amp;"]",FALSE)</f>
        <v>0</v>
      </c>
      <c r="J16" s="37" cm="1">
        <f t="array" aca="1" ref="J16" ca="1">INDIRECT("R[36]C["&amp;$A$16&amp;"]",FALSE)</f>
        <v>0</v>
      </c>
      <c r="K16" s="37" cm="1">
        <f t="array" aca="1" ref="K16" ca="1">INDIRECT("R[36]C["&amp;$A$16&amp;"]",FALSE)</f>
        <v>116.65843693383738</v>
      </c>
      <c r="L16" s="37" cm="1">
        <f t="array" aca="1" ref="L16" ca="1">INDIRECT("R[36]C["&amp;$A$16&amp;"]",FALSE)</f>
        <v>166.66666666666666</v>
      </c>
      <c r="M16" s="37" cm="1">
        <f t="array" aca="1" ref="M16" ca="1">INDIRECT("R[36]C["&amp;$A$16&amp;"]",FALSE)</f>
        <v>166.66666666666666</v>
      </c>
      <c r="N16" s="37" cm="1">
        <f t="array" aca="1" ref="N16" ca="1">INDIRECT("R[36]C["&amp;$A$16&amp;"]",FALSE)</f>
        <v>166.66666666666666</v>
      </c>
      <c r="O16" s="37" cm="1">
        <f t="array" aca="1" ref="O16" ca="1">INDIRECT("R[36]C["&amp;$A$16&amp;"]",FALSE)</f>
        <v>166.66666666666666</v>
      </c>
      <c r="R16" s="22">
        <f t="shared" ca="1" si="3"/>
        <v>783.32510360050389</v>
      </c>
    </row>
    <row r="17" spans="1:18" x14ac:dyDescent="0.35">
      <c r="B17" s="16" t="str">
        <f>[1]Detailed!B17</f>
        <v>NACELLES, MW</v>
      </c>
      <c r="C17" s="16"/>
      <c r="D17" s="16"/>
      <c r="E17" s="16"/>
      <c r="F17" s="16"/>
      <c r="G17" s="16"/>
      <c r="H17" s="16"/>
      <c r="I17" s="16"/>
      <c r="J17" s="16"/>
      <c r="K17" s="16"/>
      <c r="L17" s="16"/>
      <c r="M17" s="16"/>
      <c r="N17" s="16"/>
      <c r="O17" s="16"/>
      <c r="P17" s="16"/>
      <c r="Q17" s="16"/>
      <c r="R17" s="29"/>
    </row>
    <row r="18" spans="1:18" x14ac:dyDescent="0.35">
      <c r="A18" s="56">
        <f>Assumptions!C46</f>
        <v>1</v>
      </c>
      <c r="B18" s="17">
        <f>[1]Detailed!B18</f>
        <v>12</v>
      </c>
      <c r="C18" s="37" cm="1">
        <f t="array" aca="1" ref="C18" ca="1">INDIRECT("R[36]C["&amp;$A$18&amp;"]",FALSE)</f>
        <v>42.769230769230774</v>
      </c>
      <c r="D18" s="37" cm="1">
        <f t="array" aca="1" ref="D18" ca="1">INDIRECT("R[36]C["&amp;$A$18&amp;"]",FALSE)</f>
        <v>110</v>
      </c>
      <c r="E18" s="37" cm="1">
        <f t="array" aca="1" ref="E18" ca="1">INDIRECT("R[36]C["&amp;$A$18&amp;"]",FALSE)</f>
        <v>125</v>
      </c>
      <c r="F18" s="37" cm="1">
        <f t="array" aca="1" ref="F18" ca="1">INDIRECT("R[36]C["&amp;$A$18&amp;"]",FALSE)</f>
        <v>125</v>
      </c>
      <c r="G18" s="37" cm="1">
        <f t="array" aca="1" ref="G18" ca="1">INDIRECT("R[36]C["&amp;$A$18&amp;"]",FALSE)</f>
        <v>125</v>
      </c>
      <c r="H18" s="37" cm="1">
        <f t="array" aca="1" ref="H18" ca="1">INDIRECT("R[36]C["&amp;$A$18&amp;"]",FALSE)</f>
        <v>24.974358974359006</v>
      </c>
      <c r="I18" s="37" cm="1">
        <f t="array" aca="1" ref="I18" ca="1">INDIRECT("R[36]C["&amp;$A$18&amp;"]",FALSE)</f>
        <v>0</v>
      </c>
      <c r="J18" s="37" cm="1">
        <f t="array" aca="1" ref="J18" ca="1">INDIRECT("R[36]C["&amp;$A$18&amp;"]",FALSE)</f>
        <v>0</v>
      </c>
      <c r="K18" s="37" cm="1">
        <f t="array" aca="1" ref="K18" ca="1">INDIRECT("R[36]C["&amp;$A$18&amp;"]",FALSE)</f>
        <v>0</v>
      </c>
      <c r="L18" s="37" cm="1">
        <f t="array" aca="1" ref="L18" ca="1">INDIRECT("R[36]C["&amp;$A$18&amp;"]",FALSE)</f>
        <v>0</v>
      </c>
      <c r="M18" s="37" cm="1">
        <f t="array" aca="1" ref="M18" ca="1">INDIRECT("R[36]C["&amp;$A$18&amp;"]",FALSE)</f>
        <v>0</v>
      </c>
      <c r="N18" s="37" cm="1">
        <f t="array" aca="1" ref="N18" ca="1">INDIRECT("R[36]C["&amp;$A$18&amp;"]",FALSE)</f>
        <v>0</v>
      </c>
      <c r="O18" s="37" cm="1">
        <f t="array" aca="1" ref="O18" ca="1">INDIRECT("R[36]C["&amp;$A$18&amp;"]",FALSE)</f>
        <v>0</v>
      </c>
      <c r="R18" s="22">
        <f ca="1">SUM(C18:P18)</f>
        <v>552.74358974358972</v>
      </c>
    </row>
    <row r="19" spans="1:18" x14ac:dyDescent="0.35">
      <c r="A19" s="56">
        <f>A18</f>
        <v>1</v>
      </c>
      <c r="B19" s="17">
        <f>[1]Detailed!B19</f>
        <v>15</v>
      </c>
      <c r="C19" s="37" cm="1">
        <f t="array" aca="1" ref="C19" ca="1">INDIRECT("R[36]C["&amp;$A$19&amp;"]",FALSE)</f>
        <v>0</v>
      </c>
      <c r="D19" s="37" cm="1">
        <f t="array" aca="1" ref="D19" ca="1">INDIRECT("R[36]C["&amp;$A$19&amp;"]",FALSE)</f>
        <v>33</v>
      </c>
      <c r="E19" s="37" cm="1">
        <f t="array" aca="1" ref="E19" ca="1">INDIRECT("R[36]C["&amp;$A$19&amp;"]",FALSE)</f>
        <v>66</v>
      </c>
      <c r="F19" s="37" cm="1">
        <f t="array" aca="1" ref="F19" ca="1">INDIRECT("R[36]C["&amp;$A$19&amp;"]",FALSE)</f>
        <v>100</v>
      </c>
      <c r="G19" s="37" cm="1">
        <f t="array" aca="1" ref="G19" ca="1">INDIRECT("R[36]C["&amp;$A$19&amp;"]",FALSE)</f>
        <v>100</v>
      </c>
      <c r="H19" s="37" cm="1">
        <f t="array" aca="1" ref="H19" ca="1">INDIRECT("R[36]C["&amp;$A$19&amp;"]",FALSE)</f>
        <v>100</v>
      </c>
      <c r="I19" s="37" cm="1">
        <f t="array" aca="1" ref="I19" ca="1">INDIRECT("R[36]C["&amp;$A$19&amp;"]",FALSE)</f>
        <v>100</v>
      </c>
      <c r="J19" s="37" cm="1">
        <f t="array" aca="1" ref="J19" ca="1">INDIRECT("R[36]C["&amp;$A$19&amp;"]",FALSE)</f>
        <v>66.666666666666671</v>
      </c>
      <c r="K19" s="37" cm="1">
        <f t="array" aca="1" ref="K19" ca="1">INDIRECT("R[36]C["&amp;$A$19&amp;"]",FALSE)</f>
        <v>66.666666666666671</v>
      </c>
      <c r="L19" s="37" cm="1">
        <f t="array" aca="1" ref="L19" ca="1">INDIRECT("R[36]C["&amp;$A$19&amp;"]",FALSE)</f>
        <v>66.666666666666671</v>
      </c>
      <c r="M19" s="37" cm="1">
        <f t="array" aca="1" ref="M19" ca="1">INDIRECT("R[36]C["&amp;$A$19&amp;"]",FALSE)</f>
        <v>66.666666666666671</v>
      </c>
      <c r="N19" s="37" cm="1">
        <f t="array" aca="1" ref="N19" ca="1">INDIRECT("R[36]C["&amp;$A$19&amp;"]",FALSE)</f>
        <v>66.666666666666671</v>
      </c>
      <c r="O19" s="37" cm="1">
        <f t="array" aca="1" ref="O19" ca="1">INDIRECT("R[36]C["&amp;$A$19&amp;"]",FALSE)</f>
        <v>66.666666666666671</v>
      </c>
      <c r="R19" s="22">
        <f t="shared" ref="R19:R20" ca="1" si="4">SUM(C19:P19)</f>
        <v>898.99999999999977</v>
      </c>
    </row>
    <row r="20" spans="1:18" x14ac:dyDescent="0.35">
      <c r="A20" s="56">
        <f>A18</f>
        <v>1</v>
      </c>
      <c r="B20" s="17">
        <f>[1]Detailed!B20</f>
        <v>18</v>
      </c>
      <c r="C20" s="37" cm="1">
        <f t="array" aca="1" ref="C20" ca="1">INDIRECT("R[36]C["&amp;$A$20&amp;"]",FALSE)</f>
        <v>0</v>
      </c>
      <c r="D20" s="37" cm="1">
        <f t="array" aca="1" ref="D20" ca="1">INDIRECT("R[36]C["&amp;$A$20&amp;"]",FALSE)</f>
        <v>0</v>
      </c>
      <c r="E20" s="37" cm="1">
        <f t="array" aca="1" ref="E20" ca="1">INDIRECT("R[36]C["&amp;$A$20&amp;"]",FALSE)</f>
        <v>0</v>
      </c>
      <c r="F20" s="37" cm="1">
        <f t="array" aca="1" ref="F20" ca="1">INDIRECT("R[36]C["&amp;$A$20&amp;"]",FALSE)</f>
        <v>0</v>
      </c>
      <c r="G20" s="37" cm="1">
        <f t="array" aca="1" ref="G20" ca="1">INDIRECT("R[36]C["&amp;$A$20&amp;"]",FALSE)</f>
        <v>0</v>
      </c>
      <c r="H20" s="37" cm="1">
        <f t="array" aca="1" ref="H20" ca="1">INDIRECT("R[36]C["&amp;$A$20&amp;"]",FALSE)</f>
        <v>0</v>
      </c>
      <c r="I20" s="37" cm="1">
        <f t="array" aca="1" ref="I20" ca="1">INDIRECT("R[36]C["&amp;$A$20&amp;"]",FALSE)</f>
        <v>0</v>
      </c>
      <c r="J20" s="37" cm="1">
        <f t="array" aca="1" ref="J20" ca="1">INDIRECT("R[36]C["&amp;$A$20&amp;"]",FALSE)</f>
        <v>0</v>
      </c>
      <c r="K20" s="37" cm="1">
        <f t="array" aca="1" ref="K20" ca="1">INDIRECT("R[36]C["&amp;$A$20&amp;"]",FALSE)</f>
        <v>38.886145644612462</v>
      </c>
      <c r="L20" s="37" cm="1">
        <f t="array" aca="1" ref="L20" ca="1">INDIRECT("R[36]C["&amp;$A$20&amp;"]",FALSE)</f>
        <v>55.55555555555555</v>
      </c>
      <c r="M20" s="37" cm="1">
        <f t="array" aca="1" ref="M20" ca="1">INDIRECT("R[36]C["&amp;$A$20&amp;"]",FALSE)</f>
        <v>55.55555555555555</v>
      </c>
      <c r="N20" s="37" cm="1">
        <f t="array" aca="1" ref="N20" ca="1">INDIRECT("R[36]C["&amp;$A$20&amp;"]",FALSE)</f>
        <v>55.55555555555555</v>
      </c>
      <c r="O20" s="37" cm="1">
        <f t="array" aca="1" ref="O20" ca="1">INDIRECT("R[36]C["&amp;$A$20&amp;"]",FALSE)</f>
        <v>55.55555555555555</v>
      </c>
      <c r="R20" s="22">
        <f t="shared" ca="1" si="4"/>
        <v>261.10836786683467</v>
      </c>
    </row>
    <row r="21" spans="1:18" x14ac:dyDescent="0.35">
      <c r="B21" s="16" t="str">
        <f>[1]Detailed!B21</f>
        <v>TOWERS, m</v>
      </c>
      <c r="C21" s="16"/>
      <c r="D21" s="16"/>
      <c r="E21" s="16"/>
      <c r="F21" s="16"/>
      <c r="G21" s="16"/>
      <c r="H21" s="16"/>
      <c r="I21" s="16"/>
      <c r="J21" s="16"/>
      <c r="K21" s="16"/>
      <c r="L21" s="16"/>
      <c r="M21" s="16"/>
      <c r="N21" s="16"/>
      <c r="O21" s="16"/>
      <c r="P21" s="16"/>
      <c r="Q21" s="16"/>
      <c r="R21" s="29"/>
    </row>
    <row r="22" spans="1:18" x14ac:dyDescent="0.35">
      <c r="A22" s="56">
        <f>Assumptions!C47</f>
        <v>1</v>
      </c>
      <c r="B22" s="17">
        <f>[1]Detailed!B22</f>
        <v>12</v>
      </c>
      <c r="C22" s="37" cm="1">
        <f t="array" aca="1" ref="C22" ca="1">INDIRECT("R[36]C["&amp;$A$22&amp;"]",FALSE)</f>
        <v>42.769230769230774</v>
      </c>
      <c r="D22" s="37" cm="1">
        <f t="array" aca="1" ref="D22" ca="1">INDIRECT("R[36]C["&amp;$A$18&amp;"]",FALSE)</f>
        <v>110</v>
      </c>
      <c r="E22" s="37" cm="1">
        <f t="array" aca="1" ref="E22" ca="1">INDIRECT("R[36]C["&amp;$A$18&amp;"]",FALSE)</f>
        <v>125</v>
      </c>
      <c r="F22" s="37" cm="1">
        <f t="array" aca="1" ref="F22" ca="1">INDIRECT("R[36]C["&amp;$A$18&amp;"]",FALSE)</f>
        <v>125</v>
      </c>
      <c r="G22" s="37" cm="1">
        <f t="array" aca="1" ref="G22" ca="1">INDIRECT("R[36]C["&amp;$A$18&amp;"]",FALSE)</f>
        <v>125</v>
      </c>
      <c r="H22" s="37" cm="1">
        <f t="array" aca="1" ref="H22" ca="1">INDIRECT("R[36]C["&amp;$A$18&amp;"]",FALSE)</f>
        <v>24.974358974359006</v>
      </c>
      <c r="I22" s="37" cm="1">
        <f t="array" aca="1" ref="I22" ca="1">INDIRECT("R[36]C["&amp;$A$18&amp;"]",FALSE)</f>
        <v>0</v>
      </c>
      <c r="J22" s="37" cm="1">
        <f t="array" aca="1" ref="J22" ca="1">INDIRECT("R[36]C["&amp;$A$18&amp;"]",FALSE)</f>
        <v>0</v>
      </c>
      <c r="K22" s="37" cm="1">
        <f t="array" aca="1" ref="K22" ca="1">INDIRECT("R[36]C["&amp;$A$18&amp;"]",FALSE)</f>
        <v>0</v>
      </c>
      <c r="L22" s="37" cm="1">
        <f t="array" aca="1" ref="L22" ca="1">INDIRECT("R[36]C["&amp;$A$18&amp;"]",FALSE)</f>
        <v>0</v>
      </c>
      <c r="M22" s="37" cm="1">
        <f t="array" aca="1" ref="M22" ca="1">INDIRECT("R[36]C["&amp;$A$18&amp;"]",FALSE)</f>
        <v>0</v>
      </c>
      <c r="N22" s="37" cm="1">
        <f t="array" aca="1" ref="N22" ca="1">INDIRECT("R[36]C["&amp;$A$18&amp;"]",FALSE)</f>
        <v>0</v>
      </c>
      <c r="O22" s="37" cm="1">
        <f t="array" aca="1" ref="O22" ca="1">INDIRECT("R[36]C["&amp;$A$18&amp;"]",FALSE)</f>
        <v>0</v>
      </c>
      <c r="P22" s="17"/>
      <c r="Q22" s="17"/>
      <c r="R22" s="22">
        <f ca="1">SUM(C22:P22)</f>
        <v>552.74358974358972</v>
      </c>
    </row>
    <row r="23" spans="1:18" x14ac:dyDescent="0.35">
      <c r="A23" s="56">
        <f>A22</f>
        <v>1</v>
      </c>
      <c r="B23" s="17">
        <f>[1]Detailed!B23</f>
        <v>15</v>
      </c>
      <c r="C23" s="37" cm="1">
        <f t="array" aca="1" ref="C23" ca="1">INDIRECT("R[36]C["&amp;$A$23&amp;"]",FALSE)</f>
        <v>0</v>
      </c>
      <c r="D23" s="37" cm="1">
        <f t="array" aca="1" ref="D23" ca="1">INDIRECT("R[36]C["&amp;$A$19&amp;"]",FALSE)</f>
        <v>33</v>
      </c>
      <c r="E23" s="37" cm="1">
        <f t="array" aca="1" ref="E23" ca="1">INDIRECT("R[36]C["&amp;$A$19&amp;"]",FALSE)</f>
        <v>66</v>
      </c>
      <c r="F23" s="37" cm="1">
        <f t="array" aca="1" ref="F23" ca="1">INDIRECT("R[36]C["&amp;$A$19&amp;"]",FALSE)</f>
        <v>100</v>
      </c>
      <c r="G23" s="37" cm="1">
        <f t="array" aca="1" ref="G23" ca="1">INDIRECT("R[36]C["&amp;$A$19&amp;"]",FALSE)</f>
        <v>100</v>
      </c>
      <c r="H23" s="37" cm="1">
        <f t="array" aca="1" ref="H23" ca="1">INDIRECT("R[36]C["&amp;$A$19&amp;"]",FALSE)</f>
        <v>100</v>
      </c>
      <c r="I23" s="37" cm="1">
        <f t="array" aca="1" ref="I23" ca="1">INDIRECT("R[36]C["&amp;$A$19&amp;"]",FALSE)</f>
        <v>100</v>
      </c>
      <c r="J23" s="37" cm="1">
        <f t="array" aca="1" ref="J23" ca="1">INDIRECT("R[36]C["&amp;$A$19&amp;"]",FALSE)</f>
        <v>66.666666666666671</v>
      </c>
      <c r="K23" s="37" cm="1">
        <f t="array" aca="1" ref="K23" ca="1">INDIRECT("R[36]C["&amp;$A$19&amp;"]",FALSE)</f>
        <v>66.666666666666671</v>
      </c>
      <c r="L23" s="37" cm="1">
        <f t="array" aca="1" ref="L23" ca="1">INDIRECT("R[36]C["&amp;$A$19&amp;"]",FALSE)</f>
        <v>66.666666666666671</v>
      </c>
      <c r="M23" s="37" cm="1">
        <f t="array" aca="1" ref="M23" ca="1">INDIRECT("R[36]C["&amp;$A$19&amp;"]",FALSE)</f>
        <v>66.666666666666671</v>
      </c>
      <c r="N23" s="37" cm="1">
        <f t="array" aca="1" ref="N23" ca="1">INDIRECT("R[36]C["&amp;$A$19&amp;"]",FALSE)</f>
        <v>66.666666666666671</v>
      </c>
      <c r="O23" s="37" cm="1">
        <f t="array" aca="1" ref="O23" ca="1">INDIRECT("R[36]C["&amp;$A$19&amp;"]",FALSE)</f>
        <v>66.666666666666671</v>
      </c>
      <c r="P23" s="17"/>
      <c r="Q23" s="17"/>
      <c r="R23" s="22">
        <f t="shared" ref="R23:R24" ca="1" si="5">SUM(C23:P23)</f>
        <v>898.99999999999977</v>
      </c>
    </row>
    <row r="24" spans="1:18" x14ac:dyDescent="0.35">
      <c r="A24" s="56">
        <f>A22</f>
        <v>1</v>
      </c>
      <c r="B24" s="17">
        <f>[1]Detailed!B24</f>
        <v>18</v>
      </c>
      <c r="C24" s="37" cm="1">
        <f t="array" aca="1" ref="C24" ca="1">INDIRECT("R[36]C["&amp;$A$24&amp;"]",FALSE)</f>
        <v>0</v>
      </c>
      <c r="D24" s="37" cm="1">
        <f t="array" aca="1" ref="D24" ca="1">INDIRECT("R[36]C["&amp;$A$20&amp;"]",FALSE)</f>
        <v>0</v>
      </c>
      <c r="E24" s="37" cm="1">
        <f t="array" aca="1" ref="E24" ca="1">INDIRECT("R[36]C["&amp;$A$20&amp;"]",FALSE)</f>
        <v>0</v>
      </c>
      <c r="F24" s="37" cm="1">
        <f t="array" aca="1" ref="F24" ca="1">INDIRECT("R[36]C["&amp;$A$20&amp;"]",FALSE)</f>
        <v>0</v>
      </c>
      <c r="G24" s="37" cm="1">
        <f t="array" aca="1" ref="G24" ca="1">INDIRECT("R[36]C["&amp;$A$20&amp;"]",FALSE)</f>
        <v>0</v>
      </c>
      <c r="H24" s="37" cm="1">
        <f t="array" aca="1" ref="H24" ca="1">INDIRECT("R[36]C["&amp;$A$20&amp;"]",FALSE)</f>
        <v>0</v>
      </c>
      <c r="I24" s="37" cm="1">
        <f t="array" aca="1" ref="I24" ca="1">INDIRECT("R[36]C["&amp;$A$20&amp;"]",FALSE)</f>
        <v>0</v>
      </c>
      <c r="J24" s="37" cm="1">
        <f t="array" aca="1" ref="J24" ca="1">INDIRECT("R[36]C["&amp;$A$20&amp;"]",FALSE)</f>
        <v>0</v>
      </c>
      <c r="K24" s="37" cm="1">
        <f t="array" aca="1" ref="K24" ca="1">INDIRECT("R[36]C["&amp;$A$20&amp;"]",FALSE)</f>
        <v>38.886145644612462</v>
      </c>
      <c r="L24" s="37" cm="1">
        <f t="array" aca="1" ref="L24" ca="1">INDIRECT("R[36]C["&amp;$A$20&amp;"]",FALSE)</f>
        <v>55.55555555555555</v>
      </c>
      <c r="M24" s="37" cm="1">
        <f t="array" aca="1" ref="M24" ca="1">INDIRECT("R[36]C["&amp;$A$20&amp;"]",FALSE)</f>
        <v>55.55555555555555</v>
      </c>
      <c r="N24" s="37" cm="1">
        <f t="array" aca="1" ref="N24" ca="1">INDIRECT("R[36]C["&amp;$A$20&amp;"]",FALSE)</f>
        <v>55.55555555555555</v>
      </c>
      <c r="O24" s="37" cm="1">
        <f t="array" aca="1" ref="O24" ca="1">INDIRECT("R[36]C["&amp;$A$20&amp;"]",FALSE)</f>
        <v>55.55555555555555</v>
      </c>
      <c r="P24" s="17"/>
      <c r="Q24" s="17"/>
      <c r="R24" s="22">
        <f t="shared" ca="1" si="5"/>
        <v>261.10836786683467</v>
      </c>
    </row>
    <row r="25" spans="1:18" x14ac:dyDescent="0.35">
      <c r="B25" s="16" t="str">
        <f>[1]Detailed!B25</f>
        <v>FOUNDATIONS</v>
      </c>
      <c r="C25" s="62"/>
      <c r="D25" s="62"/>
      <c r="E25" s="62"/>
      <c r="F25" s="62"/>
      <c r="G25" s="62"/>
      <c r="H25" s="62"/>
      <c r="I25" s="62"/>
      <c r="J25" s="62"/>
      <c r="K25" s="62"/>
      <c r="L25" s="62"/>
      <c r="M25" s="62"/>
      <c r="N25" s="62"/>
      <c r="O25" s="62"/>
      <c r="P25" s="62"/>
      <c r="Q25" s="62"/>
      <c r="R25" s="29"/>
    </row>
    <row r="26" spans="1:18" x14ac:dyDescent="0.35">
      <c r="A26" s="56">
        <f>Assumptions!C51</f>
        <v>1</v>
      </c>
      <c r="B26" t="str">
        <f>[1]Detailed!B26</f>
        <v>Monopiles (turbine)</v>
      </c>
      <c r="C26" s="37" cm="1">
        <f t="array" aca="1" ref="C26" ca="1">INDIRECT("R[36]C["&amp;$A$26&amp;"]",FALSE)</f>
        <v>32.769230769230774</v>
      </c>
      <c r="D26" s="37" cm="1">
        <f t="array" aca="1" ref="D26" ca="1">INDIRECT("R[36]C["&amp;$A$18&amp;"]",FALSE)</f>
        <v>97.002764431344275</v>
      </c>
      <c r="E26" s="37" cm="1">
        <f t="array" aca="1" ref="E26" ca="1">INDIRECT("R[36]C["&amp;$A$18&amp;"]",FALSE)</f>
        <v>118.28938871196038</v>
      </c>
      <c r="F26" s="37" cm="1">
        <f t="array" aca="1" ref="F26" ca="1">INDIRECT("R[36]C["&amp;$A$18&amp;"]",FALSE)</f>
        <v>148.3793763676149</v>
      </c>
      <c r="G26" s="37" cm="1">
        <f t="array" aca="1" ref="G26" ca="1">INDIRECT("R[36]C["&amp;$A$18&amp;"]",FALSE)</f>
        <v>104.65296426358191</v>
      </c>
      <c r="H26" s="37" cm="1">
        <f t="array" aca="1" ref="H26" ca="1">INDIRECT("R[36]C["&amp;$A$18&amp;"]",FALSE)</f>
        <v>71.303288411664553</v>
      </c>
      <c r="I26" s="37" cm="1">
        <f t="array" aca="1" ref="I26" ca="1">INDIRECT("R[36]C["&amp;$A$18&amp;"]",FALSE)</f>
        <v>89.319965126416733</v>
      </c>
      <c r="J26" s="37" cm="1">
        <f t="array" aca="1" ref="J26" ca="1">INDIRECT("R[36]C["&amp;$A$18&amp;"]",FALSE)</f>
        <v>52.671275382312864</v>
      </c>
      <c r="K26" s="37" cm="1">
        <f t="array" aca="1" ref="K26" ca="1">INDIRECT("R[36]C["&amp;$A$18&amp;"]",FALSE)</f>
        <v>105.55281231127914</v>
      </c>
      <c r="L26" s="37" cm="1">
        <f t="array" aca="1" ref="L26" ca="1">INDIRECT("R[36]C["&amp;$A$18&amp;"]",FALSE)</f>
        <v>55.672273041822351</v>
      </c>
      <c r="M26" s="37" cm="1">
        <f t="array" aca="1" ref="M26" ca="1">INDIRECT("R[36]C["&amp;$A$18&amp;"]",FALSE)</f>
        <v>40.74074074074074</v>
      </c>
      <c r="N26" s="37" cm="1">
        <f t="array" aca="1" ref="N26" ca="1">INDIRECT("R[36]C["&amp;$A$18&amp;"]",FALSE)</f>
        <v>63.378854000711904</v>
      </c>
      <c r="O26" s="37" cm="1">
        <f t="array" aca="1" ref="O26" ca="1">INDIRECT("R[36]C["&amp;$A$18&amp;"]",FALSE)</f>
        <v>61.111111111111114</v>
      </c>
      <c r="P26" s="37"/>
      <c r="Q26" s="37"/>
      <c r="R26" s="22">
        <f ca="1">SUM(C26:Q26)</f>
        <v>1040.8440446697916</v>
      </c>
    </row>
    <row r="27" spans="1:18" x14ac:dyDescent="0.35">
      <c r="A27" s="56">
        <f>A26</f>
        <v>1</v>
      </c>
      <c r="B27" t="str">
        <f>[1]Detailed!B27</f>
        <v>Transition Piece</v>
      </c>
      <c r="C27" s="37" cm="1">
        <f t="array" aca="1" ref="C27" ca="1">INDIRECT("R[36]C["&amp;$A$27&amp;"]",FALSE)</f>
        <v>32.769230769230774</v>
      </c>
      <c r="D27" s="37" cm="1">
        <f t="array" aca="1" ref="D27" ca="1">INDIRECT("R[36]C["&amp;$A$19&amp;"]",FALSE)</f>
        <v>97.002764431344275</v>
      </c>
      <c r="E27" s="37" cm="1">
        <f t="array" aca="1" ref="E27" ca="1">INDIRECT("R[36]C["&amp;$A$19&amp;"]",FALSE)</f>
        <v>118.28938871196038</v>
      </c>
      <c r="F27" s="37" cm="1">
        <f t="array" aca="1" ref="F27" ca="1">INDIRECT("R[36]C["&amp;$A$19&amp;"]",FALSE)</f>
        <v>148.3793763676149</v>
      </c>
      <c r="G27" s="37" cm="1">
        <f t="array" aca="1" ref="G27" ca="1">INDIRECT("R[36]C["&amp;$A$19&amp;"]",FALSE)</f>
        <v>104.65296426358191</v>
      </c>
      <c r="H27" s="37" cm="1">
        <f t="array" aca="1" ref="H27" ca="1">INDIRECT("R[36]C["&amp;$A$19&amp;"]",FALSE)</f>
        <v>71.303288411664553</v>
      </c>
      <c r="I27" s="37" cm="1">
        <f t="array" aca="1" ref="I27" ca="1">INDIRECT("R[36]C["&amp;$A$19&amp;"]",FALSE)</f>
        <v>89.319965126416733</v>
      </c>
      <c r="J27" s="37" cm="1">
        <f t="array" aca="1" ref="J27" ca="1">INDIRECT("R[36]C["&amp;$A$19&amp;"]",FALSE)</f>
        <v>52.671275382312864</v>
      </c>
      <c r="K27" s="37" cm="1">
        <f t="array" aca="1" ref="K27" ca="1">INDIRECT("R[36]C["&amp;$A$19&amp;"]",FALSE)</f>
        <v>105.55281231127914</v>
      </c>
      <c r="L27" s="37" cm="1">
        <f t="array" aca="1" ref="L27" ca="1">INDIRECT("R[36]C["&amp;$A$19&amp;"]",FALSE)</f>
        <v>55.672273041822351</v>
      </c>
      <c r="M27" s="37" cm="1">
        <f t="array" aca="1" ref="M27" ca="1">INDIRECT("R[36]C["&amp;$A$19&amp;"]",FALSE)</f>
        <v>40.74074074074074</v>
      </c>
      <c r="N27" s="37" cm="1">
        <f t="array" aca="1" ref="N27" ca="1">INDIRECT("R[36]C["&amp;$A$19&amp;"]",FALSE)</f>
        <v>63.378854000711904</v>
      </c>
      <c r="O27" s="37" cm="1">
        <f t="array" aca="1" ref="O27" ca="1">INDIRECT("R[36]C["&amp;$A$19&amp;"]",FALSE)</f>
        <v>61.111111111111114</v>
      </c>
      <c r="P27" s="37"/>
      <c r="Q27" s="37"/>
      <c r="R27" s="22">
        <f t="shared" ref="R27:R30" ca="1" si="6">SUM(C27:Q27)</f>
        <v>1040.8440446697916</v>
      </c>
    </row>
    <row r="28" spans="1:18" x14ac:dyDescent="0.35">
      <c r="A28" s="56">
        <f>Assumptions!C53</f>
        <v>1</v>
      </c>
      <c r="B28" t="str">
        <f>[1]Detailed!B28</f>
        <v>Jackets (turbine)</v>
      </c>
      <c r="C28" s="37" cm="1">
        <f t="array" aca="1" ref="C28" ca="1">INDIRECT("R[36]C["&amp;$A$28&amp;"]",FALSE)</f>
        <v>0</v>
      </c>
      <c r="D28" s="37" cm="1">
        <f t="array" aca="1" ref="D28" ca="1">INDIRECT("R[36]C["&amp;$A$28&amp;"]",FALSE)</f>
        <v>12.318158311063328</v>
      </c>
      <c r="E28" s="37" cm="1">
        <f t="array" aca="1" ref="E28" ca="1">INDIRECT("R[36]C["&amp;$A$28&amp;"]",FALSE)</f>
        <v>7.9076433121019116</v>
      </c>
      <c r="F28" s="37" cm="1">
        <f t="array" aca="1" ref="F28" ca="1">INDIRECT("R[36]C["&amp;$A$28&amp;"]",FALSE)</f>
        <v>10.154540481400439</v>
      </c>
      <c r="G28" s="37" cm="1">
        <f t="array" aca="1" ref="G28" ca="1">INDIRECT("R[36]C["&amp;$A$28&amp;"]",FALSE)</f>
        <v>0</v>
      </c>
      <c r="H28" s="37" cm="1">
        <f t="array" aca="1" ref="H28" ca="1">INDIRECT("R[36]C["&amp;$A$28&amp;"]",FALSE)</f>
        <v>17.534044682798193</v>
      </c>
      <c r="I28" s="37" cm="1">
        <f t="array" aca="1" ref="I28" ca="1">INDIRECT("R[36]C["&amp;$A$28&amp;"]",FALSE)</f>
        <v>22.319093286835223</v>
      </c>
      <c r="J28" s="37" cm="1">
        <f t="array" aca="1" ref="J28" ca="1">INDIRECT("R[36]C["&amp;$A$28&amp;"]",FALSE)</f>
        <v>0</v>
      </c>
      <c r="K28" s="37" cm="1">
        <f t="array" aca="1" ref="K28" ca="1">INDIRECT("R[36]C["&amp;$A$28&amp;"]",FALSE)</f>
        <v>0</v>
      </c>
      <c r="L28" s="37" cm="1">
        <f t="array" aca="1" ref="L28" ca="1">INDIRECT("R[36]C["&amp;$A$28&amp;"]",FALSE)</f>
        <v>47.514015937889191</v>
      </c>
      <c r="M28" s="37" cm="1">
        <f t="array" aca="1" ref="M28" ca="1">INDIRECT("R[36]C["&amp;$A$28&amp;"]",FALSE)</f>
        <v>40.74074074074074</v>
      </c>
      <c r="N28" s="37" cm="1">
        <f t="array" aca="1" ref="N28" ca="1">INDIRECT("R[36]C["&amp;$A$28&amp;"]",FALSE)</f>
        <v>29.421684110755162</v>
      </c>
      <c r="O28" s="37" cm="1">
        <f t="array" aca="1" ref="O28" ca="1">INDIRECT("R[36]C["&amp;$A$28&amp;"]",FALSE)</f>
        <v>61.111111111111114</v>
      </c>
      <c r="P28" s="37"/>
      <c r="Q28" s="37"/>
      <c r="R28" s="22">
        <f t="shared" ca="1" si="6"/>
        <v>249.02103197469529</v>
      </c>
    </row>
    <row r="29" spans="1:18" x14ac:dyDescent="0.35">
      <c r="A29" s="56">
        <f>Assumptions!C52</f>
        <v>1</v>
      </c>
      <c r="B29" t="str">
        <f>[1]Detailed!B29</f>
        <v>GBF (turbine)</v>
      </c>
      <c r="C29" s="37" cm="1">
        <f t="array" aca="1" ref="C29" ca="1">INDIRECT("R[36]C["&amp;$A$29&amp;"]",FALSE)</f>
        <v>10</v>
      </c>
      <c r="D29" s="37" cm="1">
        <f t="array" aca="1" ref="D29" ca="1">INDIRECT("R[36]C["&amp;$A$29&amp;"]",FALSE)</f>
        <v>33.679077257592397</v>
      </c>
      <c r="E29" s="37" cm="1">
        <f t="array" aca="1" ref="E29" ca="1">INDIRECT("R[36]C["&amp;$A$29&amp;"]",FALSE)</f>
        <v>50.30562190375089</v>
      </c>
      <c r="F29" s="37" cm="1">
        <f t="array" aca="1" ref="F29" ca="1">INDIRECT("R[36]C["&amp;$A$29&amp;"]",FALSE)</f>
        <v>46.15700218818381</v>
      </c>
      <c r="G29" s="37" cm="1">
        <f t="array" aca="1" ref="G29" ca="1">INDIRECT("R[36]C["&amp;$A$29&amp;"]",FALSE)</f>
        <v>120.34703573641812</v>
      </c>
      <c r="H29" s="37" cm="1">
        <f t="array" aca="1" ref="H29" ca="1">INDIRECT("R[36]C["&amp;$A$29&amp;"]",FALSE)</f>
        <v>29.336204235125912</v>
      </c>
      <c r="I29" s="37" cm="1">
        <f t="array" aca="1" ref="I29" ca="1">INDIRECT("R[36]C["&amp;$A$29&amp;"]",FALSE)</f>
        <v>0</v>
      </c>
      <c r="J29" s="37" cm="1">
        <f t="array" aca="1" ref="J29" ca="1">INDIRECT("R[36]C["&amp;$A$29&amp;"]",FALSE)</f>
        <v>9.4841596439677893</v>
      </c>
      <c r="K29" s="37" cm="1">
        <f t="array" aca="1" ref="K29" ca="1">INDIRECT("R[36]C["&amp;$A$29&amp;"]",FALSE)</f>
        <v>0</v>
      </c>
      <c r="L29" s="37" cm="1">
        <f t="array" aca="1" ref="L29" ca="1">INDIRECT("R[36]C["&amp;$A$29&amp;"]",FALSE)</f>
        <v>19.035933242510698</v>
      </c>
      <c r="M29" s="37" cm="1">
        <f t="array" aca="1" ref="M29" ca="1">INDIRECT("R[36]C["&amp;$A$29&amp;"]",FALSE)</f>
        <v>40.74074074074074</v>
      </c>
      <c r="N29" s="37" cm="1">
        <f t="array" aca="1" ref="N29" ca="1">INDIRECT("R[36]C["&amp;$A$29&amp;"]",FALSE)</f>
        <v>29.421684110755162</v>
      </c>
      <c r="O29" s="37" cm="1">
        <f t="array" aca="1" ref="O29" ca="1">INDIRECT("R[36]C["&amp;$A$29&amp;"]",FALSE)</f>
        <v>0</v>
      </c>
      <c r="P29" s="37"/>
      <c r="Q29" s="37"/>
      <c r="R29" s="22">
        <f t="shared" ca="1" si="6"/>
        <v>388.50745905904557</v>
      </c>
    </row>
    <row r="30" spans="1:18" x14ac:dyDescent="0.35">
      <c r="A30" s="56">
        <f>Assumptions!C54</f>
        <v>1</v>
      </c>
      <c r="B30" t="str">
        <f>[1]Detailed!B30</f>
        <v>Jacket (Substation)</v>
      </c>
      <c r="C30" s="37" cm="1">
        <f t="array" aca="1" ref="C30" ca="1">INDIRECT("R[36]C["&amp;$A$30&amp;"]",FALSE)</f>
        <v>2</v>
      </c>
      <c r="D30" s="37" cm="1">
        <f t="array" aca="1" ref="D30" ca="1">INDIRECT("R[36]C["&amp;$A$30&amp;"]",FALSE)</f>
        <v>4.2268190283060445</v>
      </c>
      <c r="E30" s="37" cm="1">
        <f t="array" aca="1" ref="E30" ca="1">INDIRECT("R[36]C["&amp;$A$30&amp;"]",FALSE)</f>
        <v>5.9307324840764339</v>
      </c>
      <c r="F30" s="37" cm="1">
        <f t="array" aca="1" ref="F30" ca="1">INDIRECT("R[36]C["&amp;$A$30&amp;"]",FALSE)</f>
        <v>6.4619803063457333</v>
      </c>
      <c r="G30" s="37" cm="1">
        <f t="array" aca="1" ref="G30" ca="1">INDIRECT("R[36]C["&amp;$A$30&amp;"]",FALSE)</f>
        <v>5.8097500516422231</v>
      </c>
      <c r="H30" s="37" cm="1">
        <f t="array" aca="1" ref="H30" ca="1">INDIRECT("R[36]C["&amp;$A$30&amp;"]",FALSE)</f>
        <v>2.6656486848848604</v>
      </c>
      <c r="I30" s="37" cm="1">
        <f t="array" aca="1" ref="I30" ca="1">INDIRECT("R[36]C["&amp;$A$30&amp;"]",FALSE)</f>
        <v>3.2693984306887534</v>
      </c>
      <c r="J30" s="37" cm="1">
        <f t="array" aca="1" ref="J30" ca="1">INDIRECT("R[36]C["&amp;$A$30&amp;"]",FALSE)</f>
        <v>2.3261038145740396</v>
      </c>
      <c r="K30" s="37" cm="1">
        <f t="array" aca="1" ref="K30" ca="1">INDIRECT("R[36]C["&amp;$A$30&amp;"]",FALSE)</f>
        <v>2.7144066495030241</v>
      </c>
      <c r="L30" s="37" cm="1">
        <f t="array" aca="1" ref="L30" ca="1">INDIRECT("R[36]C["&amp;$A$30&amp;"]",FALSE)</f>
        <v>3.8695290611540667</v>
      </c>
      <c r="M30" s="37" cm="1">
        <f t="array" aca="1" ref="M30" ca="1">INDIRECT("R[36]C["&amp;$A$30&amp;"]",FALSE)</f>
        <v>4.123711340206186</v>
      </c>
      <c r="N30" s="37" cm="1">
        <f t="array" aca="1" ref="N30" ca="1">INDIRECT("R[36]C["&amp;$A$30&amp;"]",FALSE)</f>
        <v>4.578590610895616</v>
      </c>
      <c r="O30" s="37" cm="1">
        <f t="array" aca="1" ref="O30" ca="1">INDIRECT("R[36]C["&amp;$A$30&amp;"]",FALSE)</f>
        <v>4.7619047619047619</v>
      </c>
      <c r="P30" s="37"/>
      <c r="Q30" s="37"/>
      <c r="R30" s="22">
        <f t="shared" ca="1" si="6"/>
        <v>52.738575224181744</v>
      </c>
    </row>
    <row r="31" spans="1:18" x14ac:dyDescent="0.35">
      <c r="B31" s="16" t="str">
        <f>[1]Detailed!B31</f>
        <v>SUBSTATIONS</v>
      </c>
      <c r="C31" s="62"/>
      <c r="D31" s="63"/>
      <c r="E31" s="63"/>
      <c r="F31" s="63"/>
      <c r="G31" s="63"/>
      <c r="H31" s="63"/>
      <c r="I31" s="63"/>
      <c r="J31" s="63"/>
      <c r="K31" s="63"/>
      <c r="L31" s="63"/>
      <c r="M31" s="63"/>
      <c r="N31" s="63"/>
      <c r="O31" s="63"/>
      <c r="P31" s="63"/>
      <c r="Q31" s="63"/>
      <c r="R31" s="29"/>
    </row>
    <row r="32" spans="1:18" x14ac:dyDescent="0.35">
      <c r="A32" s="56">
        <f>Assumptions!C48</f>
        <v>2</v>
      </c>
      <c r="B32" t="str">
        <f>[1]Detailed!B32</f>
        <v>OSS Topsides</v>
      </c>
      <c r="C32" s="37" cm="1">
        <f t="array" aca="1" ref="C32" ca="1">INDIRECT("R[36]C["&amp;$A$32&amp;"]",FALSE)</f>
        <v>4.2314068144245534</v>
      </c>
      <c r="D32" s="37" cm="1">
        <f t="array" aca="1" ref="D32" ca="1">INDIRECT("R[36]C["&amp;$A$32&amp;"]",FALSE)</f>
        <v>3.9469994106529565</v>
      </c>
      <c r="E32" s="37" cm="1">
        <f t="array" aca="1" ref="E32" ca="1">INDIRECT("R[36]C["&amp;$A$32&amp;"]",FALSE)</f>
        <v>6.0449050086355784</v>
      </c>
      <c r="F32" s="37" cm="1">
        <f t="array" aca="1" ref="F32" ca="1">INDIRECT("R[36]C["&amp;$A$32&amp;"]",FALSE)</f>
        <v>5.1642222681264203</v>
      </c>
      <c r="G32" s="37" cm="1">
        <f t="array" aca="1" ref="G32" ca="1">INDIRECT("R[36]C["&amp;$A$32&amp;"]",FALSE)</f>
        <v>2.5591102433962329</v>
      </c>
      <c r="H32" s="37" cm="1">
        <f t="array" aca="1" ref="H32" ca="1">INDIRECT("R[36]C["&amp;$A$32&amp;"]",FALSE)</f>
        <v>3.2693984306887534</v>
      </c>
      <c r="I32" s="37" cm="1">
        <f t="array" aca="1" ref="I32" ca="1">INDIRECT("R[36]C["&amp;$A$32&amp;"]",FALSE)</f>
        <v>1.691711865144756</v>
      </c>
      <c r="J32" s="37" cm="1">
        <f t="array" aca="1" ref="J32" ca="1">INDIRECT("R[36]C["&amp;$A$32&amp;"]",FALSE)</f>
        <v>2.4286722079191874</v>
      </c>
      <c r="K32" s="37" cm="1">
        <f t="array" aca="1" ref="K32" ca="1">INDIRECT("R[36]C["&amp;$A$32&amp;"]",FALSE)</f>
        <v>3.5177536919582422</v>
      </c>
      <c r="L32" s="37" cm="1">
        <f t="array" aca="1" ref="L32" ca="1">INDIRECT("R[36]C["&amp;$A$32&amp;"]",FALSE)</f>
        <v>3.7488284910965324</v>
      </c>
      <c r="M32" s="37" cm="1">
        <f t="array" aca="1" ref="M32" ca="1">INDIRECT("R[36]C["&amp;$A$32&amp;"]",FALSE)</f>
        <v>4.1623551008141959</v>
      </c>
      <c r="N32" s="37" cm="1">
        <f t="array" aca="1" ref="N32" ca="1">INDIRECT("R[36]C["&amp;$A$32&amp;"]",FALSE)</f>
        <v>4.329004329004329</v>
      </c>
      <c r="O32" s="37" cm="1">
        <f t="array" aca="1" ref="O32" ca="1">INDIRECT("R[36]C["&amp;$A$32&amp;"]",FALSE)</f>
        <v>0</v>
      </c>
      <c r="P32" s="37"/>
      <c r="Q32" s="37"/>
      <c r="R32" s="22">
        <f ca="1">SUM(C32:Q32)</f>
        <v>45.094367861861734</v>
      </c>
    </row>
    <row r="33" spans="1:19" x14ac:dyDescent="0.35">
      <c r="B33" s="16" t="str">
        <f>[1]Detailed!B33</f>
        <v>CABLES</v>
      </c>
      <c r="C33" s="62"/>
      <c r="D33" s="62"/>
      <c r="E33" s="62"/>
      <c r="F33" s="62"/>
      <c r="G33" s="62"/>
      <c r="H33" s="62"/>
      <c r="I33" s="62"/>
      <c r="J33" s="62"/>
      <c r="K33" s="62"/>
      <c r="L33" s="62"/>
      <c r="M33" s="62"/>
      <c r="N33" s="62"/>
      <c r="O33" s="62"/>
      <c r="P33" s="62"/>
      <c r="Q33" s="62"/>
      <c r="R33" s="29"/>
    </row>
    <row r="34" spans="1:19" x14ac:dyDescent="0.35">
      <c r="A34" s="56">
        <f>Assumptions!C49</f>
        <v>1</v>
      </c>
      <c r="B34" t="str">
        <f>[1]Detailed!B34</f>
        <v>Array cable, km</v>
      </c>
      <c r="C34" s="37" cm="1">
        <f t="array" aca="1" ref="C34" ca="1">INDIRECT("R[36]C["&amp;$A$34&amp;"]",FALSE)</f>
        <v>125.50240000000001</v>
      </c>
      <c r="D34" s="37" cm="1">
        <f t="array" aca="1" ref="D34" ca="1">INDIRECT("R[36]C["&amp;$A$34&amp;"]",FALSE)</f>
        <v>364.85470323269982</v>
      </c>
      <c r="E34" s="37" cm="1">
        <f t="array" aca="1" ref="E34" ca="1">INDIRECT("R[36]C["&amp;$A$34&amp;"]",FALSE)</f>
        <v>477.31533802101336</v>
      </c>
      <c r="F34" s="37" cm="1">
        <f t="array" aca="1" ref="F34" ca="1">INDIRECT("R[36]C["&amp;$A$34&amp;"]",FALSE)</f>
        <v>449.285872193437</v>
      </c>
      <c r="G34" s="37" cm="1">
        <f t="array" aca="1" ref="G34" ca="1">INDIRECT("R[36]C["&amp;$A$34&amp;"]",FALSE)</f>
        <v>431.36800385595268</v>
      </c>
      <c r="H34" s="37" cm="1">
        <f t="array" aca="1" ref="H34" ca="1">INDIRECT("R[36]C["&amp;$A$34&amp;"]",FALSE)</f>
        <v>321.48076173670285</v>
      </c>
      <c r="I34" s="37" cm="1">
        <f t="array" aca="1" ref="I34" ca="1">INDIRECT("R[36]C["&amp;$A$34&amp;"]",FALSE)</f>
        <v>219.60000000000002</v>
      </c>
      <c r="J34" s="37" cm="1">
        <f t="array" aca="1" ref="J34" ca="1">INDIRECT("R[36]C["&amp;$A$34&amp;"]",FALSE)</f>
        <v>201.78647729365281</v>
      </c>
      <c r="K34" s="37" cm="1">
        <f t="array" aca="1" ref="K34" ca="1">INDIRECT("R[36]C["&amp;$A$34&amp;"]",FALSE)</f>
        <v>207.39397583556905</v>
      </c>
      <c r="L34" s="37" cm="1">
        <f t="array" aca="1" ref="L34" ca="1">INDIRECT("R[36]C["&amp;$A$34&amp;"]",FALSE)</f>
        <v>365.17254367319356</v>
      </c>
      <c r="M34" s="37" cm="1">
        <f t="array" aca="1" ref="M34" ca="1">INDIRECT("R[36]C["&amp;$A$34&amp;"]",FALSE)</f>
        <v>244</v>
      </c>
      <c r="N34" s="37" cm="1">
        <f t="array" aca="1" ref="N34" ca="1">INDIRECT("R[36]C["&amp;$A$34&amp;"]",FALSE)</f>
        <v>244</v>
      </c>
      <c r="O34" s="37" cm="1">
        <f t="array" aca="1" ref="O34" ca="1">INDIRECT("R[36]C["&amp;$A$34&amp;"]",FALSE)</f>
        <v>244.00000000000003</v>
      </c>
      <c r="P34" s="37"/>
      <c r="Q34" s="37"/>
      <c r="R34" s="22">
        <f ca="1">SUM(C34:Q34)</f>
        <v>3895.7600758422209</v>
      </c>
    </row>
    <row r="35" spans="1:19" x14ac:dyDescent="0.35">
      <c r="A35" s="56">
        <f>Assumptions!C50</f>
        <v>1</v>
      </c>
      <c r="B35" t="str">
        <f>[1]Detailed!B35</f>
        <v>Export cable, km</v>
      </c>
      <c r="C35" s="37" cm="1">
        <f t="array" aca="1" ref="C35" ca="1">INDIRECT("R[36]C["&amp;$A$35&amp;"]",FALSE)</f>
        <v>256</v>
      </c>
      <c r="D35" s="37" cm="1">
        <f t="array" aca="1" ref="D35" ca="1">INDIRECT("R[36]C["&amp;$A$35&amp;"]",FALSE)</f>
        <v>392.0032820015582</v>
      </c>
      <c r="E35" s="37" cm="1">
        <f t="array" aca="1" ref="E35" ca="1">INDIRECT("R[36]C["&amp;$A$35&amp;"]",FALSE)</f>
        <v>332.53470034751155</v>
      </c>
      <c r="F35" s="37" cm="1">
        <f t="array" aca="1" ref="F35" ca="1">INDIRECT("R[36]C["&amp;$A$35&amp;"]",FALSE)</f>
        <v>430.63816925734022</v>
      </c>
      <c r="G35" s="37" cm="1">
        <f t="array" aca="1" ref="G35" ca="1">INDIRECT("R[36]C["&amp;$A$35&amp;"]",FALSE)</f>
        <v>543.2761826068994</v>
      </c>
      <c r="H35" s="37" cm="1">
        <f t="array" aca="1" ref="H35" ca="1">INDIRECT("R[36]C["&amp;$A$35&amp;"]",FALSE)</f>
        <v>210.69963952495658</v>
      </c>
      <c r="I35" s="37" cm="1">
        <f t="array" aca="1" ref="I35" ca="1">INDIRECT("R[36]C["&amp;$A$35&amp;"]",FALSE)</f>
        <v>451.34718831734966</v>
      </c>
      <c r="J35" s="37" cm="1">
        <f t="array" aca="1" ref="J35" ca="1">INDIRECT("R[36]C["&amp;$A$35&amp;"]",FALSE)</f>
        <v>143.77541945890565</v>
      </c>
      <c r="K35" s="37" cm="1">
        <f t="array" aca="1" ref="K35" ca="1">INDIRECT("R[36]C["&amp;$A$35&amp;"]",FALSE)</f>
        <v>153.0063490989088</v>
      </c>
      <c r="L35" s="37" cm="1">
        <f t="array" aca="1" ref="L35" ca="1">INDIRECT("R[36]C["&amp;$A$35&amp;"]",FALSE)</f>
        <v>470.44385853262554</v>
      </c>
      <c r="M35" s="37" cm="1">
        <f t="array" aca="1" ref="M35" ca="1">INDIRECT("R[36]C["&amp;$A$35&amp;"]",FALSE)</f>
        <v>562.32427366447985</v>
      </c>
      <c r="N35" s="37" cm="1">
        <f t="array" aca="1" ref="N35" ca="1">INDIRECT("R[36]C["&amp;$A$35&amp;"]",FALSE)</f>
        <v>516.69395043957013</v>
      </c>
      <c r="O35" s="37" cm="1">
        <f t="array" aca="1" ref="O35" ca="1">INDIRECT("R[36]C["&amp;$A$35&amp;"]",FALSE)</f>
        <v>606.06060606060601</v>
      </c>
      <c r="P35" s="37"/>
      <c r="Q35" s="37"/>
      <c r="R35" s="22">
        <f ca="1">SUM(C35:Q35)</f>
        <v>5068.8036193107118</v>
      </c>
    </row>
    <row r="36" spans="1:19" x14ac:dyDescent="0.35">
      <c r="B36" s="16">
        <f>[1]Detailed!B36</f>
        <v>0</v>
      </c>
      <c r="C36" s="16"/>
      <c r="D36" s="16"/>
      <c r="E36" s="16"/>
      <c r="F36" s="16"/>
      <c r="G36" s="16"/>
      <c r="H36" s="16"/>
      <c r="I36" s="16"/>
      <c r="J36" s="16"/>
      <c r="K36" s="16"/>
      <c r="L36" s="16"/>
      <c r="M36" s="16"/>
      <c r="N36" s="16"/>
      <c r="O36" s="16"/>
      <c r="P36" s="16"/>
      <c r="Q36" s="16"/>
      <c r="R36" s="29"/>
    </row>
    <row r="37" spans="1:19" x14ac:dyDescent="0.35">
      <c r="D37" s="22"/>
      <c r="E37" s="22"/>
      <c r="F37" s="22"/>
      <c r="G37" s="22"/>
      <c r="H37" s="22"/>
      <c r="I37" s="22"/>
      <c r="J37" s="22"/>
      <c r="K37" s="22"/>
      <c r="L37" s="22"/>
      <c r="M37" s="22"/>
      <c r="N37" s="22"/>
      <c r="O37" s="22"/>
      <c r="P37" s="22"/>
      <c r="Q37" s="22"/>
      <c r="R37" s="22"/>
    </row>
    <row r="38" spans="1:19" x14ac:dyDescent="0.35">
      <c r="D38" s="22"/>
      <c r="E38" s="22"/>
      <c r="F38" s="22"/>
      <c r="G38" s="22"/>
      <c r="H38" s="22"/>
      <c r="I38" s="22"/>
      <c r="J38" s="22"/>
      <c r="K38" s="22"/>
      <c r="L38" s="22"/>
      <c r="M38" s="22"/>
      <c r="N38" s="22"/>
      <c r="O38" s="22"/>
      <c r="P38" s="22"/>
      <c r="Q38" s="22"/>
      <c r="R38" s="22"/>
    </row>
    <row r="39" spans="1:19" x14ac:dyDescent="0.35">
      <c r="D39" s="22"/>
      <c r="E39" s="22"/>
      <c r="F39" s="22"/>
      <c r="G39" s="22"/>
      <c r="H39" s="22"/>
      <c r="I39" s="22"/>
      <c r="J39" s="22"/>
      <c r="K39" s="22"/>
      <c r="L39" s="22"/>
      <c r="M39" s="22"/>
      <c r="N39" s="22"/>
      <c r="O39" s="22"/>
      <c r="P39" s="22"/>
      <c r="Q39" s="22"/>
      <c r="R39" s="22"/>
    </row>
    <row r="40" spans="1:19" x14ac:dyDescent="0.35">
      <c r="D40" s="22"/>
      <c r="E40" s="22"/>
      <c r="F40" s="22"/>
      <c r="G40" s="22"/>
      <c r="H40" s="22"/>
      <c r="I40" s="22"/>
      <c r="J40" s="22"/>
      <c r="K40" s="22"/>
      <c r="L40" s="22"/>
      <c r="M40" s="22"/>
      <c r="N40" s="22"/>
      <c r="O40" s="22"/>
      <c r="P40" s="22"/>
      <c r="Q40" s="22"/>
      <c r="R40" s="22"/>
    </row>
    <row r="41" spans="1:19" x14ac:dyDescent="0.35">
      <c r="D41" s="22"/>
      <c r="E41" s="22"/>
      <c r="F41" s="22"/>
      <c r="G41" s="22"/>
      <c r="H41" s="22"/>
      <c r="I41" s="22"/>
      <c r="J41" s="22"/>
      <c r="K41" s="22"/>
      <c r="L41" s="22"/>
      <c r="M41" s="22"/>
      <c r="N41" s="22"/>
      <c r="O41" s="22"/>
      <c r="P41" s="22"/>
      <c r="Q41" s="22"/>
      <c r="R41" s="22"/>
    </row>
    <row r="42" spans="1:19" x14ac:dyDescent="0.35">
      <c r="R42" s="22"/>
    </row>
    <row r="43" spans="1:19" x14ac:dyDescent="0.35">
      <c r="R43" s="22"/>
    </row>
    <row r="44" spans="1:19" x14ac:dyDescent="0.35">
      <c r="B44" s="7" t="str">
        <f>[1]Detailed!B38</f>
        <v>TRANSPORT</v>
      </c>
      <c r="C44" s="7"/>
      <c r="R44" s="22"/>
    </row>
    <row r="45" spans="1:19" x14ac:dyDescent="0.35">
      <c r="B45" s="16" t="str">
        <f>[1]Detailed!B39</f>
        <v>TURBINES, MW</v>
      </c>
      <c r="C45" s="63">
        <f ca="1">SUM(C46:C48)</f>
        <v>0</v>
      </c>
      <c r="D45" s="63">
        <f t="shared" ref="D45:Q45" ca="1" si="7">SUM(D46:D48)</f>
        <v>42.769230769230774</v>
      </c>
      <c r="E45" s="63">
        <f t="shared" ca="1" si="7"/>
        <v>143</v>
      </c>
      <c r="F45" s="63">
        <f t="shared" ca="1" si="7"/>
        <v>191</v>
      </c>
      <c r="G45" s="63">
        <f t="shared" ca="1" si="7"/>
        <v>225</v>
      </c>
      <c r="H45" s="63">
        <f t="shared" ca="1" si="7"/>
        <v>225</v>
      </c>
      <c r="I45" s="63">
        <f t="shared" ca="1" si="7"/>
        <v>124.97435897435901</v>
      </c>
      <c r="J45" s="63">
        <f t="shared" ca="1" si="7"/>
        <v>100</v>
      </c>
      <c r="K45" s="63">
        <f t="shared" ca="1" si="7"/>
        <v>66.666666666666671</v>
      </c>
      <c r="L45" s="63">
        <f t="shared" ca="1" si="7"/>
        <v>105.55281231127913</v>
      </c>
      <c r="M45" s="63">
        <f t="shared" ca="1" si="7"/>
        <v>122.22222222222223</v>
      </c>
      <c r="N45" s="63">
        <f t="shared" ca="1" si="7"/>
        <v>122.22222222222223</v>
      </c>
      <c r="O45" s="63">
        <f t="shared" ca="1" si="7"/>
        <v>122.22222222222223</v>
      </c>
      <c r="P45" s="63">
        <f t="shared" ca="1" si="7"/>
        <v>122.22222222222223</v>
      </c>
      <c r="Q45" s="63">
        <f t="shared" si="7"/>
        <v>0</v>
      </c>
      <c r="R45" s="29">
        <f ca="1">SUM(C45:Q45)</f>
        <v>1712.8519576104245</v>
      </c>
    </row>
    <row r="46" spans="1:19" x14ac:dyDescent="0.35">
      <c r="A46" s="56">
        <f>Assumptions!C55</f>
        <v>1</v>
      </c>
      <c r="B46" s="17">
        <f>[1]Detailed!B40</f>
        <v>12</v>
      </c>
      <c r="C46" s="37" cm="1">
        <f t="array" aca="1" ref="C46" ca="1">INDIRECT("R[40]C["&amp;$A$46&amp;"]",FALSE)</f>
        <v>0</v>
      </c>
      <c r="D46" s="37" cm="1">
        <f t="array" aca="1" ref="D46" ca="1">INDIRECT("R[40]C["&amp;$A$46&amp;"]",FALSE)</f>
        <v>42.769230769230774</v>
      </c>
      <c r="E46" s="37" cm="1">
        <f t="array" aca="1" ref="E46" ca="1">INDIRECT("R[40]C["&amp;$A$46&amp;"]",FALSE)</f>
        <v>110</v>
      </c>
      <c r="F46" s="37" cm="1">
        <f t="array" aca="1" ref="F46" ca="1">INDIRECT("R[40]C["&amp;$A$46&amp;"]",FALSE)</f>
        <v>125</v>
      </c>
      <c r="G46" s="37" cm="1">
        <f t="array" aca="1" ref="G46" ca="1">INDIRECT("R[40]C["&amp;$A$46&amp;"]",FALSE)</f>
        <v>125</v>
      </c>
      <c r="H46" s="37" cm="1">
        <f t="array" aca="1" ref="H46" ca="1">INDIRECT("R[40]C["&amp;$A$46&amp;"]",FALSE)</f>
        <v>125</v>
      </c>
      <c r="I46" s="37" cm="1">
        <f t="array" aca="1" ref="I46" ca="1">INDIRECT("R[40]C["&amp;$A$46&amp;"]",FALSE)</f>
        <v>24.974358974359006</v>
      </c>
      <c r="J46" s="37" cm="1">
        <f t="array" aca="1" ref="J46" ca="1">INDIRECT("R[40]C["&amp;$A$46&amp;"]",FALSE)</f>
        <v>0</v>
      </c>
      <c r="K46" s="37" cm="1">
        <f t="array" aca="1" ref="K46" ca="1">INDIRECT("R[40]C["&amp;$A$46&amp;"]",FALSE)</f>
        <v>0</v>
      </c>
      <c r="L46" s="37" cm="1">
        <f t="array" aca="1" ref="L46" ca="1">INDIRECT("R[40]C["&amp;$A$46&amp;"]",FALSE)</f>
        <v>0</v>
      </c>
      <c r="M46" s="37" cm="1">
        <f t="array" aca="1" ref="M46" ca="1">INDIRECT("R[40]C["&amp;$A$46&amp;"]",FALSE)</f>
        <v>0</v>
      </c>
      <c r="N46" s="37" cm="1">
        <f t="array" aca="1" ref="N46" ca="1">INDIRECT("R[40]C["&amp;$A$46&amp;"]",FALSE)</f>
        <v>0</v>
      </c>
      <c r="O46" s="37" cm="1">
        <f t="array" aca="1" ref="O46" ca="1">INDIRECT("R[40]C["&amp;$A$46&amp;"]",FALSE)</f>
        <v>0</v>
      </c>
      <c r="P46" s="37" cm="1">
        <f t="array" aca="1" ref="P46" ca="1">INDIRECT("R[40]C["&amp;$A$46&amp;"]",FALSE)</f>
        <v>0</v>
      </c>
      <c r="R46" s="22">
        <f ca="1">SUM(D46:P46)</f>
        <v>552.74358974358972</v>
      </c>
    </row>
    <row r="47" spans="1:19" x14ac:dyDescent="0.35">
      <c r="A47" s="56">
        <f>A46</f>
        <v>1</v>
      </c>
      <c r="B47" s="17">
        <f>[1]Detailed!B41</f>
        <v>15</v>
      </c>
      <c r="C47" s="37" cm="1">
        <f t="array" aca="1" ref="C47" ca="1">INDIRECT("R[40]C["&amp;$A$46&amp;"]",FALSE)</f>
        <v>0</v>
      </c>
      <c r="D47" s="37" cm="1">
        <f t="array" aca="1" ref="D47" ca="1">INDIRECT("R[40]C["&amp;$A$46&amp;"]",FALSE)</f>
        <v>0</v>
      </c>
      <c r="E47" s="37" cm="1">
        <f t="array" aca="1" ref="E47" ca="1">INDIRECT("R[40]C["&amp;$A$46&amp;"]",FALSE)</f>
        <v>33</v>
      </c>
      <c r="F47" s="37" cm="1">
        <f t="array" aca="1" ref="F47" ca="1">INDIRECT("R[40]C["&amp;$A$46&amp;"]",FALSE)</f>
        <v>66</v>
      </c>
      <c r="G47" s="37" cm="1">
        <f t="array" aca="1" ref="G47" ca="1">INDIRECT("R[40]C["&amp;$A$46&amp;"]",FALSE)</f>
        <v>100</v>
      </c>
      <c r="H47" s="37" cm="1">
        <f t="array" aca="1" ref="H47" ca="1">INDIRECT("R[40]C["&amp;$A$46&amp;"]",FALSE)</f>
        <v>100</v>
      </c>
      <c r="I47" s="37" cm="1">
        <f t="array" aca="1" ref="I47" ca="1">INDIRECT("R[40]C["&amp;$A$46&amp;"]",FALSE)</f>
        <v>100</v>
      </c>
      <c r="J47" s="37" cm="1">
        <f t="array" aca="1" ref="J47" ca="1">INDIRECT("R[40]C["&amp;$A$46&amp;"]",FALSE)</f>
        <v>100</v>
      </c>
      <c r="K47" s="37" cm="1">
        <f t="array" aca="1" ref="K47" ca="1">INDIRECT("R[40]C["&amp;$A$46&amp;"]",FALSE)</f>
        <v>66.666666666666671</v>
      </c>
      <c r="L47" s="37" cm="1">
        <f t="array" aca="1" ref="L47" ca="1">INDIRECT("R[40]C["&amp;$A$46&amp;"]",FALSE)</f>
        <v>66.666666666666671</v>
      </c>
      <c r="M47" s="37" cm="1">
        <f t="array" aca="1" ref="M47" ca="1">INDIRECT("R[40]C["&amp;$A$46&amp;"]",FALSE)</f>
        <v>66.666666666666671</v>
      </c>
      <c r="N47" s="37" cm="1">
        <f t="array" aca="1" ref="N47" ca="1">INDIRECT("R[40]C["&amp;$A$46&amp;"]",FALSE)</f>
        <v>66.666666666666671</v>
      </c>
      <c r="O47" s="37" cm="1">
        <f t="array" aca="1" ref="O47" ca="1">INDIRECT("R[40]C["&amp;$A$46&amp;"]",FALSE)</f>
        <v>66.666666666666671</v>
      </c>
      <c r="P47" s="37" cm="1">
        <f t="array" aca="1" ref="P47" ca="1">INDIRECT("R[40]C["&amp;$A$46&amp;"]",FALSE)</f>
        <v>66.666666666666671</v>
      </c>
      <c r="R47" s="22">
        <f ca="1">SUM(D47:P47)</f>
        <v>898.99999999999977</v>
      </c>
    </row>
    <row r="48" spans="1:19" x14ac:dyDescent="0.35">
      <c r="A48" s="56">
        <f>A47</f>
        <v>1</v>
      </c>
      <c r="B48" s="17">
        <f>[1]Detailed!B42</f>
        <v>18</v>
      </c>
      <c r="C48" s="37" cm="1">
        <f t="array" aca="1" ref="C48" ca="1">INDIRECT("R[40]C["&amp;$A$46&amp;"]",FALSE)</f>
        <v>0</v>
      </c>
      <c r="D48" s="37" cm="1">
        <f t="array" aca="1" ref="D48" ca="1">INDIRECT("R[40]C["&amp;$A$46&amp;"]",FALSE)</f>
        <v>0</v>
      </c>
      <c r="E48" s="37" cm="1">
        <f t="array" aca="1" ref="E48" ca="1">INDIRECT("R[40]C["&amp;$A$46&amp;"]",FALSE)</f>
        <v>0</v>
      </c>
      <c r="F48" s="37" cm="1">
        <f t="array" aca="1" ref="F48" ca="1">INDIRECT("R[40]C["&amp;$A$46&amp;"]",FALSE)</f>
        <v>0</v>
      </c>
      <c r="G48" s="37" cm="1">
        <f t="array" aca="1" ref="G48" ca="1">INDIRECT("R[40]C["&amp;$A$46&amp;"]",FALSE)</f>
        <v>0</v>
      </c>
      <c r="H48" s="37" cm="1">
        <f t="array" aca="1" ref="H48" ca="1">INDIRECT("R[40]C["&amp;$A$46&amp;"]",FALSE)</f>
        <v>0</v>
      </c>
      <c r="I48" s="37" cm="1">
        <f t="array" aca="1" ref="I48" ca="1">INDIRECT("R[40]C["&amp;$A$46&amp;"]",FALSE)</f>
        <v>0</v>
      </c>
      <c r="J48" s="37" cm="1">
        <f t="array" aca="1" ref="J48" ca="1">INDIRECT("R[40]C["&amp;$A$46&amp;"]",FALSE)</f>
        <v>0</v>
      </c>
      <c r="K48" s="37" cm="1">
        <f t="array" aca="1" ref="K48" ca="1">INDIRECT("R[40]C["&amp;$A$46&amp;"]",FALSE)</f>
        <v>0</v>
      </c>
      <c r="L48" s="37" cm="1">
        <f t="array" aca="1" ref="L48" ca="1">INDIRECT("R[40]C["&amp;$A$46&amp;"]",FALSE)</f>
        <v>38.886145644612462</v>
      </c>
      <c r="M48" s="37" cm="1">
        <f t="array" aca="1" ref="M48" ca="1">INDIRECT("R[40]C["&amp;$A$46&amp;"]",FALSE)</f>
        <v>55.55555555555555</v>
      </c>
      <c r="N48" s="37" cm="1">
        <f t="array" aca="1" ref="N48" ca="1">INDIRECT("R[40]C["&amp;$A$46&amp;"]",FALSE)</f>
        <v>55.55555555555555</v>
      </c>
      <c r="O48" s="37" cm="1">
        <f t="array" aca="1" ref="O48" ca="1">INDIRECT("R[40]C["&amp;$A$46&amp;"]",FALSE)</f>
        <v>55.55555555555555</v>
      </c>
      <c r="P48" s="37" cm="1">
        <f t="array" aca="1" ref="P48" ca="1">INDIRECT("R[40]C["&amp;$A$46&amp;"]",FALSE)</f>
        <v>55.55555555555555</v>
      </c>
      <c r="R48" s="22">
        <f ca="1">SUM(D48:P48)</f>
        <v>261.10836786683467</v>
      </c>
      <c r="S48" t="s">
        <v>89</v>
      </c>
    </row>
    <row r="49" spans="1:18" x14ac:dyDescent="0.35">
      <c r="B49" s="16" t="str">
        <f>[1]Detailed!B43</f>
        <v>ROTOR BLADES, m</v>
      </c>
      <c r="C49" s="16"/>
      <c r="D49" s="16"/>
      <c r="E49" s="16"/>
      <c r="F49" s="16"/>
      <c r="G49" s="16"/>
      <c r="H49" s="16"/>
      <c r="I49" s="16"/>
      <c r="J49" s="16"/>
      <c r="K49" s="16"/>
      <c r="L49" s="16"/>
      <c r="M49" s="16"/>
      <c r="N49" s="16"/>
      <c r="O49" s="16"/>
      <c r="P49" s="16"/>
      <c r="Q49" s="16"/>
      <c r="R49" s="29"/>
    </row>
    <row r="50" spans="1:18" x14ac:dyDescent="0.35">
      <c r="A50" s="56">
        <f>A48</f>
        <v>1</v>
      </c>
      <c r="B50" s="17">
        <f>[1]Detailed!B44</f>
        <v>12</v>
      </c>
      <c r="C50" s="37" cm="1">
        <f t="array" aca="1" ref="C50" ca="1">INDIRECT("R[40]C["&amp;$A$50&amp;"]",FALSE)</f>
        <v>0</v>
      </c>
      <c r="D50" s="37" cm="1">
        <f t="array" aca="1" ref="D50" ca="1">INDIRECT("R[40]C["&amp;$A$50&amp;"]",FALSE)</f>
        <v>128.30769230769232</v>
      </c>
      <c r="E50" s="37" cm="1">
        <f t="array" aca="1" ref="E50" ca="1">INDIRECT("R[40]C["&amp;$A$50&amp;"]",FALSE)</f>
        <v>330</v>
      </c>
      <c r="F50" s="37" cm="1">
        <f t="array" aca="1" ref="F50" ca="1">INDIRECT("R[40]C["&amp;$A$50&amp;"]",FALSE)</f>
        <v>375</v>
      </c>
      <c r="G50" s="37" cm="1">
        <f t="array" aca="1" ref="G50" ca="1">INDIRECT("R[40]C["&amp;$A$50&amp;"]",FALSE)</f>
        <v>375</v>
      </c>
      <c r="H50" s="37" cm="1">
        <f t="array" aca="1" ref="H50" ca="1">INDIRECT("R[40]C["&amp;$A$50&amp;"]",FALSE)</f>
        <v>375</v>
      </c>
      <c r="I50" s="37" cm="1">
        <f t="array" aca="1" ref="I50" ca="1">INDIRECT("R[40]C["&amp;$A$50&amp;"]",FALSE)</f>
        <v>74.923076923077019</v>
      </c>
      <c r="J50" s="37" cm="1">
        <f t="array" aca="1" ref="J50" ca="1">INDIRECT("R[40]C["&amp;$A$50&amp;"]",FALSE)</f>
        <v>0</v>
      </c>
      <c r="K50" s="37" cm="1">
        <f t="array" aca="1" ref="K50" ca="1">INDIRECT("R[40]C["&amp;$A$50&amp;"]",FALSE)</f>
        <v>0</v>
      </c>
      <c r="L50" s="37" cm="1">
        <f t="array" aca="1" ref="L50" ca="1">INDIRECT("R[40]C["&amp;$A$50&amp;"]",FALSE)</f>
        <v>0</v>
      </c>
      <c r="M50" s="37" cm="1">
        <f t="array" aca="1" ref="M50" ca="1">INDIRECT("R[40]C["&amp;$A$50&amp;"]",FALSE)</f>
        <v>0</v>
      </c>
      <c r="N50" s="37" cm="1">
        <f t="array" aca="1" ref="N50" ca="1">INDIRECT("R[40]C["&amp;$A$50&amp;"]",FALSE)</f>
        <v>0</v>
      </c>
      <c r="O50" s="37" cm="1">
        <f t="array" aca="1" ref="O50" ca="1">INDIRECT("R[40]C["&amp;$A$50&amp;"]",FALSE)</f>
        <v>0</v>
      </c>
      <c r="P50" s="37" cm="1">
        <f t="array" aca="1" ref="P50" ca="1">INDIRECT("R[40]C["&amp;$A$50&amp;"]",FALSE)</f>
        <v>0</v>
      </c>
      <c r="Q50" s="22"/>
      <c r="R50" s="22">
        <f ca="1">SUM(D50:P50)</f>
        <v>1658.2307692307695</v>
      </c>
    </row>
    <row r="51" spans="1:18" x14ac:dyDescent="0.35">
      <c r="A51" s="56">
        <f>A50</f>
        <v>1</v>
      </c>
      <c r="B51" s="17">
        <f>[1]Detailed!B45</f>
        <v>15</v>
      </c>
      <c r="C51" s="37" cm="1">
        <f t="array" aca="1" ref="C51" ca="1">INDIRECT("R[40]C["&amp;$A$50&amp;"]",FALSE)</f>
        <v>0</v>
      </c>
      <c r="D51" s="37" cm="1">
        <f t="array" aca="1" ref="D51" ca="1">INDIRECT("R[40]C["&amp;$A$50&amp;"]",FALSE)</f>
        <v>0</v>
      </c>
      <c r="E51" s="37" cm="1">
        <f t="array" aca="1" ref="E51" ca="1">INDIRECT("R[40]C["&amp;$A$50&amp;"]",FALSE)</f>
        <v>99</v>
      </c>
      <c r="F51" s="37" cm="1">
        <f t="array" aca="1" ref="F51" ca="1">INDIRECT("R[40]C["&amp;$A$50&amp;"]",FALSE)</f>
        <v>198</v>
      </c>
      <c r="G51" s="37" cm="1">
        <f t="array" aca="1" ref="G51" ca="1">INDIRECT("R[40]C["&amp;$A$50&amp;"]",FALSE)</f>
        <v>300</v>
      </c>
      <c r="H51" s="37" cm="1">
        <f t="array" aca="1" ref="H51" ca="1">INDIRECT("R[40]C["&amp;$A$50&amp;"]",FALSE)</f>
        <v>300</v>
      </c>
      <c r="I51" s="37" cm="1">
        <f t="array" aca="1" ref="I51" ca="1">INDIRECT("R[40]C["&amp;$A$50&amp;"]",FALSE)</f>
        <v>300</v>
      </c>
      <c r="J51" s="37" cm="1">
        <f t="array" aca="1" ref="J51" ca="1">INDIRECT("R[40]C["&amp;$A$50&amp;"]",FALSE)</f>
        <v>300</v>
      </c>
      <c r="K51" s="37" cm="1">
        <f t="array" aca="1" ref="K51" ca="1">INDIRECT("R[40]C["&amp;$A$50&amp;"]",FALSE)</f>
        <v>200</v>
      </c>
      <c r="L51" s="37" cm="1">
        <f t="array" aca="1" ref="L51" ca="1">INDIRECT("R[40]C["&amp;$A$50&amp;"]",FALSE)</f>
        <v>200</v>
      </c>
      <c r="M51" s="37" cm="1">
        <f t="array" aca="1" ref="M51" ca="1">INDIRECT("R[40]C["&amp;$A$50&amp;"]",FALSE)</f>
        <v>200</v>
      </c>
      <c r="N51" s="37" cm="1">
        <f t="array" aca="1" ref="N51" ca="1">INDIRECT("R[40]C["&amp;$A$50&amp;"]",FALSE)</f>
        <v>200</v>
      </c>
      <c r="O51" s="37" cm="1">
        <f t="array" aca="1" ref="O51" ca="1">INDIRECT("R[40]C["&amp;$A$50&amp;"]",FALSE)</f>
        <v>200</v>
      </c>
      <c r="P51" s="37" cm="1">
        <f t="array" aca="1" ref="P51" ca="1">INDIRECT("R[40]C["&amp;$A$50&amp;"]",FALSE)</f>
        <v>200</v>
      </c>
      <c r="Q51" s="22"/>
      <c r="R51" s="22">
        <f ca="1">SUM(D51:P51)</f>
        <v>2697</v>
      </c>
    </row>
    <row r="52" spans="1:18" x14ac:dyDescent="0.35">
      <c r="A52" s="56">
        <f>A51</f>
        <v>1</v>
      </c>
      <c r="B52" s="17">
        <f>[1]Detailed!B46</f>
        <v>18</v>
      </c>
      <c r="C52" s="37" cm="1">
        <f t="array" aca="1" ref="C52" ca="1">INDIRECT("R[40]C["&amp;$A$50&amp;"]",FALSE)</f>
        <v>0</v>
      </c>
      <c r="D52" s="37" cm="1">
        <f t="array" aca="1" ref="D52" ca="1">INDIRECT("R[40]C["&amp;$A$50&amp;"]",FALSE)</f>
        <v>0</v>
      </c>
      <c r="E52" s="37" cm="1">
        <f t="array" aca="1" ref="E52" ca="1">INDIRECT("R[40]C["&amp;$A$50&amp;"]",FALSE)</f>
        <v>0</v>
      </c>
      <c r="F52" s="37" cm="1">
        <f t="array" aca="1" ref="F52" ca="1">INDIRECT("R[40]C["&amp;$A$50&amp;"]",FALSE)</f>
        <v>0</v>
      </c>
      <c r="G52" s="37" cm="1">
        <f t="array" aca="1" ref="G52" ca="1">INDIRECT("R[40]C["&amp;$A$50&amp;"]",FALSE)</f>
        <v>0</v>
      </c>
      <c r="H52" s="37" cm="1">
        <f t="array" aca="1" ref="H52" ca="1">INDIRECT("R[40]C["&amp;$A$50&amp;"]",FALSE)</f>
        <v>0</v>
      </c>
      <c r="I52" s="37" cm="1">
        <f t="array" aca="1" ref="I52" ca="1">INDIRECT("R[40]C["&amp;$A$50&amp;"]",FALSE)</f>
        <v>0</v>
      </c>
      <c r="J52" s="37" cm="1">
        <f t="array" aca="1" ref="J52" ca="1">INDIRECT("R[40]C["&amp;$A$50&amp;"]",FALSE)</f>
        <v>0</v>
      </c>
      <c r="K52" s="37" cm="1">
        <f t="array" aca="1" ref="K52" ca="1">INDIRECT("R[40]C["&amp;$A$50&amp;"]",FALSE)</f>
        <v>0</v>
      </c>
      <c r="L52" s="37" cm="1">
        <f t="array" aca="1" ref="L52" ca="1">INDIRECT("R[40]C["&amp;$A$50&amp;"]",FALSE)</f>
        <v>116.65843693383738</v>
      </c>
      <c r="M52" s="37" cm="1">
        <f t="array" aca="1" ref="M52" ca="1">INDIRECT("R[40]C["&amp;$A$50&amp;"]",FALSE)</f>
        <v>166.66666666666666</v>
      </c>
      <c r="N52" s="37" cm="1">
        <f t="array" aca="1" ref="N52" ca="1">INDIRECT("R[40]C["&amp;$A$50&amp;"]",FALSE)</f>
        <v>166.66666666666666</v>
      </c>
      <c r="O52" s="37" cm="1">
        <f t="array" aca="1" ref="O52" ca="1">INDIRECT("R[40]C["&amp;$A$50&amp;"]",FALSE)</f>
        <v>166.66666666666666</v>
      </c>
      <c r="P52" s="37" cm="1">
        <f t="array" aca="1" ref="P52" ca="1">INDIRECT("R[40]C["&amp;$A$50&amp;"]",FALSE)</f>
        <v>166.66666666666666</v>
      </c>
      <c r="Q52" s="22"/>
      <c r="R52" s="22">
        <f ca="1">SUM(D52:P52)</f>
        <v>783.32510360050389</v>
      </c>
    </row>
    <row r="53" spans="1:18" x14ac:dyDescent="0.35">
      <c r="B53" s="16" t="str">
        <f>[1]Detailed!B47</f>
        <v>NACELLES, MW</v>
      </c>
      <c r="C53" s="16"/>
      <c r="D53" s="16"/>
      <c r="E53" s="16"/>
      <c r="F53" s="16"/>
      <c r="G53" s="16"/>
      <c r="H53" s="16"/>
      <c r="I53" s="16"/>
      <c r="J53" s="16"/>
      <c r="K53" s="16"/>
      <c r="L53" s="16"/>
      <c r="M53" s="16"/>
      <c r="N53" s="16"/>
      <c r="O53" s="16"/>
      <c r="P53" s="16"/>
      <c r="Q53" s="16"/>
      <c r="R53" s="29"/>
    </row>
    <row r="54" spans="1:18" x14ac:dyDescent="0.35">
      <c r="A54" s="56">
        <f>A52</f>
        <v>1</v>
      </c>
      <c r="B54" s="17">
        <f>[1]Detailed!B48</f>
        <v>12</v>
      </c>
      <c r="C54" s="37" cm="1">
        <f t="array" aca="1" ref="C54" ca="1">INDIRECT("R[40]C["&amp;$A$46&amp;"]",FALSE)</f>
        <v>0</v>
      </c>
      <c r="D54" s="37" cm="1">
        <f t="array" aca="1" ref="D54" ca="1">INDIRECT("R[40]C["&amp;$A$46&amp;"]",FALSE)</f>
        <v>42.769230769230774</v>
      </c>
      <c r="E54" s="37" cm="1">
        <f t="array" aca="1" ref="E54" ca="1">INDIRECT("R[40]C["&amp;$A$46&amp;"]",FALSE)</f>
        <v>110</v>
      </c>
      <c r="F54" s="37" cm="1">
        <f t="array" aca="1" ref="F54" ca="1">INDIRECT("R[40]C["&amp;$A$46&amp;"]",FALSE)</f>
        <v>125</v>
      </c>
      <c r="G54" s="37" cm="1">
        <f t="array" aca="1" ref="G54" ca="1">INDIRECT("R[40]C["&amp;$A$46&amp;"]",FALSE)</f>
        <v>125</v>
      </c>
      <c r="H54" s="37" cm="1">
        <f t="array" aca="1" ref="H54" ca="1">INDIRECT("R[40]C["&amp;$A$46&amp;"]",FALSE)</f>
        <v>125</v>
      </c>
      <c r="I54" s="37" cm="1">
        <f t="array" aca="1" ref="I54" ca="1">INDIRECT("R[40]C["&amp;$A$46&amp;"]",FALSE)</f>
        <v>24.974358974359006</v>
      </c>
      <c r="J54" s="37" cm="1">
        <f t="array" aca="1" ref="J54" ca="1">INDIRECT("R[40]C["&amp;$A$46&amp;"]",FALSE)</f>
        <v>0</v>
      </c>
      <c r="K54" s="37" cm="1">
        <f t="array" aca="1" ref="K54" ca="1">INDIRECT("R[40]C["&amp;$A$46&amp;"]",FALSE)</f>
        <v>0</v>
      </c>
      <c r="L54" s="37" cm="1">
        <f t="array" aca="1" ref="L54" ca="1">INDIRECT("R[40]C["&amp;$A$46&amp;"]",FALSE)</f>
        <v>0</v>
      </c>
      <c r="M54" s="37" cm="1">
        <f t="array" aca="1" ref="M54" ca="1">INDIRECT("R[40]C["&amp;$A$46&amp;"]",FALSE)</f>
        <v>0</v>
      </c>
      <c r="N54" s="37" cm="1">
        <f t="array" aca="1" ref="N54" ca="1">INDIRECT("R[40]C["&amp;$A$46&amp;"]",FALSE)</f>
        <v>0</v>
      </c>
      <c r="O54" s="37" cm="1">
        <f t="array" aca="1" ref="O54" ca="1">INDIRECT("R[40]C["&amp;$A$46&amp;"]",FALSE)</f>
        <v>0</v>
      </c>
      <c r="P54" s="37" cm="1">
        <f t="array" aca="1" ref="P54" ca="1">INDIRECT("R[40]C["&amp;$A$46&amp;"]",FALSE)</f>
        <v>0</v>
      </c>
      <c r="Q54" s="17"/>
      <c r="R54" s="22">
        <f ca="1">SUM(D54:P54)</f>
        <v>552.74358974358972</v>
      </c>
    </row>
    <row r="55" spans="1:18" x14ac:dyDescent="0.35">
      <c r="A55" s="56">
        <f>A54</f>
        <v>1</v>
      </c>
      <c r="B55" s="17">
        <f>[1]Detailed!B49</f>
        <v>15</v>
      </c>
      <c r="C55" s="37" cm="1">
        <f t="array" aca="1" ref="C55" ca="1">INDIRECT("R[40]C["&amp;$A$46&amp;"]",FALSE)</f>
        <v>0</v>
      </c>
      <c r="D55" s="37" cm="1">
        <f t="array" aca="1" ref="D55" ca="1">INDIRECT("R[40]C["&amp;$A$46&amp;"]",FALSE)</f>
        <v>0</v>
      </c>
      <c r="E55" s="37" cm="1">
        <f t="array" aca="1" ref="E55" ca="1">INDIRECT("R[40]C["&amp;$A$46&amp;"]",FALSE)</f>
        <v>33</v>
      </c>
      <c r="F55" s="37" cm="1">
        <f t="array" aca="1" ref="F55" ca="1">INDIRECT("R[40]C["&amp;$A$46&amp;"]",FALSE)</f>
        <v>66</v>
      </c>
      <c r="G55" s="37" cm="1">
        <f t="array" aca="1" ref="G55" ca="1">INDIRECT("R[40]C["&amp;$A$46&amp;"]",FALSE)</f>
        <v>100</v>
      </c>
      <c r="H55" s="37" cm="1">
        <f t="array" aca="1" ref="H55" ca="1">INDIRECT("R[40]C["&amp;$A$46&amp;"]",FALSE)</f>
        <v>100</v>
      </c>
      <c r="I55" s="37" cm="1">
        <f t="array" aca="1" ref="I55" ca="1">INDIRECT("R[40]C["&amp;$A$46&amp;"]",FALSE)</f>
        <v>100</v>
      </c>
      <c r="J55" s="37" cm="1">
        <f t="array" aca="1" ref="J55" ca="1">INDIRECT("R[40]C["&amp;$A$46&amp;"]",FALSE)</f>
        <v>100</v>
      </c>
      <c r="K55" s="37" cm="1">
        <f t="array" aca="1" ref="K55" ca="1">INDIRECT("R[40]C["&amp;$A$46&amp;"]",FALSE)</f>
        <v>66.666666666666671</v>
      </c>
      <c r="L55" s="37" cm="1">
        <f t="array" aca="1" ref="L55" ca="1">INDIRECT("R[40]C["&amp;$A$46&amp;"]",FALSE)</f>
        <v>66.666666666666671</v>
      </c>
      <c r="M55" s="37" cm="1">
        <f t="array" aca="1" ref="M55" ca="1">INDIRECT("R[40]C["&amp;$A$46&amp;"]",FALSE)</f>
        <v>66.666666666666671</v>
      </c>
      <c r="N55" s="37" cm="1">
        <f t="array" aca="1" ref="N55" ca="1">INDIRECT("R[40]C["&amp;$A$46&amp;"]",FALSE)</f>
        <v>66.666666666666671</v>
      </c>
      <c r="O55" s="37" cm="1">
        <f t="array" aca="1" ref="O55" ca="1">INDIRECT("R[40]C["&amp;$A$46&amp;"]",FALSE)</f>
        <v>66.666666666666671</v>
      </c>
      <c r="P55" s="37" cm="1">
        <f t="array" aca="1" ref="P55" ca="1">INDIRECT("R[40]C["&amp;$A$46&amp;"]",FALSE)</f>
        <v>66.666666666666671</v>
      </c>
      <c r="Q55" s="17"/>
      <c r="R55" s="22">
        <f ca="1">SUM(D55:P55)</f>
        <v>898.99999999999977</v>
      </c>
    </row>
    <row r="56" spans="1:18" x14ac:dyDescent="0.35">
      <c r="A56" s="56">
        <f>A55</f>
        <v>1</v>
      </c>
      <c r="B56" s="17">
        <f>[1]Detailed!B50</f>
        <v>18</v>
      </c>
      <c r="C56" s="37" cm="1">
        <f t="array" aca="1" ref="C56" ca="1">INDIRECT("R[40]C["&amp;$A$46&amp;"]",FALSE)</f>
        <v>0</v>
      </c>
      <c r="D56" s="37" cm="1">
        <f t="array" aca="1" ref="D56" ca="1">INDIRECT("R[40]C["&amp;$A$46&amp;"]",FALSE)</f>
        <v>0</v>
      </c>
      <c r="E56" s="37" cm="1">
        <f t="array" aca="1" ref="E56" ca="1">INDIRECT("R[40]C["&amp;$A$46&amp;"]",FALSE)</f>
        <v>0</v>
      </c>
      <c r="F56" s="37" cm="1">
        <f t="array" aca="1" ref="F56" ca="1">INDIRECT("R[40]C["&amp;$A$46&amp;"]",FALSE)</f>
        <v>0</v>
      </c>
      <c r="G56" s="37" cm="1">
        <f t="array" aca="1" ref="G56" ca="1">INDIRECT("R[40]C["&amp;$A$46&amp;"]",FALSE)</f>
        <v>0</v>
      </c>
      <c r="H56" s="37" cm="1">
        <f t="array" aca="1" ref="H56" ca="1">INDIRECT("R[40]C["&amp;$A$46&amp;"]",FALSE)</f>
        <v>0</v>
      </c>
      <c r="I56" s="37" cm="1">
        <f t="array" aca="1" ref="I56" ca="1">INDIRECT("R[40]C["&amp;$A$46&amp;"]",FALSE)</f>
        <v>0</v>
      </c>
      <c r="J56" s="37" cm="1">
        <f t="array" aca="1" ref="J56" ca="1">INDIRECT("R[40]C["&amp;$A$46&amp;"]",FALSE)</f>
        <v>0</v>
      </c>
      <c r="K56" s="37" cm="1">
        <f t="array" aca="1" ref="K56" ca="1">INDIRECT("R[40]C["&amp;$A$46&amp;"]",FALSE)</f>
        <v>0</v>
      </c>
      <c r="L56" s="37" cm="1">
        <f t="array" aca="1" ref="L56" ca="1">INDIRECT("R[40]C["&amp;$A$46&amp;"]",FALSE)</f>
        <v>38.886145644612462</v>
      </c>
      <c r="M56" s="37" cm="1">
        <f t="array" aca="1" ref="M56" ca="1">INDIRECT("R[40]C["&amp;$A$46&amp;"]",FALSE)</f>
        <v>55.55555555555555</v>
      </c>
      <c r="N56" s="37" cm="1">
        <f t="array" aca="1" ref="N56" ca="1">INDIRECT("R[40]C["&amp;$A$46&amp;"]",FALSE)</f>
        <v>55.55555555555555</v>
      </c>
      <c r="O56" s="37" cm="1">
        <f t="array" aca="1" ref="O56" ca="1">INDIRECT("R[40]C["&amp;$A$46&amp;"]",FALSE)</f>
        <v>55.55555555555555</v>
      </c>
      <c r="P56" s="37" cm="1">
        <f t="array" aca="1" ref="P56" ca="1">INDIRECT("R[40]C["&amp;$A$46&amp;"]",FALSE)</f>
        <v>55.55555555555555</v>
      </c>
      <c r="Q56" s="17"/>
      <c r="R56" s="22">
        <f ca="1">SUM(D56:P56)</f>
        <v>261.10836786683467</v>
      </c>
    </row>
    <row r="57" spans="1:18" x14ac:dyDescent="0.35">
      <c r="B57" s="16" t="str">
        <f>[1]Detailed!B51</f>
        <v>TOWERS, m</v>
      </c>
      <c r="C57" s="16"/>
      <c r="D57" s="16"/>
      <c r="E57" s="16"/>
      <c r="F57" s="16"/>
      <c r="G57" s="16"/>
      <c r="H57" s="16"/>
      <c r="I57" s="16"/>
      <c r="J57" s="16"/>
      <c r="K57" s="16"/>
      <c r="L57" s="16"/>
      <c r="M57" s="16"/>
      <c r="N57" s="16"/>
      <c r="O57" s="16"/>
      <c r="P57" s="16"/>
      <c r="Q57" s="16"/>
      <c r="R57" s="29"/>
    </row>
    <row r="58" spans="1:18" x14ac:dyDescent="0.35">
      <c r="A58" s="56">
        <f>A56</f>
        <v>1</v>
      </c>
      <c r="B58" s="17">
        <f>[1]Detailed!B52</f>
        <v>12</v>
      </c>
      <c r="C58" s="37" cm="1">
        <f t="array" aca="1" ref="C58" ca="1">INDIRECT("R[40]C["&amp;$A$58&amp;"]",FALSE)</f>
        <v>0</v>
      </c>
      <c r="D58" s="37" cm="1">
        <f t="array" aca="1" ref="D58" ca="1">INDIRECT("R[40]C["&amp;$A$58&amp;"]",FALSE)</f>
        <v>42.769230769230774</v>
      </c>
      <c r="E58" s="37" cm="1">
        <f t="array" aca="1" ref="E58" ca="1">INDIRECT("R[40]C["&amp;$A$58&amp;"]",FALSE)</f>
        <v>110</v>
      </c>
      <c r="F58" s="37" cm="1">
        <f t="array" aca="1" ref="F58" ca="1">INDIRECT("R[40]C["&amp;$A$58&amp;"]",FALSE)</f>
        <v>125</v>
      </c>
      <c r="G58" s="37" cm="1">
        <f t="array" aca="1" ref="G58" ca="1">INDIRECT("R[40]C["&amp;$A$58&amp;"]",FALSE)</f>
        <v>125</v>
      </c>
      <c r="H58" s="37" cm="1">
        <f t="array" aca="1" ref="H58" ca="1">INDIRECT("R[40]C["&amp;$A$58&amp;"]",FALSE)</f>
        <v>125</v>
      </c>
      <c r="I58" s="37" cm="1">
        <f t="array" aca="1" ref="I58" ca="1">INDIRECT("R[40]C["&amp;$A$58&amp;"]",FALSE)</f>
        <v>24.974358974359006</v>
      </c>
      <c r="J58" s="37" cm="1">
        <f t="array" aca="1" ref="J58" ca="1">INDIRECT("R[40]C["&amp;$A$58&amp;"]",FALSE)</f>
        <v>0</v>
      </c>
      <c r="K58" s="37" cm="1">
        <f t="array" aca="1" ref="K58" ca="1">INDIRECT("R[40]C["&amp;$A$58&amp;"]",FALSE)</f>
        <v>0</v>
      </c>
      <c r="L58" s="37" cm="1">
        <f t="array" aca="1" ref="L58" ca="1">INDIRECT("R[40]C["&amp;$A$58&amp;"]",FALSE)</f>
        <v>0</v>
      </c>
      <c r="M58" s="37" cm="1">
        <f t="array" aca="1" ref="M58" ca="1">INDIRECT("R[40]C["&amp;$A$58&amp;"]",FALSE)</f>
        <v>0</v>
      </c>
      <c r="N58" s="37" cm="1">
        <f t="array" aca="1" ref="N58" ca="1">INDIRECT("R[40]C["&amp;$A$58&amp;"]",FALSE)</f>
        <v>0</v>
      </c>
      <c r="O58" s="37" cm="1">
        <f t="array" aca="1" ref="O58" ca="1">INDIRECT("R[40]C["&amp;$A$58&amp;"]",FALSE)</f>
        <v>0</v>
      </c>
      <c r="P58" s="37" cm="1">
        <f t="array" aca="1" ref="P58" ca="1">INDIRECT("R[40]C["&amp;$A$58&amp;"]",FALSE)</f>
        <v>0</v>
      </c>
      <c r="R58" s="22">
        <f ca="1">SUM(D58:P58)</f>
        <v>552.74358974358972</v>
      </c>
    </row>
    <row r="59" spans="1:18" x14ac:dyDescent="0.35">
      <c r="A59" s="56">
        <f>A56</f>
        <v>1</v>
      </c>
      <c r="B59" s="17">
        <f>[1]Detailed!B53</f>
        <v>15</v>
      </c>
      <c r="C59" s="37" cm="1">
        <f t="array" aca="1" ref="C59" ca="1">INDIRECT("R[40]C["&amp;$A$58&amp;"]",FALSE)</f>
        <v>0</v>
      </c>
      <c r="D59" s="37" cm="1">
        <f t="array" aca="1" ref="D59" ca="1">INDIRECT("R[40]C["&amp;$A$58&amp;"]",FALSE)</f>
        <v>0</v>
      </c>
      <c r="E59" s="37" cm="1">
        <f t="array" aca="1" ref="E59" ca="1">INDIRECT("R[40]C["&amp;$A$58&amp;"]",FALSE)</f>
        <v>33</v>
      </c>
      <c r="F59" s="37" cm="1">
        <f t="array" aca="1" ref="F59" ca="1">INDIRECT("R[40]C["&amp;$A$58&amp;"]",FALSE)</f>
        <v>66</v>
      </c>
      <c r="G59" s="37" cm="1">
        <f t="array" aca="1" ref="G59" ca="1">INDIRECT("R[40]C["&amp;$A$58&amp;"]",FALSE)</f>
        <v>100</v>
      </c>
      <c r="H59" s="37" cm="1">
        <f t="array" aca="1" ref="H59" ca="1">INDIRECT("R[40]C["&amp;$A$58&amp;"]",FALSE)</f>
        <v>100</v>
      </c>
      <c r="I59" s="37" cm="1">
        <f t="array" aca="1" ref="I59" ca="1">INDIRECT("R[40]C["&amp;$A$58&amp;"]",FALSE)</f>
        <v>100</v>
      </c>
      <c r="J59" s="37" cm="1">
        <f t="array" aca="1" ref="J59" ca="1">INDIRECT("R[40]C["&amp;$A$58&amp;"]",FALSE)</f>
        <v>100</v>
      </c>
      <c r="K59" s="37" cm="1">
        <f t="array" aca="1" ref="K59" ca="1">INDIRECT("R[40]C["&amp;$A$58&amp;"]",FALSE)</f>
        <v>66.666666666666671</v>
      </c>
      <c r="L59" s="37" cm="1">
        <f t="array" aca="1" ref="L59" ca="1">INDIRECT("R[40]C["&amp;$A$58&amp;"]",FALSE)</f>
        <v>66.666666666666671</v>
      </c>
      <c r="M59" s="37" cm="1">
        <f t="array" aca="1" ref="M59" ca="1">INDIRECT("R[40]C["&amp;$A$58&amp;"]",FALSE)</f>
        <v>66.666666666666671</v>
      </c>
      <c r="N59" s="37" cm="1">
        <f t="array" aca="1" ref="N59" ca="1">INDIRECT("R[40]C["&amp;$A$58&amp;"]",FALSE)</f>
        <v>66.666666666666671</v>
      </c>
      <c r="O59" s="37" cm="1">
        <f t="array" aca="1" ref="O59" ca="1">INDIRECT("R[40]C["&amp;$A$58&amp;"]",FALSE)</f>
        <v>66.666666666666671</v>
      </c>
      <c r="P59" s="37" cm="1">
        <f t="array" aca="1" ref="P59" ca="1">INDIRECT("R[40]C["&amp;$A$58&amp;"]",FALSE)</f>
        <v>66.666666666666671</v>
      </c>
      <c r="R59" s="22">
        <f ca="1">SUM(D59:P59)</f>
        <v>898.99999999999977</v>
      </c>
    </row>
    <row r="60" spans="1:18" x14ac:dyDescent="0.35">
      <c r="A60" s="56">
        <f>A56</f>
        <v>1</v>
      </c>
      <c r="B60" s="17">
        <f>[1]Detailed!B54</f>
        <v>18</v>
      </c>
      <c r="C60" s="37" cm="1">
        <f t="array" aca="1" ref="C60" ca="1">INDIRECT("R[40]C["&amp;$A$58&amp;"]",FALSE)</f>
        <v>0</v>
      </c>
      <c r="D60" s="37" cm="1">
        <f t="array" aca="1" ref="D60" ca="1">INDIRECT("R[40]C["&amp;$A$58&amp;"]",FALSE)</f>
        <v>0</v>
      </c>
      <c r="E60" s="37" cm="1">
        <f t="array" aca="1" ref="E60" ca="1">INDIRECT("R[40]C["&amp;$A$58&amp;"]",FALSE)</f>
        <v>0</v>
      </c>
      <c r="F60" s="37" cm="1">
        <f t="array" aca="1" ref="F60" ca="1">INDIRECT("R[40]C["&amp;$A$58&amp;"]",FALSE)</f>
        <v>0</v>
      </c>
      <c r="G60" s="37" cm="1">
        <f t="array" aca="1" ref="G60" ca="1">INDIRECT("R[40]C["&amp;$A$58&amp;"]",FALSE)</f>
        <v>0</v>
      </c>
      <c r="H60" s="37" cm="1">
        <f t="array" aca="1" ref="H60" ca="1">INDIRECT("R[40]C["&amp;$A$58&amp;"]",FALSE)</f>
        <v>0</v>
      </c>
      <c r="I60" s="37" cm="1">
        <f t="array" aca="1" ref="I60" ca="1">INDIRECT("R[40]C["&amp;$A$58&amp;"]",FALSE)</f>
        <v>0</v>
      </c>
      <c r="J60" s="37" cm="1">
        <f t="array" aca="1" ref="J60" ca="1">INDIRECT("R[40]C["&amp;$A$58&amp;"]",FALSE)</f>
        <v>0</v>
      </c>
      <c r="K60" s="37" cm="1">
        <f t="array" aca="1" ref="K60" ca="1">INDIRECT("R[40]C["&amp;$A$58&amp;"]",FALSE)</f>
        <v>0</v>
      </c>
      <c r="L60" s="37" cm="1">
        <f t="array" aca="1" ref="L60" ca="1">INDIRECT("R[40]C["&amp;$A$58&amp;"]",FALSE)</f>
        <v>38.886145644612462</v>
      </c>
      <c r="M60" s="37" cm="1">
        <f t="array" aca="1" ref="M60" ca="1">INDIRECT("R[40]C["&amp;$A$58&amp;"]",FALSE)</f>
        <v>55.55555555555555</v>
      </c>
      <c r="N60" s="37" cm="1">
        <f t="array" aca="1" ref="N60" ca="1">INDIRECT("R[40]C["&amp;$A$58&amp;"]",FALSE)</f>
        <v>55.55555555555555</v>
      </c>
      <c r="O60" s="37" cm="1">
        <f t="array" aca="1" ref="O60" ca="1">INDIRECT("R[40]C["&amp;$A$58&amp;"]",FALSE)</f>
        <v>55.55555555555555</v>
      </c>
      <c r="P60" s="37" cm="1">
        <f t="array" aca="1" ref="P60" ca="1">INDIRECT("R[40]C["&amp;$A$58&amp;"]",FALSE)</f>
        <v>55.55555555555555</v>
      </c>
      <c r="R60" s="22">
        <f ca="1">SUM(D60:P60)</f>
        <v>261.10836786683467</v>
      </c>
    </row>
    <row r="61" spans="1:18" x14ac:dyDescent="0.35">
      <c r="B61" s="16" t="str">
        <f>[1]Detailed!B55</f>
        <v>FOUNDATIONS</v>
      </c>
      <c r="C61" s="16"/>
      <c r="D61" s="63">
        <f ca="1">SUM(D63:D65)</f>
        <v>42.769230769230774</v>
      </c>
      <c r="E61" s="63">
        <f t="shared" ref="E61:Q61" ca="1" si="8">SUM(E63:E65)</f>
        <v>143</v>
      </c>
      <c r="F61" s="63">
        <f t="shared" ca="1" si="8"/>
        <v>176.50265392781318</v>
      </c>
      <c r="G61" s="63">
        <f t="shared" ca="1" si="8"/>
        <v>204.69091903719914</v>
      </c>
      <c r="H61" s="63">
        <f t="shared" ca="1" si="8"/>
        <v>225.00000000000003</v>
      </c>
      <c r="I61" s="63">
        <f t="shared" ca="1" si="8"/>
        <v>118.17353732958867</v>
      </c>
      <c r="J61" s="63">
        <f t="shared" ca="1" si="8"/>
        <v>111.63905841325196</v>
      </c>
      <c r="K61" s="63">
        <f t="shared" ca="1" si="8"/>
        <v>62.155435026280657</v>
      </c>
      <c r="L61" s="63">
        <f t="shared" ca="1" si="8"/>
        <v>105.55281231127914</v>
      </c>
      <c r="M61" s="63">
        <f t="shared" ca="1" si="8"/>
        <v>122.22222222222224</v>
      </c>
      <c r="N61" s="63">
        <f t="shared" ca="1" si="8"/>
        <v>122.22222222222223</v>
      </c>
      <c r="O61" s="63">
        <f t="shared" ca="1" si="8"/>
        <v>122.22222222222223</v>
      </c>
      <c r="P61" s="63">
        <f t="shared" ca="1" si="8"/>
        <v>122.22222222222223</v>
      </c>
      <c r="Q61" s="63">
        <f t="shared" si="8"/>
        <v>0</v>
      </c>
      <c r="R61" s="29">
        <f ca="1">SUM(C61:Q61)</f>
        <v>1678.3725357035325</v>
      </c>
    </row>
    <row r="62" spans="1:18" x14ac:dyDescent="0.35">
      <c r="A62" s="56">
        <f>A60</f>
        <v>1</v>
      </c>
      <c r="B62" t="str">
        <f>[1]Detailed!B56</f>
        <v>Monopiles (turbine)</v>
      </c>
      <c r="C62" s="37" cm="1">
        <f t="array" aca="1" ref="C62" ca="1">INDIRECT("R[40]C["&amp;$A$62&amp;"]",FALSE)</f>
        <v>0</v>
      </c>
      <c r="D62" s="37" cm="1">
        <f t="array" aca="1" ref="D62" ca="1">INDIRECT("R[40]C["&amp;$A$62&amp;"]",FALSE)</f>
        <v>32.769230769230774</v>
      </c>
      <c r="E62" s="37" cm="1">
        <f t="array" aca="1" ref="E62" ca="1">INDIRECT("R[40]C["&amp;$A$62&amp;"]",FALSE)</f>
        <v>97.002764431344275</v>
      </c>
      <c r="F62" s="37" cm="1">
        <f t="array" aca="1" ref="F62" ca="1">INDIRECT("R[40]C["&amp;$A$62&amp;"]",FALSE)</f>
        <v>118.28938871196038</v>
      </c>
      <c r="G62" s="37" cm="1">
        <f t="array" aca="1" ref="G62" ca="1">INDIRECT("R[40]C["&amp;$A$62&amp;"]",FALSE)</f>
        <v>148.3793763676149</v>
      </c>
      <c r="H62" s="37" cm="1">
        <f t="array" aca="1" ref="H62" ca="1">INDIRECT("R[40]C["&amp;$A$62&amp;"]",FALSE)</f>
        <v>104.65296426358191</v>
      </c>
      <c r="I62" s="37" cm="1">
        <f t="array" aca="1" ref="I62" ca="1">INDIRECT("R[40]C["&amp;$A$62&amp;"]",FALSE)</f>
        <v>71.303288411664553</v>
      </c>
      <c r="J62" s="37" cm="1">
        <f t="array" aca="1" ref="J62" ca="1">INDIRECT("R[40]C["&amp;$A$62&amp;"]",FALSE)</f>
        <v>89.319965126416733</v>
      </c>
      <c r="K62" s="37" cm="1">
        <f t="array" aca="1" ref="K62" ca="1">INDIRECT("R[40]C["&amp;$A$62&amp;"]",FALSE)</f>
        <v>52.671275382312864</v>
      </c>
      <c r="L62" s="37" cm="1">
        <f t="array" aca="1" ref="L62" ca="1">INDIRECT("R[40]C["&amp;$A$62&amp;"]",FALSE)</f>
        <v>105.55281231127914</v>
      </c>
      <c r="M62" s="37" cm="1">
        <f t="array" aca="1" ref="M62" ca="1">INDIRECT("R[40]C["&amp;$A$62&amp;"]",FALSE)</f>
        <v>55.672273041822351</v>
      </c>
      <c r="N62" s="37" cm="1">
        <f t="array" aca="1" ref="N62" ca="1">INDIRECT("R[40]C["&amp;$A$62&amp;"]",FALSE)</f>
        <v>40.74074074074074</v>
      </c>
      <c r="O62" s="37" cm="1">
        <f t="array" aca="1" ref="O62" ca="1">INDIRECT("R[40]C["&amp;$A$62&amp;"]",FALSE)</f>
        <v>63.378854000711904</v>
      </c>
      <c r="P62" s="37" cm="1">
        <f t="array" aca="1" ref="P62" ca="1">INDIRECT("R[40]C["&amp;$A$62&amp;"]",FALSE)</f>
        <v>61.111111111111114</v>
      </c>
      <c r="Q62" s="37"/>
      <c r="R62" s="22">
        <f ca="1">SUM(D62:Q62)</f>
        <v>1040.8440446697916</v>
      </c>
    </row>
    <row r="63" spans="1:18" x14ac:dyDescent="0.35">
      <c r="A63" s="56">
        <f>A60</f>
        <v>1</v>
      </c>
      <c r="B63" t="str">
        <f>[1]Detailed!B57</f>
        <v>Transition Piece</v>
      </c>
      <c r="C63" s="37" cm="1">
        <f t="array" aca="1" ref="C63" ca="1">INDIRECT("R[40]C["&amp;$A$62&amp;"]",FALSE)</f>
        <v>0</v>
      </c>
      <c r="D63" s="37" cm="1">
        <f t="array" aca="1" ref="D63" ca="1">INDIRECT("R[40]C["&amp;$A$62&amp;"]",FALSE)</f>
        <v>32.769230769230774</v>
      </c>
      <c r="E63" s="37" cm="1">
        <f t="array" aca="1" ref="E63" ca="1">INDIRECT("R[40]C["&amp;$A$62&amp;"]",FALSE)</f>
        <v>97.002764431344275</v>
      </c>
      <c r="F63" s="37" cm="1">
        <f t="array" aca="1" ref="F63" ca="1">INDIRECT("R[40]C["&amp;$A$62&amp;"]",FALSE)</f>
        <v>118.28938871196038</v>
      </c>
      <c r="G63" s="37" cm="1">
        <f t="array" aca="1" ref="G63" ca="1">INDIRECT("R[40]C["&amp;$A$62&amp;"]",FALSE)</f>
        <v>148.3793763676149</v>
      </c>
      <c r="H63" s="37" cm="1">
        <f t="array" aca="1" ref="H63" ca="1">INDIRECT("R[40]C["&amp;$A$62&amp;"]",FALSE)</f>
        <v>104.65296426358191</v>
      </c>
      <c r="I63" s="37" cm="1">
        <f t="array" aca="1" ref="I63" ca="1">INDIRECT("R[40]C["&amp;$A$62&amp;"]",FALSE)</f>
        <v>71.303288411664553</v>
      </c>
      <c r="J63" s="37" cm="1">
        <f t="array" aca="1" ref="J63" ca="1">INDIRECT("R[40]C["&amp;$A$62&amp;"]",FALSE)</f>
        <v>89.319965126416733</v>
      </c>
      <c r="K63" s="37" cm="1">
        <f t="array" aca="1" ref="K63" ca="1">INDIRECT("R[40]C["&amp;$A$62&amp;"]",FALSE)</f>
        <v>52.671275382312864</v>
      </c>
      <c r="L63" s="37" cm="1">
        <f t="array" aca="1" ref="L63" ca="1">INDIRECT("R[40]C["&amp;$A$62&amp;"]",FALSE)</f>
        <v>105.55281231127914</v>
      </c>
      <c r="M63" s="37" cm="1">
        <f t="array" aca="1" ref="M63" ca="1">INDIRECT("R[40]C["&amp;$A$62&amp;"]",FALSE)</f>
        <v>55.672273041822351</v>
      </c>
      <c r="N63" s="37" cm="1">
        <f t="array" aca="1" ref="N63" ca="1">INDIRECT("R[40]C["&amp;$A$62&amp;"]",FALSE)</f>
        <v>40.74074074074074</v>
      </c>
      <c r="O63" s="37" cm="1">
        <f t="array" aca="1" ref="O63" ca="1">INDIRECT("R[40]C["&amp;$A$62&amp;"]",FALSE)</f>
        <v>63.378854000711904</v>
      </c>
      <c r="P63" s="37" cm="1">
        <f t="array" aca="1" ref="P63" ca="1">INDIRECT("R[40]C["&amp;$A$62&amp;"]",FALSE)</f>
        <v>61.111111111111114</v>
      </c>
      <c r="Q63" s="37"/>
      <c r="R63" s="22"/>
    </row>
    <row r="64" spans="1:18" x14ac:dyDescent="0.35">
      <c r="A64" s="56">
        <f>A60</f>
        <v>1</v>
      </c>
      <c r="B64" t="str">
        <f>[1]Detailed!B58</f>
        <v>Jackets (turbine)</v>
      </c>
      <c r="C64" s="37" cm="1">
        <f t="array" aca="1" ref="C64" ca="1">INDIRECT("R[40]C["&amp;$A$62&amp;"]",FALSE)</f>
        <v>0</v>
      </c>
      <c r="D64" s="37" cm="1">
        <f t="array" aca="1" ref="D64" ca="1">INDIRECT("R[40]C["&amp;$A$62&amp;"]",FALSE)</f>
        <v>0</v>
      </c>
      <c r="E64" s="37" cm="1">
        <f t="array" aca="1" ref="E64" ca="1">INDIRECT("R[40]C["&amp;$A$62&amp;"]",FALSE)</f>
        <v>12.318158311063328</v>
      </c>
      <c r="F64" s="37" cm="1">
        <f t="array" aca="1" ref="F64" ca="1">INDIRECT("R[40]C["&amp;$A$62&amp;"]",FALSE)</f>
        <v>7.9076433121019116</v>
      </c>
      <c r="G64" s="37" cm="1">
        <f t="array" aca="1" ref="G64" ca="1">INDIRECT("R[40]C["&amp;$A$62&amp;"]",FALSE)</f>
        <v>10.154540481400439</v>
      </c>
      <c r="H64" s="37" cm="1">
        <f t="array" aca="1" ref="H64" ca="1">INDIRECT("R[40]C["&amp;$A$62&amp;"]",FALSE)</f>
        <v>0</v>
      </c>
      <c r="I64" s="37" cm="1">
        <f t="array" aca="1" ref="I64" ca="1">INDIRECT("R[40]C["&amp;$A$62&amp;"]",FALSE)</f>
        <v>17.534044682798193</v>
      </c>
      <c r="J64" s="37" cm="1">
        <f t="array" aca="1" ref="J64" ca="1">INDIRECT("R[40]C["&amp;$A$62&amp;"]",FALSE)</f>
        <v>22.319093286835223</v>
      </c>
      <c r="K64" s="37" cm="1">
        <f t="array" aca="1" ref="K64" ca="1">INDIRECT("R[40]C["&amp;$A$62&amp;"]",FALSE)</f>
        <v>0</v>
      </c>
      <c r="L64" s="37" cm="1">
        <f t="array" aca="1" ref="L64" ca="1">INDIRECT("R[40]C["&amp;$A$62&amp;"]",FALSE)</f>
        <v>0</v>
      </c>
      <c r="M64" s="37" cm="1">
        <f t="array" aca="1" ref="M64" ca="1">INDIRECT("R[40]C["&amp;$A$62&amp;"]",FALSE)</f>
        <v>47.514015937889191</v>
      </c>
      <c r="N64" s="37" cm="1">
        <f t="array" aca="1" ref="N64" ca="1">INDIRECT("R[40]C["&amp;$A$62&amp;"]",FALSE)</f>
        <v>40.74074074074074</v>
      </c>
      <c r="O64" s="37" cm="1">
        <f t="array" aca="1" ref="O64" ca="1">INDIRECT("R[40]C["&amp;$A$62&amp;"]",FALSE)</f>
        <v>29.421684110755162</v>
      </c>
      <c r="P64" s="37" cm="1">
        <f t="array" aca="1" ref="P64" ca="1">INDIRECT("R[40]C["&amp;$A$62&amp;"]",FALSE)</f>
        <v>61.111111111111114</v>
      </c>
      <c r="Q64" s="37"/>
      <c r="R64" s="22">
        <f ca="1">SUM(D64:Q64)</f>
        <v>249.02103197469529</v>
      </c>
    </row>
    <row r="65" spans="1:18" x14ac:dyDescent="0.35">
      <c r="A65" s="56">
        <f>A60</f>
        <v>1</v>
      </c>
      <c r="B65" t="str">
        <f>[1]Detailed!B59</f>
        <v>GBF (turbine)</v>
      </c>
      <c r="C65" s="37" cm="1">
        <f t="array" aca="1" ref="C65" ca="1">INDIRECT("R[40]C["&amp;$A$62&amp;"]",FALSE)</f>
        <v>0</v>
      </c>
      <c r="D65" s="37" cm="1">
        <f t="array" aca="1" ref="D65" ca="1">INDIRECT("R[40]C["&amp;$A$62&amp;"]",FALSE)</f>
        <v>10</v>
      </c>
      <c r="E65" s="37" cm="1">
        <f t="array" aca="1" ref="E65" ca="1">INDIRECT("R[40]C["&amp;$A$62&amp;"]",FALSE)</f>
        <v>33.679077257592397</v>
      </c>
      <c r="F65" s="37" cm="1">
        <f t="array" aca="1" ref="F65" ca="1">INDIRECT("R[40]C["&amp;$A$62&amp;"]",FALSE)</f>
        <v>50.30562190375089</v>
      </c>
      <c r="G65" s="37" cm="1">
        <f t="array" aca="1" ref="G65" ca="1">INDIRECT("R[40]C["&amp;$A$62&amp;"]",FALSE)</f>
        <v>46.15700218818381</v>
      </c>
      <c r="H65" s="37" cm="1">
        <f t="array" aca="1" ref="H65" ca="1">INDIRECT("R[40]C["&amp;$A$62&amp;"]",FALSE)</f>
        <v>120.34703573641812</v>
      </c>
      <c r="I65" s="37" cm="1">
        <f t="array" aca="1" ref="I65" ca="1">INDIRECT("R[40]C["&amp;$A$62&amp;"]",FALSE)</f>
        <v>29.336204235125912</v>
      </c>
      <c r="J65" s="37" cm="1">
        <f t="array" aca="1" ref="J65" ca="1">INDIRECT("R[40]C["&amp;$A$62&amp;"]",FALSE)</f>
        <v>0</v>
      </c>
      <c r="K65" s="37" cm="1">
        <f t="array" aca="1" ref="K65" ca="1">INDIRECT("R[40]C["&amp;$A$62&amp;"]",FALSE)</f>
        <v>9.4841596439677893</v>
      </c>
      <c r="L65" s="37" cm="1">
        <f t="array" aca="1" ref="L65" ca="1">INDIRECT("R[40]C["&amp;$A$62&amp;"]",FALSE)</f>
        <v>0</v>
      </c>
      <c r="M65" s="37" cm="1">
        <f t="array" aca="1" ref="M65" ca="1">INDIRECT("R[40]C["&amp;$A$62&amp;"]",FALSE)</f>
        <v>19.035933242510698</v>
      </c>
      <c r="N65" s="37" cm="1">
        <f t="array" aca="1" ref="N65" ca="1">INDIRECT("R[40]C["&amp;$A$62&amp;"]",FALSE)</f>
        <v>40.74074074074074</v>
      </c>
      <c r="O65" s="37" cm="1">
        <f t="array" aca="1" ref="O65" ca="1">INDIRECT("R[40]C["&amp;$A$62&amp;"]",FALSE)</f>
        <v>29.421684110755162</v>
      </c>
      <c r="P65" s="37" cm="1">
        <f t="array" aca="1" ref="P65" ca="1">INDIRECT("R[40]C["&amp;$A$62&amp;"]",FALSE)</f>
        <v>0</v>
      </c>
      <c r="Q65" s="37"/>
      <c r="R65" s="22">
        <f ca="1">SUM(D65:Q65)</f>
        <v>388.50745905904557</v>
      </c>
    </row>
    <row r="66" spans="1:18" x14ac:dyDescent="0.35">
      <c r="A66" s="56">
        <f>A60</f>
        <v>1</v>
      </c>
      <c r="B66" t="str">
        <f>[1]Detailed!B60</f>
        <v>Jacket (Substation)</v>
      </c>
      <c r="C66" s="37" cm="1">
        <f t="array" aca="1" ref="C66" ca="1">INDIRECT("R[40]C["&amp;$A$62&amp;"]",FALSE)</f>
        <v>0</v>
      </c>
      <c r="D66" s="37" cm="1">
        <f t="array" aca="1" ref="D66" ca="1">INDIRECT("R[40]C["&amp;$A$62&amp;"]",FALSE)</f>
        <v>2</v>
      </c>
      <c r="E66" s="37" cm="1">
        <f t="array" aca="1" ref="E66" ca="1">INDIRECT("R[40]C["&amp;$A$62&amp;"]",FALSE)</f>
        <v>4.2268190283060445</v>
      </c>
      <c r="F66" s="37" cm="1">
        <f t="array" aca="1" ref="F66" ca="1">INDIRECT("R[40]C["&amp;$A$62&amp;"]",FALSE)</f>
        <v>5.9307324840764339</v>
      </c>
      <c r="G66" s="37" cm="1">
        <f t="array" aca="1" ref="G66" ca="1">INDIRECT("R[40]C["&amp;$A$62&amp;"]",FALSE)</f>
        <v>6.4619803063457333</v>
      </c>
      <c r="H66" s="37" cm="1">
        <f t="array" aca="1" ref="H66" ca="1">INDIRECT("R[40]C["&amp;$A$62&amp;"]",FALSE)</f>
        <v>5.8097500516422231</v>
      </c>
      <c r="I66" s="37" cm="1">
        <f t="array" aca="1" ref="I66" ca="1">INDIRECT("R[40]C["&amp;$A$62&amp;"]",FALSE)</f>
        <v>2.6656486848848604</v>
      </c>
      <c r="J66" s="37" cm="1">
        <f t="array" aca="1" ref="J66" ca="1">INDIRECT("R[40]C["&amp;$A$62&amp;"]",FALSE)</f>
        <v>3.2693984306887534</v>
      </c>
      <c r="K66" s="37" cm="1">
        <f t="array" aca="1" ref="K66" ca="1">INDIRECT("R[40]C["&amp;$A$62&amp;"]",FALSE)</f>
        <v>2.3261038145740396</v>
      </c>
      <c r="L66" s="37" cm="1">
        <f t="array" aca="1" ref="L66" ca="1">INDIRECT("R[40]C["&amp;$A$62&amp;"]",FALSE)</f>
        <v>2.7144066495030241</v>
      </c>
      <c r="M66" s="37" cm="1">
        <f t="array" aca="1" ref="M66" ca="1">INDIRECT("R[40]C["&amp;$A$62&amp;"]",FALSE)</f>
        <v>3.8695290611540667</v>
      </c>
      <c r="N66" s="37" cm="1">
        <f t="array" aca="1" ref="N66" ca="1">INDIRECT("R[40]C["&amp;$A$62&amp;"]",FALSE)</f>
        <v>4.123711340206186</v>
      </c>
      <c r="O66" s="37" cm="1">
        <f t="array" aca="1" ref="O66" ca="1">INDIRECT("R[40]C["&amp;$A$62&amp;"]",FALSE)</f>
        <v>4.578590610895616</v>
      </c>
      <c r="P66" s="37" cm="1">
        <f t="array" aca="1" ref="P66" ca="1">INDIRECT("R[40]C["&amp;$A$62&amp;"]",FALSE)</f>
        <v>4.7619047619047619</v>
      </c>
      <c r="Q66" s="37"/>
      <c r="R66" s="22">
        <f ca="1">SUM(D66:Q66)</f>
        <v>52.738575224181744</v>
      </c>
    </row>
    <row r="67" spans="1:18" x14ac:dyDescent="0.35">
      <c r="B67" s="16" t="str">
        <f>[1]Detailed!B61</f>
        <v>SUBSTATIONS</v>
      </c>
      <c r="C67" s="62"/>
      <c r="D67" s="63"/>
      <c r="E67" s="63"/>
      <c r="F67" s="63"/>
      <c r="G67" s="63"/>
      <c r="H67" s="63"/>
      <c r="I67" s="63"/>
      <c r="J67" s="63"/>
      <c r="K67" s="63"/>
      <c r="L67" s="63"/>
      <c r="M67" s="63"/>
      <c r="N67" s="63"/>
      <c r="O67" s="63"/>
      <c r="P67" s="63"/>
      <c r="Q67" s="63"/>
      <c r="R67" s="29"/>
    </row>
    <row r="68" spans="1:18" x14ac:dyDescent="0.35">
      <c r="A68" s="56">
        <f>A59</f>
        <v>1</v>
      </c>
      <c r="B68" t="str">
        <f>[1]Detailed!B62</f>
        <v>OSS Topsides</v>
      </c>
      <c r="C68" s="37" cm="1">
        <f t="array" aca="1" ref="C68" ca="1">INDIRECT("R[40]C["&amp;$A$68&amp;"]",FALSE)</f>
        <v>0</v>
      </c>
      <c r="D68" s="37" cm="1">
        <f t="array" aca="1" ref="D68" ca="1">INDIRECT("R[40]C["&amp;$A$68&amp;"]",FALSE)</f>
        <v>2</v>
      </c>
      <c r="E68" s="37" cm="1">
        <f t="array" aca="1" ref="E68" ca="1">INDIRECT("R[40]C["&amp;$A$68&amp;"]",FALSE)</f>
        <v>4.2314068144245534</v>
      </c>
      <c r="F68" s="37" cm="1">
        <f t="array" aca="1" ref="F68" ca="1">INDIRECT("R[40]C["&amp;$A$68&amp;"]",FALSE)</f>
        <v>3.9469994106529565</v>
      </c>
      <c r="G68" s="37" cm="1">
        <f t="array" aca="1" ref="G68" ca="1">INDIRECT("R[40]C["&amp;$A$68&amp;"]",FALSE)</f>
        <v>6.0449050086355784</v>
      </c>
      <c r="H68" s="37" cm="1">
        <f t="array" aca="1" ref="H68" ca="1">INDIRECT("R[40]C["&amp;$A$68&amp;"]",FALSE)</f>
        <v>5.1642222681264203</v>
      </c>
      <c r="I68" s="37" cm="1">
        <f t="array" aca="1" ref="I68" ca="1">INDIRECT("R[40]C["&amp;$A$68&amp;"]",FALSE)</f>
        <v>2.5591102433962329</v>
      </c>
      <c r="J68" s="37" cm="1">
        <f t="array" aca="1" ref="J68" ca="1">INDIRECT("R[40]C["&amp;$A$68&amp;"]",FALSE)</f>
        <v>3.2693984306887534</v>
      </c>
      <c r="K68" s="37" cm="1">
        <f t="array" aca="1" ref="K68" ca="1">INDIRECT("R[40]C["&amp;$A$68&amp;"]",FALSE)</f>
        <v>1.691711865144756</v>
      </c>
      <c r="L68" s="37" cm="1">
        <f t="array" aca="1" ref="L68" ca="1">INDIRECT("R[40]C["&amp;$A$68&amp;"]",FALSE)</f>
        <v>2.4286722079191874</v>
      </c>
      <c r="M68" s="37" cm="1">
        <f t="array" aca="1" ref="M68" ca="1">INDIRECT("R[40]C["&amp;$A$68&amp;"]",FALSE)</f>
        <v>3.5177536919582422</v>
      </c>
      <c r="N68" s="37" cm="1">
        <f t="array" aca="1" ref="N68" ca="1">INDIRECT("R[40]C["&amp;$A$68&amp;"]",FALSE)</f>
        <v>3.7488284910965324</v>
      </c>
      <c r="O68" s="37" cm="1">
        <f t="array" aca="1" ref="O68" ca="1">INDIRECT("R[40]C["&amp;$A$68&amp;"]",FALSE)</f>
        <v>4.1623551008141959</v>
      </c>
      <c r="P68" s="37" cm="1">
        <f t="array" aca="1" ref="P68" ca="1">INDIRECT("R[40]C["&amp;$A$68&amp;"]",FALSE)</f>
        <v>4.329004329004329</v>
      </c>
      <c r="Q68" s="37"/>
      <c r="R68" s="22">
        <f ca="1">SUM(D68:Q68)</f>
        <v>47.094367861861734</v>
      </c>
    </row>
    <row r="69" spans="1:18" x14ac:dyDescent="0.35">
      <c r="B69" s="16" t="str">
        <f>[1]Detailed!B63</f>
        <v>CABLES</v>
      </c>
      <c r="C69" s="62"/>
      <c r="D69" s="62"/>
      <c r="E69" s="62"/>
      <c r="F69" s="62"/>
      <c r="G69" s="62"/>
      <c r="H69" s="62"/>
      <c r="I69" s="62"/>
      <c r="J69" s="62"/>
      <c r="K69" s="62"/>
      <c r="L69" s="62"/>
      <c r="M69" s="62"/>
      <c r="N69" s="62"/>
      <c r="O69" s="62"/>
      <c r="P69" s="62"/>
      <c r="Q69" s="62"/>
      <c r="R69" s="29"/>
    </row>
    <row r="70" spans="1:18" x14ac:dyDescent="0.35">
      <c r="A70" s="56">
        <f>A59</f>
        <v>1</v>
      </c>
      <c r="B70" t="str">
        <f>[1]Detailed!B64</f>
        <v>Array cable, km</v>
      </c>
      <c r="C70" s="37" cm="1">
        <f t="array" aca="1" ref="C70" ca="1">INDIRECT("R[40]C["&amp;$A$70&amp;"]",FALSE)</f>
        <v>0</v>
      </c>
      <c r="D70" s="37" cm="1">
        <f t="array" aca="1" ref="D70" ca="1">INDIRECT("R[40]C["&amp;$A$70&amp;"]",FALSE)</f>
        <v>125.50240000000001</v>
      </c>
      <c r="E70" s="37" cm="1">
        <f t="array" aca="1" ref="E70" ca="1">INDIRECT("R[40]C["&amp;$A$70&amp;"]",FALSE)</f>
        <v>364.85470323269982</v>
      </c>
      <c r="F70" s="37" cm="1">
        <f t="array" aca="1" ref="F70" ca="1">INDIRECT("R[40]C["&amp;$A$70&amp;"]",FALSE)</f>
        <v>477.31533802101336</v>
      </c>
      <c r="G70" s="37" cm="1">
        <f t="array" aca="1" ref="G70" ca="1">INDIRECT("R[40]C["&amp;$A$70&amp;"]",FALSE)</f>
        <v>449.285872193437</v>
      </c>
      <c r="H70" s="37" cm="1">
        <f t="array" aca="1" ref="H70" ca="1">INDIRECT("R[40]C["&amp;$A$70&amp;"]",FALSE)</f>
        <v>431.36800385595268</v>
      </c>
      <c r="I70" s="37" cm="1">
        <f t="array" aca="1" ref="I70" ca="1">INDIRECT("R[40]C["&amp;$A$70&amp;"]",FALSE)</f>
        <v>321.48076173670285</v>
      </c>
      <c r="J70" s="37" cm="1">
        <f t="array" aca="1" ref="J70" ca="1">INDIRECT("R[40]C["&amp;$A$70&amp;"]",FALSE)</f>
        <v>219.60000000000002</v>
      </c>
      <c r="K70" s="37" cm="1">
        <f t="array" aca="1" ref="K70" ca="1">INDIRECT("R[40]C["&amp;$A$70&amp;"]",FALSE)</f>
        <v>201.78647729365281</v>
      </c>
      <c r="L70" s="37" cm="1">
        <f t="array" aca="1" ref="L70" ca="1">INDIRECT("R[40]C["&amp;$A$70&amp;"]",FALSE)</f>
        <v>207.39397583556905</v>
      </c>
      <c r="M70" s="37" cm="1">
        <f t="array" aca="1" ref="M70" ca="1">INDIRECT("R[40]C["&amp;$A$70&amp;"]",FALSE)</f>
        <v>365.17254367319356</v>
      </c>
      <c r="N70" s="37" cm="1">
        <f t="array" aca="1" ref="N70" ca="1">INDIRECT("R[40]C["&amp;$A$70&amp;"]",FALSE)</f>
        <v>244</v>
      </c>
      <c r="O70" s="37" cm="1">
        <f t="array" aca="1" ref="O70" ca="1">INDIRECT("R[40]C["&amp;$A$70&amp;"]",FALSE)</f>
        <v>244</v>
      </c>
      <c r="P70" s="37" cm="1">
        <f t="array" aca="1" ref="P70" ca="1">INDIRECT("R[40]C["&amp;$A$70&amp;"]",FALSE)</f>
        <v>244.00000000000003</v>
      </c>
      <c r="Q70" s="37"/>
      <c r="R70" s="22">
        <f ca="1">SUM(D70:Q70)</f>
        <v>3895.7600758422209</v>
      </c>
    </row>
    <row r="71" spans="1:18" x14ac:dyDescent="0.35">
      <c r="A71" s="56">
        <f>A59</f>
        <v>1</v>
      </c>
      <c r="B71" t="str">
        <f>[1]Detailed!B65</f>
        <v>Export cable, km</v>
      </c>
      <c r="C71" s="37" cm="1">
        <f t="array" aca="1" ref="C71" ca="1">INDIRECT("R[40]C["&amp;$A$70&amp;"]",FALSE)</f>
        <v>0</v>
      </c>
      <c r="D71" s="37" cm="1">
        <f t="array" aca="1" ref="D71" ca="1">INDIRECT("R[40]C["&amp;$A$70&amp;"]",FALSE)</f>
        <v>256</v>
      </c>
      <c r="E71" s="37" cm="1">
        <f t="array" aca="1" ref="E71" ca="1">INDIRECT("R[40]C["&amp;$A$70&amp;"]",FALSE)</f>
        <v>392.0032820015582</v>
      </c>
      <c r="F71" s="37" cm="1">
        <f t="array" aca="1" ref="F71" ca="1">INDIRECT("R[40]C["&amp;$A$70&amp;"]",FALSE)</f>
        <v>332.53470034751155</v>
      </c>
      <c r="G71" s="37" cm="1">
        <f t="array" aca="1" ref="G71" ca="1">INDIRECT("R[40]C["&amp;$A$70&amp;"]",FALSE)</f>
        <v>430.63816925734022</v>
      </c>
      <c r="H71" s="37" cm="1">
        <f t="array" aca="1" ref="H71" ca="1">INDIRECT("R[40]C["&amp;$A$70&amp;"]",FALSE)</f>
        <v>543.2761826068994</v>
      </c>
      <c r="I71" s="37" cm="1">
        <f t="array" aca="1" ref="I71" ca="1">INDIRECT("R[40]C["&amp;$A$70&amp;"]",FALSE)</f>
        <v>210.69963952495658</v>
      </c>
      <c r="J71" s="37" cm="1">
        <f t="array" aca="1" ref="J71" ca="1">INDIRECT("R[40]C["&amp;$A$70&amp;"]",FALSE)</f>
        <v>451.34718831734966</v>
      </c>
      <c r="K71" s="37" cm="1">
        <f t="array" aca="1" ref="K71" ca="1">INDIRECT("R[40]C["&amp;$A$70&amp;"]",FALSE)</f>
        <v>143.77541945890565</v>
      </c>
      <c r="L71" s="37" cm="1">
        <f t="array" aca="1" ref="L71" ca="1">INDIRECT("R[40]C["&amp;$A$70&amp;"]",FALSE)</f>
        <v>153.0063490989088</v>
      </c>
      <c r="M71" s="37" cm="1">
        <f t="array" aca="1" ref="M71" ca="1">INDIRECT("R[40]C["&amp;$A$70&amp;"]",FALSE)</f>
        <v>470.44385853262554</v>
      </c>
      <c r="N71" s="37" cm="1">
        <f t="array" aca="1" ref="N71" ca="1">INDIRECT("R[40]C["&amp;$A$70&amp;"]",FALSE)</f>
        <v>562.32427366447985</v>
      </c>
      <c r="O71" s="37" cm="1">
        <f t="array" aca="1" ref="O71" ca="1">INDIRECT("R[40]C["&amp;$A$70&amp;"]",FALSE)</f>
        <v>516.69395043957013</v>
      </c>
      <c r="P71" s="37" cm="1">
        <f t="array" aca="1" ref="P71" ca="1">INDIRECT("R[40]C["&amp;$A$70&amp;"]",FALSE)</f>
        <v>606.06060606060601</v>
      </c>
      <c r="Q71" s="37"/>
      <c r="R71" s="22">
        <f ca="1">SUM(D71:Q71)</f>
        <v>5068.8036193107118</v>
      </c>
    </row>
    <row r="72" spans="1:18" x14ac:dyDescent="0.35">
      <c r="B72" s="16" t="str">
        <f>[1]Detailed!B66</f>
        <v>VESSELS</v>
      </c>
      <c r="C72" s="62"/>
      <c r="D72" s="62"/>
      <c r="E72" s="62"/>
      <c r="F72" s="62"/>
      <c r="G72" s="62"/>
      <c r="H72" s="62"/>
      <c r="I72" s="62"/>
      <c r="J72" s="62"/>
      <c r="K72" s="62"/>
      <c r="L72" s="62"/>
      <c r="M72" s="62"/>
      <c r="N72" s="62"/>
      <c r="O72" s="62"/>
      <c r="P72" s="62"/>
      <c r="Q72" s="16"/>
      <c r="R72" s="29"/>
    </row>
    <row r="73" spans="1:18" x14ac:dyDescent="0.35">
      <c r="R73" s="22">
        <f>SUM(D73:Q73)</f>
        <v>0</v>
      </c>
    </row>
    <row r="74" spans="1:18" x14ac:dyDescent="0.35">
      <c r="R74" s="22">
        <f>SUM(D74:Q74)</f>
        <v>0</v>
      </c>
    </row>
    <row r="77" spans="1:18" x14ac:dyDescent="0.35">
      <c r="R77" s="22"/>
    </row>
    <row r="78" spans="1:18" x14ac:dyDescent="0.35">
      <c r="R78" s="22"/>
    </row>
    <row r="79" spans="1:18" x14ac:dyDescent="0.35">
      <c r="R79" s="22"/>
    </row>
    <row r="80" spans="1:18" hidden="1" x14ac:dyDescent="0.35">
      <c r="B80" s="28" t="s">
        <v>107</v>
      </c>
      <c r="C80" s="28"/>
      <c r="D80" s="28"/>
      <c r="E80" s="28"/>
      <c r="F80" s="28"/>
      <c r="G80" s="28"/>
      <c r="H80" s="28"/>
      <c r="I80" s="28"/>
      <c r="J80" s="28"/>
      <c r="R80" s="22"/>
    </row>
    <row r="81" spans="1:19" x14ac:dyDescent="0.35">
      <c r="B81" s="7" t="s">
        <v>168</v>
      </c>
      <c r="C81" s="7"/>
      <c r="R81" s="22"/>
    </row>
    <row r="82" spans="1:19" x14ac:dyDescent="0.35">
      <c r="B82" s="7" t="s">
        <v>108</v>
      </c>
      <c r="C82" s="7"/>
      <c r="D82" s="37">
        <f>D83</f>
        <v>0</v>
      </c>
      <c r="E82" s="37">
        <f t="shared" ref="E82:Q82" si="9">E83+D82</f>
        <v>513.23076923076928</v>
      </c>
      <c r="F82" s="37">
        <f t="shared" si="9"/>
        <v>2328.2307692307695</v>
      </c>
      <c r="G82" s="37">
        <f t="shared" si="9"/>
        <v>4818.2307692307695</v>
      </c>
      <c r="H82" s="37">
        <f t="shared" si="9"/>
        <v>7818.2307692307695</v>
      </c>
      <c r="I82" s="37">
        <f t="shared" si="9"/>
        <v>10818.23076923077</v>
      </c>
      <c r="J82" s="37">
        <f t="shared" si="9"/>
        <v>12617.923076923078</v>
      </c>
      <c r="K82" s="37">
        <f t="shared" si="9"/>
        <v>14117.923076923078</v>
      </c>
      <c r="L82" s="64">
        <f t="shared" si="9"/>
        <v>15117.923076923078</v>
      </c>
      <c r="M82" s="37">
        <f t="shared" si="9"/>
        <v>16817.873698526102</v>
      </c>
      <c r="N82" s="37">
        <f t="shared" si="9"/>
        <v>18817.873698526102</v>
      </c>
      <c r="O82" s="37">
        <f t="shared" si="9"/>
        <v>20817.873698526102</v>
      </c>
      <c r="P82" s="37">
        <f t="shared" si="9"/>
        <v>22817.873698526102</v>
      </c>
      <c r="Q82" s="37">
        <f t="shared" si="9"/>
        <v>24817.873698526102</v>
      </c>
      <c r="R82" s="22">
        <f>Q82</f>
        <v>24817.873698526102</v>
      </c>
    </row>
    <row r="83" spans="1:19" x14ac:dyDescent="0.35">
      <c r="B83" s="7" t="s">
        <v>109</v>
      </c>
      <c r="C83" s="7"/>
      <c r="D83" s="37">
        <f t="shared" ref="D83:Q83" si="10">SUMPRODUCT(D86:D88,$B$86:$B$88)</f>
        <v>0</v>
      </c>
      <c r="E83" s="37">
        <f>SUMPRODUCT(E86:E88,$B$86:$B$88)</f>
        <v>513.23076923076928</v>
      </c>
      <c r="F83" s="37">
        <f>SUMPRODUCT(F86:F88,$B$86:$B$88)</f>
        <v>1815</v>
      </c>
      <c r="G83" s="37">
        <f t="shared" si="10"/>
        <v>2490</v>
      </c>
      <c r="H83" s="37">
        <f t="shared" si="10"/>
        <v>3000</v>
      </c>
      <c r="I83" s="37">
        <f>SUMPRODUCT(I86:I88,$B$86:$B$88)</f>
        <v>3000</v>
      </c>
      <c r="J83" s="37">
        <f t="shared" si="10"/>
        <v>1799.6923076923081</v>
      </c>
      <c r="K83" s="37">
        <f t="shared" si="10"/>
        <v>1500</v>
      </c>
      <c r="L83" s="64">
        <f>SUMPRODUCT(L86:L88,$B$86:$B$88)</f>
        <v>1000.0000000000001</v>
      </c>
      <c r="M83" s="37">
        <f t="shared" si="10"/>
        <v>1699.9506216030245</v>
      </c>
      <c r="N83" s="37">
        <f t="shared" si="10"/>
        <v>2000</v>
      </c>
      <c r="O83" s="37">
        <f t="shared" si="10"/>
        <v>2000</v>
      </c>
      <c r="P83" s="37">
        <f t="shared" si="10"/>
        <v>2000</v>
      </c>
      <c r="Q83" s="37">
        <f t="shared" si="10"/>
        <v>2000</v>
      </c>
      <c r="R83" s="22">
        <f>SUM(D83:Q83)</f>
        <v>24817.873698526102</v>
      </c>
    </row>
    <row r="84" spans="1:19" x14ac:dyDescent="0.35">
      <c r="B84" s="7" t="s">
        <v>84</v>
      </c>
      <c r="C84" s="7"/>
      <c r="D84" s="37">
        <f>ROUNDUP(D83/500,0)</f>
        <v>0</v>
      </c>
      <c r="E84" s="37">
        <f>ROUNDUP(E83/500,0)</f>
        <v>2</v>
      </c>
      <c r="F84" s="37">
        <f>ROUNDUP(F83/800,0)</f>
        <v>3</v>
      </c>
      <c r="G84" s="37">
        <f t="shared" ref="G84:Q84" si="11">ROUNDUP(G83/800,0)</f>
        <v>4</v>
      </c>
      <c r="H84" s="37">
        <f t="shared" si="11"/>
        <v>4</v>
      </c>
      <c r="I84" s="37">
        <f t="shared" si="11"/>
        <v>4</v>
      </c>
      <c r="J84" s="37">
        <f t="shared" si="11"/>
        <v>3</v>
      </c>
      <c r="K84" s="37">
        <f t="shared" si="11"/>
        <v>2</v>
      </c>
      <c r="L84" s="37">
        <f t="shared" si="11"/>
        <v>2</v>
      </c>
      <c r="M84" s="37">
        <f t="shared" si="11"/>
        <v>3</v>
      </c>
      <c r="N84" s="37">
        <f t="shared" si="11"/>
        <v>3</v>
      </c>
      <c r="O84" s="37">
        <f t="shared" si="11"/>
        <v>3</v>
      </c>
      <c r="P84" s="37">
        <f t="shared" si="11"/>
        <v>3</v>
      </c>
      <c r="Q84" s="37">
        <f t="shared" si="11"/>
        <v>3</v>
      </c>
      <c r="R84" s="22">
        <f>SUM(D84:Q84)</f>
        <v>39</v>
      </c>
    </row>
    <row r="85" spans="1:19" x14ac:dyDescent="0.35">
      <c r="B85" s="16" t="s">
        <v>110</v>
      </c>
      <c r="C85" s="63">
        <f>SUM(C86:C88)</f>
        <v>0</v>
      </c>
      <c r="D85" s="63">
        <f t="shared" ref="D85:Q85" si="12">SUM(D86:D88)</f>
        <v>0</v>
      </c>
      <c r="E85" s="63">
        <f t="shared" si="12"/>
        <v>42.769230769230774</v>
      </c>
      <c r="F85" s="63">
        <f t="shared" si="12"/>
        <v>143</v>
      </c>
      <c r="G85" s="63">
        <f t="shared" si="12"/>
        <v>191</v>
      </c>
      <c r="H85" s="63">
        <f t="shared" si="12"/>
        <v>225</v>
      </c>
      <c r="I85" s="63">
        <f t="shared" si="12"/>
        <v>225</v>
      </c>
      <c r="J85" s="63">
        <f t="shared" si="12"/>
        <v>124.97435897435901</v>
      </c>
      <c r="K85" s="63">
        <f t="shared" si="12"/>
        <v>100</v>
      </c>
      <c r="L85" s="63">
        <f t="shared" si="12"/>
        <v>66.666666666666671</v>
      </c>
      <c r="M85" s="63">
        <f t="shared" si="12"/>
        <v>105.55281231127913</v>
      </c>
      <c r="N85" s="63">
        <f t="shared" si="12"/>
        <v>122.22222222222223</v>
      </c>
      <c r="O85" s="63">
        <f t="shared" si="12"/>
        <v>122.22222222222223</v>
      </c>
      <c r="P85" s="63">
        <f t="shared" si="12"/>
        <v>122.22222222222223</v>
      </c>
      <c r="Q85" s="63">
        <f t="shared" si="12"/>
        <v>122.22222222222223</v>
      </c>
      <c r="R85" s="29">
        <f>SUM(C85:Q85)</f>
        <v>1712.8519576104245</v>
      </c>
    </row>
    <row r="86" spans="1:19" x14ac:dyDescent="0.35">
      <c r="A86" s="30"/>
      <c r="B86" s="17">
        <f>Assumptions!F16</f>
        <v>12</v>
      </c>
      <c r="C86" s="17"/>
      <c r="D86" s="37">
        <f>'EC-UNCONSTR'!D86</f>
        <v>0</v>
      </c>
      <c r="E86" s="37">
        <f>IF(SUM('EC-UNCONSTR'!$D86:E86)-SUM($D86:D86)-E137&lt;0,SUM('EC-UNCONSTR'!$D86:E86)-SUM($D86:D86),E137)</f>
        <v>42.769230769230774</v>
      </c>
      <c r="F86" s="37">
        <f>IF(SUM('EC-UNCONSTR'!$D86:F86)-SUM($D86:E86)-F137&lt;0,SUM('EC-UNCONSTR'!$D86:F86)-SUM($D86:E86),F137)</f>
        <v>110</v>
      </c>
      <c r="G86" s="37">
        <f>IF(SUM('EC-UNCONSTR'!$D86:G86)-SUM($D86:F86)-G137&lt;0,SUM('EC-UNCONSTR'!$D86:G86)-SUM($D86:F86),G137)</f>
        <v>125</v>
      </c>
      <c r="H86" s="37">
        <f>IF(SUM('EC-UNCONSTR'!$D86:H86)-SUM($D86:G86)-H137&lt;0,SUM('EC-UNCONSTR'!$D86:H86)-SUM($D86:G86),H137)</f>
        <v>125</v>
      </c>
      <c r="I86" s="37">
        <f>IF(SUM('EC-UNCONSTR'!$D86:I86)-SUM($D86:H86)-I137&lt;0,SUM('EC-UNCONSTR'!$D86:I86)-SUM($D86:H86),I137)</f>
        <v>125</v>
      </c>
      <c r="J86" s="37">
        <f>IF(SUM('EC-UNCONSTR'!$D86:J86)-SUM($D86:I86)-J137&lt;0,SUM('EC-UNCONSTR'!$D86:J86)-SUM($D86:I86),J137)</f>
        <v>24.974358974359006</v>
      </c>
      <c r="K86" s="37">
        <f>IF(SUM('EC-UNCONSTR'!$D86:K86)-SUM($D86:J86)-K137&lt;0,SUM('EC-UNCONSTR'!$D86:K86)-SUM($D86:J86),K137)</f>
        <v>0</v>
      </c>
      <c r="L86" s="64">
        <f>IF(SUM('EC-UNCONSTR'!$D86:L86)-SUM($D86:K86)-L137&lt;0,SUM('EC-UNCONSTR'!$D86:L86)-SUM($D86:K86),L137)</f>
        <v>0</v>
      </c>
      <c r="M86" s="37">
        <f>IF(SUM('EC-UNCONSTR'!$D86:M86)-SUM($D86:L86)-M137&lt;0,SUM('EC-UNCONSTR'!$D86:M86)-SUM($D86:L86),M137)</f>
        <v>0</v>
      </c>
      <c r="N86" s="37">
        <f>IF(SUM('EC-UNCONSTR'!$D86:N86)-SUM($D86:M86)-N137&lt;0,SUM('EC-UNCONSTR'!$D86:N86)-SUM($D86:M86),N137)</f>
        <v>0</v>
      </c>
      <c r="O86" s="37">
        <f>IF(SUM('EC-UNCONSTR'!$D86:O86)-SUM($D86:N86)-O137&lt;0,SUM('EC-UNCONSTR'!$D86:O86)-SUM($D86:N86),O137)</f>
        <v>0</v>
      </c>
      <c r="P86" s="37">
        <f>IF(SUM('EC-UNCONSTR'!$D86:P86)-SUM($D86:O86)-P137&lt;0,SUM('EC-UNCONSTR'!$D86:P86)-SUM($D86:O86),P137)</f>
        <v>0</v>
      </c>
      <c r="Q86" s="37">
        <f>IF(SUM('EC-UNCONSTR'!$D86:Q86)-SUM($D86:P86)-Q137&lt;0,SUM('EC-UNCONSTR'!$D86:Q86)-SUM($D86:P86),Q137)</f>
        <v>0</v>
      </c>
      <c r="R86" s="22">
        <f>SUM(D86:Q86)</f>
        <v>552.74358974358972</v>
      </c>
      <c r="S86" s="22"/>
    </row>
    <row r="87" spans="1:19" x14ac:dyDescent="0.35">
      <c r="B87" s="17">
        <f>Assumptions!F17</f>
        <v>15</v>
      </c>
      <c r="C87" s="17"/>
      <c r="D87" s="37">
        <f>'EC-UNCONSTR'!D87</f>
        <v>0</v>
      </c>
      <c r="E87" s="37">
        <f>IF(SUM('EC-UNCONSTR'!$D87:E87)-SUM($D87:D87)-E138&lt;0,SUM('EC-UNCONSTR'!$D87:E87)-SUM($D87:D87),E138)</f>
        <v>0</v>
      </c>
      <c r="F87" s="37">
        <f>IF(SUM('EC-UNCONSTR'!$D87:F87)-SUM($D87:E87)-F138&lt;0,SUM('EC-UNCONSTR'!$D87:F87)-SUM($D87:E87),F138)</f>
        <v>33</v>
      </c>
      <c r="G87" s="37">
        <f>IF(SUM('EC-UNCONSTR'!$D87:G87)-SUM($D87:F87)-G138&lt;0,SUM('EC-UNCONSTR'!$D87:G87)-SUM($D87:F87),G138)</f>
        <v>66</v>
      </c>
      <c r="H87" s="37">
        <f>IF(SUM('EC-UNCONSTR'!$D87:H87)-SUM($D87:G87)-H138&lt;0,SUM('EC-UNCONSTR'!$D87:H87)-SUM($D87:G87),H138)</f>
        <v>100</v>
      </c>
      <c r="I87" s="37">
        <f>IF(SUM('EC-UNCONSTR'!$D87:I87)-SUM($D87:H87)-I138&lt;0,SUM('EC-UNCONSTR'!$D87:I87)-SUM($D87:H87),I138)</f>
        <v>100</v>
      </c>
      <c r="J87" s="37">
        <f>IF(SUM('EC-UNCONSTR'!$D87:J87)-SUM($D87:I87)-J138&lt;0,SUM('EC-UNCONSTR'!$D87:J87)-SUM($D87:I87),J138)</f>
        <v>100</v>
      </c>
      <c r="K87" s="37">
        <f>IF(SUM('EC-UNCONSTR'!$D87:K87)-SUM($D87:J87)-K138&lt;0,SUM('EC-UNCONSTR'!$D87:K87)-SUM($D87:J87),K138)</f>
        <v>100</v>
      </c>
      <c r="L87" s="64">
        <f>IF(SUM('EC-UNCONSTR'!$D87:L87)-SUM($D87:K87)-L138&lt;0,SUM('EC-UNCONSTR'!$D87:L87)-SUM($D87:K87),L138)</f>
        <v>66.666666666666671</v>
      </c>
      <c r="M87" s="37">
        <f>IF(SUM('EC-UNCONSTR'!$D87:M87)-SUM($D87:L87)-M138&lt;0,SUM('EC-UNCONSTR'!$D87:M87)-SUM($D87:L87),M138)</f>
        <v>66.666666666666671</v>
      </c>
      <c r="N87" s="37">
        <f>IF(SUM('EC-UNCONSTR'!$D87:N87)-SUM($D87:M87)-N138&lt;0,SUM('EC-UNCONSTR'!$D87:N87)-SUM($D87:M87),N138)</f>
        <v>66.666666666666671</v>
      </c>
      <c r="O87" s="37">
        <f>IF(SUM('EC-UNCONSTR'!$D87:O87)-SUM($D87:N87)-O138&lt;0,SUM('EC-UNCONSTR'!$D87:O87)-SUM($D87:N87),O138)</f>
        <v>66.666666666666671</v>
      </c>
      <c r="P87" s="37">
        <f>IF(SUM('EC-UNCONSTR'!$D87:P87)-SUM($D87:O87)-P138&lt;0,SUM('EC-UNCONSTR'!$D87:P87)-SUM($D87:O87),P138)</f>
        <v>66.666666666666671</v>
      </c>
      <c r="Q87" s="37">
        <f>IF(SUM('EC-UNCONSTR'!$D87:Q87)-SUM($D87:P87)-Q138&lt;0,SUM('EC-UNCONSTR'!$D87:Q87)-SUM($D87:P87),Q138)</f>
        <v>66.666666666666671</v>
      </c>
      <c r="R87" s="22">
        <f>SUM(D87:Q87)</f>
        <v>898.99999999999977</v>
      </c>
      <c r="S87" s="22"/>
    </row>
    <row r="88" spans="1:19" x14ac:dyDescent="0.35">
      <c r="B88" s="17">
        <f>Assumptions!F18</f>
        <v>18</v>
      </c>
      <c r="C88" s="17"/>
      <c r="D88" s="37">
        <f>'EC-UNCONSTR'!D88</f>
        <v>0</v>
      </c>
      <c r="E88" s="37">
        <f>IF(SUM('EC-UNCONSTR'!$D88:E88)-SUM($D88:D88)-E139&lt;0,SUM('EC-UNCONSTR'!$D88:E88)-SUM($D88:D88),E139)</f>
        <v>0</v>
      </c>
      <c r="F88" s="37">
        <f>IF(SUM('EC-UNCONSTR'!$D88:F88)-SUM($D88:E88)-F139&lt;0,SUM('EC-UNCONSTR'!$D88:F88)-SUM($D88:E88),F139)</f>
        <v>0</v>
      </c>
      <c r="G88" s="37">
        <f>IF(SUM('EC-UNCONSTR'!$D88:G88)-SUM($D88:F88)-G139&lt;0,SUM('EC-UNCONSTR'!$D88:G88)-SUM($D88:F88),G139)</f>
        <v>0</v>
      </c>
      <c r="H88" s="37">
        <f>IF(SUM('EC-UNCONSTR'!$D88:H88)-SUM($D88:G88)-H139&lt;0,SUM('EC-UNCONSTR'!$D88:H88)-SUM($D88:G88),H139)</f>
        <v>0</v>
      </c>
      <c r="I88" s="37">
        <f>IF(SUM('EC-UNCONSTR'!$D88:I88)-SUM($D88:H88)-I139&lt;0,SUM('EC-UNCONSTR'!$D88:I88)-SUM($D88:H88),I139)</f>
        <v>0</v>
      </c>
      <c r="J88" s="37">
        <f>IF(SUM('EC-UNCONSTR'!$D88:J88)-SUM($D88:I88)-J139&lt;0,SUM('EC-UNCONSTR'!$D88:J88)-SUM($D88:I88),J139)</f>
        <v>0</v>
      </c>
      <c r="K88" s="37">
        <f>IF(SUM('EC-UNCONSTR'!$D88:K88)-SUM($D88:J88)-K139&lt;0,SUM('EC-UNCONSTR'!$D88:K88)-SUM($D88:J88),K139)</f>
        <v>0</v>
      </c>
      <c r="L88" s="64">
        <f>IF(SUM('EC-UNCONSTR'!$D88:L88)-SUM($D88:K88)-L139&lt;0,SUM('EC-UNCONSTR'!$D88:L88)-SUM($D88:K88),L139)</f>
        <v>0</v>
      </c>
      <c r="M88" s="37">
        <f>IF(SUM('EC-UNCONSTR'!$D88:M88)-SUM($D88:L88)-M139&lt;0,SUM('EC-UNCONSTR'!$D88:M88)-SUM($D88:L88),M139)</f>
        <v>38.886145644612462</v>
      </c>
      <c r="N88" s="37">
        <f>IF(SUM('EC-UNCONSTR'!$D88:N88)-SUM($D88:M88)-N139&lt;0,SUM('EC-UNCONSTR'!$D88:N88)-SUM($D88:M88),N139)</f>
        <v>55.55555555555555</v>
      </c>
      <c r="O88" s="37">
        <f>IF(SUM('EC-UNCONSTR'!$D88:O88)-SUM($D88:N88)-O139&lt;0,SUM('EC-UNCONSTR'!$D88:O88)-SUM($D88:N88),O139)</f>
        <v>55.55555555555555</v>
      </c>
      <c r="P88" s="37">
        <f>IF(SUM('EC-UNCONSTR'!$D88:P88)-SUM($D88:O88)-P139&lt;0,SUM('EC-UNCONSTR'!$D88:P88)-SUM($D88:O88),P139)</f>
        <v>55.55555555555555</v>
      </c>
      <c r="Q88" s="37">
        <f>IF(SUM('EC-UNCONSTR'!$D88:Q88)-SUM($D88:P88)-Q139&lt;0,SUM('EC-UNCONSTR'!$D88:Q88)-SUM($D88:P88),Q139)</f>
        <v>55.55555555555555</v>
      </c>
      <c r="R88" s="22">
        <f>SUM(D88:Q88)</f>
        <v>261.10836786683467</v>
      </c>
      <c r="S88" s="22"/>
    </row>
    <row r="89" spans="1:19" x14ac:dyDescent="0.35">
      <c r="B89" s="16" t="s">
        <v>111</v>
      </c>
      <c r="C89" s="16"/>
      <c r="D89" s="63"/>
      <c r="E89" s="63"/>
      <c r="F89" s="63"/>
      <c r="G89" s="63"/>
      <c r="H89" s="63"/>
      <c r="I89" s="63"/>
      <c r="J89" s="63"/>
      <c r="K89" s="63"/>
      <c r="L89" s="65"/>
      <c r="M89" s="63"/>
      <c r="N89" s="63"/>
      <c r="O89" s="63"/>
      <c r="P89" s="63"/>
      <c r="Q89" s="63"/>
      <c r="R89" s="29"/>
      <c r="S89" s="22"/>
    </row>
    <row r="90" spans="1:19" x14ac:dyDescent="0.35">
      <c r="B90" s="17">
        <f>B86</f>
        <v>12</v>
      </c>
      <c r="C90" s="17"/>
      <c r="D90" s="37">
        <f t="shared" ref="D90:Q92" si="13">3*D86</f>
        <v>0</v>
      </c>
      <c r="E90" s="37">
        <f t="shared" si="13"/>
        <v>128.30769230769232</v>
      </c>
      <c r="F90" s="37">
        <f t="shared" si="13"/>
        <v>330</v>
      </c>
      <c r="G90" s="37">
        <f t="shared" si="13"/>
        <v>375</v>
      </c>
      <c r="H90" s="37">
        <f t="shared" si="13"/>
        <v>375</v>
      </c>
      <c r="I90" s="37">
        <f t="shared" si="13"/>
        <v>375</v>
      </c>
      <c r="J90" s="37">
        <f t="shared" si="13"/>
        <v>74.923076923077019</v>
      </c>
      <c r="K90" s="37">
        <f t="shared" si="13"/>
        <v>0</v>
      </c>
      <c r="L90" s="64">
        <f t="shared" si="13"/>
        <v>0</v>
      </c>
      <c r="M90" s="37">
        <f t="shared" si="13"/>
        <v>0</v>
      </c>
      <c r="N90" s="37">
        <f t="shared" si="13"/>
        <v>0</v>
      </c>
      <c r="O90" s="37">
        <f t="shared" si="13"/>
        <v>0</v>
      </c>
      <c r="P90" s="37">
        <f t="shared" si="13"/>
        <v>0</v>
      </c>
      <c r="Q90" s="37">
        <f t="shared" si="13"/>
        <v>0</v>
      </c>
      <c r="R90" s="22">
        <f>SUM(D90:Q90)</f>
        <v>1658.2307692307695</v>
      </c>
    </row>
    <row r="91" spans="1:19" x14ac:dyDescent="0.35">
      <c r="B91" s="17">
        <f>B87</f>
        <v>15</v>
      </c>
      <c r="C91" s="17"/>
      <c r="D91" s="37">
        <f t="shared" si="13"/>
        <v>0</v>
      </c>
      <c r="E91" s="37">
        <f t="shared" si="13"/>
        <v>0</v>
      </c>
      <c r="F91" s="37">
        <f t="shared" si="13"/>
        <v>99</v>
      </c>
      <c r="G91" s="37">
        <f t="shared" si="13"/>
        <v>198</v>
      </c>
      <c r="H91" s="37">
        <f t="shared" si="13"/>
        <v>300</v>
      </c>
      <c r="I91" s="37">
        <f t="shared" si="13"/>
        <v>300</v>
      </c>
      <c r="J91" s="37">
        <f t="shared" si="13"/>
        <v>300</v>
      </c>
      <c r="K91" s="37">
        <f t="shared" si="13"/>
        <v>300</v>
      </c>
      <c r="L91" s="64">
        <f t="shared" si="13"/>
        <v>200</v>
      </c>
      <c r="M91" s="37">
        <f t="shared" si="13"/>
        <v>200</v>
      </c>
      <c r="N91" s="37">
        <f t="shared" si="13"/>
        <v>200</v>
      </c>
      <c r="O91" s="37">
        <f t="shared" si="13"/>
        <v>200</v>
      </c>
      <c r="P91" s="37">
        <f t="shared" si="13"/>
        <v>200</v>
      </c>
      <c r="Q91" s="37">
        <f t="shared" si="13"/>
        <v>200</v>
      </c>
      <c r="R91" s="22">
        <f>SUM(D91:Q91)</f>
        <v>2697</v>
      </c>
    </row>
    <row r="92" spans="1:19" x14ac:dyDescent="0.35">
      <c r="B92" s="17">
        <f>B88</f>
        <v>18</v>
      </c>
      <c r="C92" s="17"/>
      <c r="D92" s="37">
        <f t="shared" si="13"/>
        <v>0</v>
      </c>
      <c r="E92" s="37">
        <f t="shared" si="13"/>
        <v>0</v>
      </c>
      <c r="F92" s="37">
        <f t="shared" si="13"/>
        <v>0</v>
      </c>
      <c r="G92" s="37">
        <f t="shared" si="13"/>
        <v>0</v>
      </c>
      <c r="H92" s="37">
        <f t="shared" si="13"/>
        <v>0</v>
      </c>
      <c r="I92" s="37">
        <f t="shared" si="13"/>
        <v>0</v>
      </c>
      <c r="J92" s="37">
        <f t="shared" si="13"/>
        <v>0</v>
      </c>
      <c r="K92" s="37">
        <f t="shared" si="13"/>
        <v>0</v>
      </c>
      <c r="L92" s="64">
        <f t="shared" si="13"/>
        <v>0</v>
      </c>
      <c r="M92" s="37">
        <f t="shared" si="13"/>
        <v>116.65843693383738</v>
      </c>
      <c r="N92" s="37">
        <f t="shared" si="13"/>
        <v>166.66666666666666</v>
      </c>
      <c r="O92" s="37">
        <f t="shared" si="13"/>
        <v>166.66666666666666</v>
      </c>
      <c r="P92" s="37">
        <f t="shared" si="13"/>
        <v>166.66666666666666</v>
      </c>
      <c r="Q92" s="37">
        <f t="shared" si="13"/>
        <v>166.66666666666666</v>
      </c>
      <c r="R92" s="22">
        <f>SUM(D92:Q92)</f>
        <v>783.32510360050389</v>
      </c>
    </row>
    <row r="93" spans="1:19" x14ac:dyDescent="0.35">
      <c r="B93" s="16" t="s">
        <v>112</v>
      </c>
      <c r="C93" s="16"/>
      <c r="D93" s="63"/>
      <c r="E93" s="63"/>
      <c r="F93" s="63"/>
      <c r="G93" s="63"/>
      <c r="H93" s="63"/>
      <c r="I93" s="63"/>
      <c r="J93" s="63"/>
      <c r="K93" s="63"/>
      <c r="L93" s="65"/>
      <c r="M93" s="63"/>
      <c r="N93" s="63"/>
      <c r="O93" s="63"/>
      <c r="P93" s="63"/>
      <c r="Q93" s="63"/>
      <c r="R93" s="29"/>
    </row>
    <row r="94" spans="1:19" x14ac:dyDescent="0.35">
      <c r="B94" s="17">
        <f>B86</f>
        <v>12</v>
      </c>
      <c r="C94" s="17"/>
      <c r="D94" s="37">
        <f t="shared" ref="D94:Q96" si="14">D86</f>
        <v>0</v>
      </c>
      <c r="E94" s="37">
        <f t="shared" si="14"/>
        <v>42.769230769230774</v>
      </c>
      <c r="F94" s="37">
        <f t="shared" si="14"/>
        <v>110</v>
      </c>
      <c r="G94" s="37">
        <f t="shared" si="14"/>
        <v>125</v>
      </c>
      <c r="H94" s="37">
        <f t="shared" si="14"/>
        <v>125</v>
      </c>
      <c r="I94" s="37">
        <f t="shared" si="14"/>
        <v>125</v>
      </c>
      <c r="J94" s="37">
        <f t="shared" si="14"/>
        <v>24.974358974359006</v>
      </c>
      <c r="K94" s="37">
        <f t="shared" si="14"/>
        <v>0</v>
      </c>
      <c r="L94" s="64">
        <f t="shared" si="14"/>
        <v>0</v>
      </c>
      <c r="M94" s="37">
        <f t="shared" si="14"/>
        <v>0</v>
      </c>
      <c r="N94" s="37">
        <f t="shared" si="14"/>
        <v>0</v>
      </c>
      <c r="O94" s="37">
        <f t="shared" si="14"/>
        <v>0</v>
      </c>
      <c r="P94" s="37">
        <f t="shared" si="14"/>
        <v>0</v>
      </c>
      <c r="Q94" s="37">
        <f t="shared" si="14"/>
        <v>0</v>
      </c>
      <c r="R94" s="22">
        <f>SUM(D94:Q94)</f>
        <v>552.74358974358972</v>
      </c>
    </row>
    <row r="95" spans="1:19" x14ac:dyDescent="0.35">
      <c r="B95" s="17">
        <f>B87</f>
        <v>15</v>
      </c>
      <c r="C95" s="17"/>
      <c r="D95" s="37">
        <f t="shared" si="14"/>
        <v>0</v>
      </c>
      <c r="E95" s="37">
        <f t="shared" si="14"/>
        <v>0</v>
      </c>
      <c r="F95" s="37">
        <f t="shared" si="14"/>
        <v>33</v>
      </c>
      <c r="G95" s="37">
        <f t="shared" si="14"/>
        <v>66</v>
      </c>
      <c r="H95" s="37">
        <f t="shared" si="14"/>
        <v>100</v>
      </c>
      <c r="I95" s="37">
        <f t="shared" si="14"/>
        <v>100</v>
      </c>
      <c r="J95" s="37">
        <f t="shared" si="14"/>
        <v>100</v>
      </c>
      <c r="K95" s="37">
        <f t="shared" si="14"/>
        <v>100</v>
      </c>
      <c r="L95" s="64">
        <f t="shared" si="14"/>
        <v>66.666666666666671</v>
      </c>
      <c r="M95" s="37">
        <f t="shared" si="14"/>
        <v>66.666666666666671</v>
      </c>
      <c r="N95" s="37">
        <f t="shared" si="14"/>
        <v>66.666666666666671</v>
      </c>
      <c r="O95" s="37">
        <f t="shared" si="14"/>
        <v>66.666666666666671</v>
      </c>
      <c r="P95" s="37">
        <f t="shared" si="14"/>
        <v>66.666666666666671</v>
      </c>
      <c r="Q95" s="37">
        <f t="shared" si="14"/>
        <v>66.666666666666671</v>
      </c>
      <c r="R95" s="22">
        <f>SUM(D95:Q95)</f>
        <v>898.99999999999977</v>
      </c>
    </row>
    <row r="96" spans="1:19" x14ac:dyDescent="0.35">
      <c r="B96" s="17">
        <f>B88</f>
        <v>18</v>
      </c>
      <c r="C96" s="17"/>
      <c r="D96" s="37">
        <f t="shared" si="14"/>
        <v>0</v>
      </c>
      <c r="E96" s="37">
        <f t="shared" si="14"/>
        <v>0</v>
      </c>
      <c r="F96" s="37">
        <f t="shared" si="14"/>
        <v>0</v>
      </c>
      <c r="G96" s="37">
        <f t="shared" si="14"/>
        <v>0</v>
      </c>
      <c r="H96" s="37">
        <f t="shared" si="14"/>
        <v>0</v>
      </c>
      <c r="I96" s="37">
        <f t="shared" si="14"/>
        <v>0</v>
      </c>
      <c r="J96" s="37">
        <f t="shared" si="14"/>
        <v>0</v>
      </c>
      <c r="K96" s="37">
        <f t="shared" si="14"/>
        <v>0</v>
      </c>
      <c r="L96" s="64">
        <f t="shared" si="14"/>
        <v>0</v>
      </c>
      <c r="M96" s="37">
        <f t="shared" si="14"/>
        <v>38.886145644612462</v>
      </c>
      <c r="N96" s="37">
        <f t="shared" si="14"/>
        <v>55.55555555555555</v>
      </c>
      <c r="O96" s="37">
        <f t="shared" si="14"/>
        <v>55.55555555555555</v>
      </c>
      <c r="P96" s="37">
        <f t="shared" si="14"/>
        <v>55.55555555555555</v>
      </c>
      <c r="Q96" s="37">
        <f t="shared" si="14"/>
        <v>55.55555555555555</v>
      </c>
      <c r="R96" s="22">
        <f>SUM(D96:Q96)</f>
        <v>261.10836786683467</v>
      </c>
    </row>
    <row r="97" spans="2:18" x14ac:dyDescent="0.35">
      <c r="B97" s="16" t="s">
        <v>113</v>
      </c>
      <c r="C97" s="16"/>
      <c r="D97" s="63"/>
      <c r="E97" s="63"/>
      <c r="F97" s="63"/>
      <c r="G97" s="63"/>
      <c r="H97" s="63"/>
      <c r="I97" s="63"/>
      <c r="J97" s="63"/>
      <c r="K97" s="63"/>
      <c r="L97" s="65"/>
      <c r="M97" s="63"/>
      <c r="N97" s="63"/>
      <c r="O97" s="63"/>
      <c r="P97" s="63"/>
      <c r="Q97" s="63"/>
      <c r="R97" s="29"/>
    </row>
    <row r="98" spans="2:18" x14ac:dyDescent="0.35">
      <c r="B98" s="17">
        <f>B86</f>
        <v>12</v>
      </c>
      <c r="C98" s="17"/>
      <c r="D98" s="37">
        <f t="shared" ref="D98:Q100" si="15">D86</f>
        <v>0</v>
      </c>
      <c r="E98" s="37">
        <f t="shared" si="15"/>
        <v>42.769230769230774</v>
      </c>
      <c r="F98" s="37">
        <f t="shared" si="15"/>
        <v>110</v>
      </c>
      <c r="G98" s="37">
        <f t="shared" si="15"/>
        <v>125</v>
      </c>
      <c r="H98" s="37">
        <f t="shared" si="15"/>
        <v>125</v>
      </c>
      <c r="I98" s="37">
        <f t="shared" si="15"/>
        <v>125</v>
      </c>
      <c r="J98" s="37">
        <f t="shared" si="15"/>
        <v>24.974358974359006</v>
      </c>
      <c r="K98" s="37">
        <f t="shared" si="15"/>
        <v>0</v>
      </c>
      <c r="L98" s="64">
        <f t="shared" si="15"/>
        <v>0</v>
      </c>
      <c r="M98" s="37">
        <f t="shared" si="15"/>
        <v>0</v>
      </c>
      <c r="N98" s="37">
        <f t="shared" si="15"/>
        <v>0</v>
      </c>
      <c r="O98" s="37">
        <f t="shared" si="15"/>
        <v>0</v>
      </c>
      <c r="P98" s="37">
        <f t="shared" si="15"/>
        <v>0</v>
      </c>
      <c r="Q98" s="37">
        <f t="shared" si="15"/>
        <v>0</v>
      </c>
      <c r="R98" s="22">
        <f>SUM(D98:Q98)</f>
        <v>552.74358974358972</v>
      </c>
    </row>
    <row r="99" spans="2:18" x14ac:dyDescent="0.35">
      <c r="B99" s="17">
        <f>B87</f>
        <v>15</v>
      </c>
      <c r="C99" s="17"/>
      <c r="D99" s="37">
        <f t="shared" si="15"/>
        <v>0</v>
      </c>
      <c r="E99" s="37">
        <f t="shared" si="15"/>
        <v>0</v>
      </c>
      <c r="F99" s="37">
        <f t="shared" si="15"/>
        <v>33</v>
      </c>
      <c r="G99" s="37">
        <f t="shared" si="15"/>
        <v>66</v>
      </c>
      <c r="H99" s="37">
        <f t="shared" si="15"/>
        <v>100</v>
      </c>
      <c r="I99" s="37">
        <f t="shared" si="15"/>
        <v>100</v>
      </c>
      <c r="J99" s="37">
        <f t="shared" si="15"/>
        <v>100</v>
      </c>
      <c r="K99" s="37">
        <f t="shared" si="15"/>
        <v>100</v>
      </c>
      <c r="L99" s="64">
        <f t="shared" si="15"/>
        <v>66.666666666666671</v>
      </c>
      <c r="M99" s="37">
        <f t="shared" si="15"/>
        <v>66.666666666666671</v>
      </c>
      <c r="N99" s="37">
        <f t="shared" si="15"/>
        <v>66.666666666666671</v>
      </c>
      <c r="O99" s="37">
        <f t="shared" si="15"/>
        <v>66.666666666666671</v>
      </c>
      <c r="P99" s="37">
        <f t="shared" si="15"/>
        <v>66.666666666666671</v>
      </c>
      <c r="Q99" s="37">
        <f t="shared" si="15"/>
        <v>66.666666666666671</v>
      </c>
      <c r="R99" s="22">
        <f>SUM(D99:Q99)</f>
        <v>898.99999999999977</v>
      </c>
    </row>
    <row r="100" spans="2:18" x14ac:dyDescent="0.35">
      <c r="B100" s="17">
        <f>B88</f>
        <v>18</v>
      </c>
      <c r="C100" s="17"/>
      <c r="D100" s="37">
        <f t="shared" si="15"/>
        <v>0</v>
      </c>
      <c r="E100" s="37">
        <f t="shared" si="15"/>
        <v>0</v>
      </c>
      <c r="F100" s="37">
        <f t="shared" si="15"/>
        <v>0</v>
      </c>
      <c r="G100" s="37">
        <f t="shared" si="15"/>
        <v>0</v>
      </c>
      <c r="H100" s="37">
        <f t="shared" si="15"/>
        <v>0</v>
      </c>
      <c r="I100" s="37">
        <f t="shared" si="15"/>
        <v>0</v>
      </c>
      <c r="J100" s="37">
        <f t="shared" si="15"/>
        <v>0</v>
      </c>
      <c r="K100" s="37">
        <f t="shared" si="15"/>
        <v>0</v>
      </c>
      <c r="L100" s="64">
        <f t="shared" si="15"/>
        <v>0</v>
      </c>
      <c r="M100" s="37">
        <f t="shared" si="15"/>
        <v>38.886145644612462</v>
      </c>
      <c r="N100" s="37">
        <f t="shared" si="15"/>
        <v>55.55555555555555</v>
      </c>
      <c r="O100" s="37">
        <f t="shared" si="15"/>
        <v>55.55555555555555</v>
      </c>
      <c r="P100" s="37">
        <f t="shared" si="15"/>
        <v>55.55555555555555</v>
      </c>
      <c r="Q100" s="37">
        <f t="shared" si="15"/>
        <v>55.55555555555555</v>
      </c>
      <c r="R100" s="22">
        <f>SUM(D100:Q100)</f>
        <v>261.10836786683467</v>
      </c>
    </row>
    <row r="101" spans="2:18" x14ac:dyDescent="0.35">
      <c r="B101" s="16" t="s">
        <v>114</v>
      </c>
      <c r="C101" s="16"/>
      <c r="D101" s="63"/>
      <c r="E101" s="63"/>
      <c r="F101" s="63"/>
      <c r="G101" s="63"/>
      <c r="H101" s="63"/>
      <c r="I101" s="63"/>
      <c r="J101" s="63"/>
      <c r="K101" s="63"/>
      <c r="L101" s="65"/>
      <c r="M101" s="63"/>
      <c r="N101" s="63"/>
      <c r="O101" s="63"/>
      <c r="P101" s="63"/>
      <c r="Q101" s="63"/>
      <c r="R101" s="29"/>
    </row>
    <row r="102" spans="2:18" x14ac:dyDescent="0.35">
      <c r="B102" t="str">
        <f>[1]Detailed!B92</f>
        <v>Monopiles (turbine)</v>
      </c>
      <c r="D102" s="37">
        <f>IF(SUM('EC-UNCONSTR'!D$86:D$88)=0,0,'EC-UNCONSTR'!D102*SUM(D$86:D$88)/SUM('EC-UNCONSTR'!D$86:D$88))</f>
        <v>0</v>
      </c>
      <c r="E102" s="37">
        <f>IF(SUM('EC-UNCONSTR'!E$86:E$88)=0,0,'EC-UNCONSTR'!E102*SUM(E$86:E$88)/SUM('EC-UNCONSTR'!E$86:E$88))</f>
        <v>32.769230769230774</v>
      </c>
      <c r="F102" s="37">
        <f>IF(SUM('EC-UNCONSTR'!F$86:F$88)=0,0,'EC-UNCONSTR'!F102*SUM(F$86:F$88)/SUM('EC-UNCONSTR'!F$86:F$88))</f>
        <v>97.002764431344275</v>
      </c>
      <c r="G102" s="37">
        <f>IF(SUM('EC-UNCONSTR'!G$86:G$88)=0,0,'EC-UNCONSTR'!G102*SUM(G$86:G$88)/SUM('EC-UNCONSTR'!G$86:G$88))</f>
        <v>118.28938871196038</v>
      </c>
      <c r="H102" s="37">
        <f>IF(SUM('EC-UNCONSTR'!H$86:H$88)=0,0,'EC-UNCONSTR'!H102*SUM(H$86:H$88)/SUM('EC-UNCONSTR'!H$86:H$88))</f>
        <v>148.3793763676149</v>
      </c>
      <c r="I102" s="37">
        <f>IF(SUM('EC-UNCONSTR'!I$86:I$88)=0,0,'EC-UNCONSTR'!I102*SUM(I$86:I$88)/SUM('EC-UNCONSTR'!I$86:I$88))</f>
        <v>104.65296426358191</v>
      </c>
      <c r="J102" s="37">
        <f>IF(SUM('EC-UNCONSTR'!J$86:J$88)=0,0,'EC-UNCONSTR'!J102*SUM(J$86:J$88)/SUM('EC-UNCONSTR'!J$86:J$88))</f>
        <v>71.303288411664553</v>
      </c>
      <c r="K102" s="37">
        <f>IF(SUM('EC-UNCONSTR'!K$86:K$88)=0,0,'EC-UNCONSTR'!K102*SUM(K$86:K$88)/SUM('EC-UNCONSTR'!K$86:K$88))</f>
        <v>89.319965126416733</v>
      </c>
      <c r="L102" s="37">
        <f>IF(SUM('EC-UNCONSTR'!L$86:L$88)=0,0,'EC-UNCONSTR'!L102*SUM(L$86:L$88)/SUM('EC-UNCONSTR'!L$86:L$88))</f>
        <v>52.671275382312864</v>
      </c>
      <c r="M102" s="37">
        <f>IF(SUM('EC-UNCONSTR'!M$86:M$88)=0,0,'EC-UNCONSTR'!M102*SUM(M$86:M$88)/SUM('EC-UNCONSTR'!M$86:M$88))</f>
        <v>105.55281231127914</v>
      </c>
      <c r="N102" s="37">
        <f>IF(SUM('EC-UNCONSTR'!N$86:N$88)=0,0,'EC-UNCONSTR'!N102*SUM(N$86:N$88)/SUM('EC-UNCONSTR'!N$86:N$88))</f>
        <v>55.672273041822351</v>
      </c>
      <c r="O102" s="37">
        <f>IF(SUM('EC-UNCONSTR'!O$86:O$88)=0,0,'EC-UNCONSTR'!O102*SUM(O$86:O$88)/SUM('EC-UNCONSTR'!O$86:O$88))</f>
        <v>40.74074074074074</v>
      </c>
      <c r="P102" s="37">
        <f>IF(SUM('EC-UNCONSTR'!P$86:P$88)=0,0,'EC-UNCONSTR'!P102*SUM(P$86:P$88)/SUM('EC-UNCONSTR'!P$86:P$88))</f>
        <v>63.378854000711904</v>
      </c>
      <c r="Q102" s="37">
        <f>IF(SUM('EC-UNCONSTR'!Q$86:Q$88)=0,0,'EC-UNCONSTR'!Q102*SUM(Q$86:Q$88)/SUM('EC-UNCONSTR'!Q$86:Q$88))</f>
        <v>61.111111111111114</v>
      </c>
      <c r="R102" s="22">
        <f>SUM(D102:Q102)</f>
        <v>1040.8440446697916</v>
      </c>
    </row>
    <row r="103" spans="2:18" x14ac:dyDescent="0.35">
      <c r="B103" t="str">
        <f>[1]Detailed!B93</f>
        <v>Transition Piece</v>
      </c>
      <c r="D103" s="37">
        <f>IF(SUM('EC-UNCONSTR'!D$86:D$88)=0,0,'EC-UNCONSTR'!D103*SUM(D$86:D$88)/SUM('EC-UNCONSTR'!D$86:D$88))</f>
        <v>0</v>
      </c>
      <c r="E103" s="37">
        <f>IF(SUM('EC-UNCONSTR'!E$86:E$88)=0,0,'EC-UNCONSTR'!E103*SUM(E$86:E$88)/SUM('EC-UNCONSTR'!E$86:E$88))</f>
        <v>32.769230769230774</v>
      </c>
      <c r="F103" s="37">
        <f>IF(SUM('EC-UNCONSTR'!F$86:F$88)=0,0,'EC-UNCONSTR'!F103*SUM(F$86:F$88)/SUM('EC-UNCONSTR'!F$86:F$88))</f>
        <v>97.002764431344275</v>
      </c>
      <c r="G103" s="37">
        <f>IF(SUM('EC-UNCONSTR'!G$86:G$88)=0,0,'EC-UNCONSTR'!G103*SUM(G$86:G$88)/SUM('EC-UNCONSTR'!G$86:G$88))</f>
        <v>118.28938871196038</v>
      </c>
      <c r="H103" s="37">
        <f>IF(SUM('EC-UNCONSTR'!H$86:H$88)=0,0,'EC-UNCONSTR'!H103*SUM(H$86:H$88)/SUM('EC-UNCONSTR'!H$86:H$88))</f>
        <v>148.3793763676149</v>
      </c>
      <c r="I103" s="37">
        <f>IF(SUM('EC-UNCONSTR'!I$86:I$88)=0,0,'EC-UNCONSTR'!I103*SUM(I$86:I$88)/SUM('EC-UNCONSTR'!I$86:I$88))</f>
        <v>104.65296426358191</v>
      </c>
      <c r="J103" s="37">
        <f>IF(SUM('EC-UNCONSTR'!J$86:J$88)=0,0,'EC-UNCONSTR'!J103*SUM(J$86:J$88)/SUM('EC-UNCONSTR'!J$86:J$88))</f>
        <v>71.303288411664553</v>
      </c>
      <c r="K103" s="37">
        <f>IF(SUM('EC-UNCONSTR'!K$86:K$88)=0,0,'EC-UNCONSTR'!K103*SUM(K$86:K$88)/SUM('EC-UNCONSTR'!K$86:K$88))</f>
        <v>89.319965126416733</v>
      </c>
      <c r="L103" s="37">
        <f>IF(SUM('EC-UNCONSTR'!L$86:L$88)=0,0,'EC-UNCONSTR'!L103*SUM(L$86:L$88)/SUM('EC-UNCONSTR'!L$86:L$88))</f>
        <v>52.671275382312864</v>
      </c>
      <c r="M103" s="37">
        <f>IF(SUM('EC-UNCONSTR'!M$86:M$88)=0,0,'EC-UNCONSTR'!M103*SUM(M$86:M$88)/SUM('EC-UNCONSTR'!M$86:M$88))</f>
        <v>105.55281231127914</v>
      </c>
      <c r="N103" s="37">
        <f>IF(SUM('EC-UNCONSTR'!N$86:N$88)=0,0,'EC-UNCONSTR'!N103*SUM(N$86:N$88)/SUM('EC-UNCONSTR'!N$86:N$88))</f>
        <v>55.672273041822351</v>
      </c>
      <c r="O103" s="37">
        <f>IF(SUM('EC-UNCONSTR'!O$86:O$88)=0,0,'EC-UNCONSTR'!O103*SUM(O$86:O$88)/SUM('EC-UNCONSTR'!O$86:O$88))</f>
        <v>40.74074074074074</v>
      </c>
      <c r="P103" s="37">
        <f>IF(SUM('EC-UNCONSTR'!P$86:P$88)=0,0,'EC-UNCONSTR'!P103*SUM(P$86:P$88)/SUM('EC-UNCONSTR'!P$86:P$88))</f>
        <v>63.378854000711904</v>
      </c>
      <c r="Q103" s="37">
        <f>IF(SUM('EC-UNCONSTR'!Q$86:Q$88)=0,0,'EC-UNCONSTR'!Q103*SUM(Q$86:Q$88)/SUM('EC-UNCONSTR'!Q$86:Q$88))</f>
        <v>61.111111111111114</v>
      </c>
      <c r="R103" s="22">
        <f>SUM(D103:Q103)</f>
        <v>1040.8440446697916</v>
      </c>
    </row>
    <row r="104" spans="2:18" x14ac:dyDescent="0.35">
      <c r="B104" t="s">
        <v>115</v>
      </c>
      <c r="D104" s="37">
        <f>IF(SUM('EC-UNCONSTR'!D$86:D$88)=0,0,'EC-UNCONSTR'!D104*SUM(D$86:D$88)/SUM('EC-UNCONSTR'!D$86:D$88))</f>
        <v>0</v>
      </c>
      <c r="E104" s="37">
        <f>IF(SUM('EC-UNCONSTR'!E$86:E$88)=0,0,'EC-UNCONSTR'!E104*SUM(E$86:E$88)/SUM('EC-UNCONSTR'!E$86:E$88))</f>
        <v>0</v>
      </c>
      <c r="F104" s="37">
        <f>IF(SUM('EC-UNCONSTR'!F$86:F$88)=0,0,'EC-UNCONSTR'!F104*SUM(F$86:F$88)/SUM('EC-UNCONSTR'!F$86:F$88))</f>
        <v>12.318158311063328</v>
      </c>
      <c r="G104" s="37">
        <f>IF(SUM('EC-UNCONSTR'!G$86:G$88)=0,0,'EC-UNCONSTR'!G104*SUM(G$86:G$88)/SUM('EC-UNCONSTR'!G$86:G$88))</f>
        <v>7.9076433121019116</v>
      </c>
      <c r="H104" s="37">
        <f>IF(SUM('EC-UNCONSTR'!H$86:H$88)=0,0,'EC-UNCONSTR'!H104*SUM(H$86:H$88)/SUM('EC-UNCONSTR'!H$86:H$88))</f>
        <v>10.154540481400439</v>
      </c>
      <c r="I104" s="37">
        <f>IF(SUM('EC-UNCONSTR'!I$86:I$88)=0,0,'EC-UNCONSTR'!I104*SUM(I$86:I$88)/SUM('EC-UNCONSTR'!I$86:I$88))</f>
        <v>0</v>
      </c>
      <c r="J104" s="37">
        <f>IF(SUM('EC-UNCONSTR'!J$86:J$88)=0,0,'EC-UNCONSTR'!J104*SUM(J$86:J$88)/SUM('EC-UNCONSTR'!J$86:J$88))</f>
        <v>17.534044682798193</v>
      </c>
      <c r="K104" s="37">
        <f>IF(SUM('EC-UNCONSTR'!K$86:K$88)=0,0,'EC-UNCONSTR'!K104*SUM(K$86:K$88)/SUM('EC-UNCONSTR'!K$86:K$88))</f>
        <v>22.319093286835223</v>
      </c>
      <c r="L104" s="37">
        <f>IF(SUM('EC-UNCONSTR'!L$86:L$88)=0,0,'EC-UNCONSTR'!L104*SUM(L$86:L$88)/SUM('EC-UNCONSTR'!L$86:L$88))</f>
        <v>0</v>
      </c>
      <c r="M104" s="37">
        <f>IF(SUM('EC-UNCONSTR'!M$86:M$88)=0,0,'EC-UNCONSTR'!M104*SUM(M$86:M$88)/SUM('EC-UNCONSTR'!M$86:M$88))</f>
        <v>0</v>
      </c>
      <c r="N104" s="37">
        <f>IF(SUM('EC-UNCONSTR'!N$86:N$88)=0,0,'EC-UNCONSTR'!N104*SUM(N$86:N$88)/SUM('EC-UNCONSTR'!N$86:N$88))</f>
        <v>47.514015937889191</v>
      </c>
      <c r="O104" s="37">
        <f>IF(SUM('EC-UNCONSTR'!O$86:O$88)=0,0,'EC-UNCONSTR'!O104*SUM(O$86:O$88)/SUM('EC-UNCONSTR'!O$86:O$88))</f>
        <v>40.74074074074074</v>
      </c>
      <c r="P104" s="37">
        <f>IF(SUM('EC-UNCONSTR'!P$86:P$88)=0,0,'EC-UNCONSTR'!P104*SUM(P$86:P$88)/SUM('EC-UNCONSTR'!P$86:P$88))</f>
        <v>29.421684110755162</v>
      </c>
      <c r="Q104" s="37">
        <f>IF(SUM('EC-UNCONSTR'!Q$86:Q$88)=0,0,'EC-UNCONSTR'!Q104*SUM(Q$86:Q$88)/SUM('EC-UNCONSTR'!Q$86:Q$88))</f>
        <v>61.111111111111114</v>
      </c>
      <c r="R104" s="22">
        <f>SUM(D104:Q104)</f>
        <v>249.02103197469529</v>
      </c>
    </row>
    <row r="105" spans="2:18" x14ac:dyDescent="0.35">
      <c r="B105" t="s">
        <v>116</v>
      </c>
      <c r="D105" s="37">
        <f>IF(SUM('EC-UNCONSTR'!D$86:D$88)=0,0,'EC-UNCONSTR'!D105*SUM(D$86:D$88)/SUM('EC-UNCONSTR'!D$86:D$88))</f>
        <v>0</v>
      </c>
      <c r="E105" s="37">
        <f>IF(SUM('EC-UNCONSTR'!E$86:E$88)=0,0,'EC-UNCONSTR'!E105*SUM(E$86:E$88)/SUM('EC-UNCONSTR'!E$86:E$88))</f>
        <v>10</v>
      </c>
      <c r="F105" s="37">
        <f>IF(SUM('EC-UNCONSTR'!F$86:F$88)=0,0,'EC-UNCONSTR'!F105*SUM(F$86:F$88)/SUM('EC-UNCONSTR'!F$86:F$88))</f>
        <v>33.679077257592397</v>
      </c>
      <c r="G105" s="37">
        <f>IF(SUM('EC-UNCONSTR'!G$86:G$88)=0,0,'EC-UNCONSTR'!G105*SUM(G$86:G$88)/SUM('EC-UNCONSTR'!G$86:G$88))</f>
        <v>50.30562190375089</v>
      </c>
      <c r="H105" s="37">
        <f>IF(SUM('EC-UNCONSTR'!H$86:H$88)=0,0,'EC-UNCONSTR'!H105*SUM(H$86:H$88)/SUM('EC-UNCONSTR'!H$86:H$88))</f>
        <v>46.15700218818381</v>
      </c>
      <c r="I105" s="37">
        <f>IF(SUM('EC-UNCONSTR'!I$86:I$88)=0,0,'EC-UNCONSTR'!I105*SUM(I$86:I$88)/SUM('EC-UNCONSTR'!I$86:I$88))</f>
        <v>120.34703573641812</v>
      </c>
      <c r="J105" s="37">
        <f>IF(SUM('EC-UNCONSTR'!J$86:J$88)=0,0,'EC-UNCONSTR'!J105*SUM(J$86:J$88)/SUM('EC-UNCONSTR'!J$86:J$88))</f>
        <v>29.336204235125912</v>
      </c>
      <c r="K105" s="37">
        <f>IF(SUM('EC-UNCONSTR'!K$86:K$88)=0,0,'EC-UNCONSTR'!K105*SUM(K$86:K$88)/SUM('EC-UNCONSTR'!K$86:K$88))</f>
        <v>0</v>
      </c>
      <c r="L105" s="37">
        <f>IF(SUM('EC-UNCONSTR'!L$86:L$88)=0,0,'EC-UNCONSTR'!L105*SUM(L$86:L$88)/SUM('EC-UNCONSTR'!L$86:L$88))</f>
        <v>9.4841596439677893</v>
      </c>
      <c r="M105" s="37">
        <f>IF(SUM('EC-UNCONSTR'!M$86:M$88)=0,0,'EC-UNCONSTR'!M105*SUM(M$86:M$88)/SUM('EC-UNCONSTR'!M$86:M$88))</f>
        <v>0</v>
      </c>
      <c r="N105" s="37">
        <f>IF(SUM('EC-UNCONSTR'!N$86:N$88)=0,0,'EC-UNCONSTR'!N105*SUM(N$86:N$88)/SUM('EC-UNCONSTR'!N$86:N$88))</f>
        <v>19.035933242510698</v>
      </c>
      <c r="O105" s="37">
        <f>IF(SUM('EC-UNCONSTR'!O$86:O$88)=0,0,'EC-UNCONSTR'!O105*SUM(O$86:O$88)/SUM('EC-UNCONSTR'!O$86:O$88))</f>
        <v>40.74074074074074</v>
      </c>
      <c r="P105" s="37">
        <f>IF(SUM('EC-UNCONSTR'!P$86:P$88)=0,0,'EC-UNCONSTR'!P105*SUM(P$86:P$88)/SUM('EC-UNCONSTR'!P$86:P$88))</f>
        <v>29.421684110755162</v>
      </c>
      <c r="Q105" s="37">
        <f>IF(SUM('EC-UNCONSTR'!Q$86:Q$88)=0,0,'EC-UNCONSTR'!Q105*SUM(Q$86:Q$88)/SUM('EC-UNCONSTR'!Q$86:Q$88))</f>
        <v>0</v>
      </c>
      <c r="R105" s="22">
        <f>SUM(D105:Q105)</f>
        <v>388.50745905904557</v>
      </c>
    </row>
    <row r="106" spans="2:18" x14ac:dyDescent="0.35">
      <c r="B106" t="str">
        <f>[1]Detailed!B96</f>
        <v>Jacket (Substation)</v>
      </c>
      <c r="D106" s="37">
        <f>IF(SUM('EC-UNCONSTR'!D$86:D$88)=0,0,'EC-UNCONSTR'!D106*SUM(D$86:D$88)/SUM('EC-UNCONSTR'!D$86:D$88))</f>
        <v>0</v>
      </c>
      <c r="E106" s="37">
        <f>IF(SUM('EC-UNCONSTR'!E$86:E$88)=0,0,'EC-UNCONSTR'!E106*SUM(E$86:E$88)/SUM('EC-UNCONSTR'!E$86:E$88))</f>
        <v>2</v>
      </c>
      <c r="F106" s="37">
        <f>IF(SUM('EC-UNCONSTR'!F$86:F$88)=0,0,'EC-UNCONSTR'!F106*SUM(F$86:F$88)/SUM('EC-UNCONSTR'!F$86:F$88))</f>
        <v>4.2268190283060445</v>
      </c>
      <c r="G106" s="37">
        <f>IF(SUM('EC-UNCONSTR'!G$86:G$88)=0,0,'EC-UNCONSTR'!G106*SUM(G$86:G$88)/SUM('EC-UNCONSTR'!G$86:G$88))</f>
        <v>5.9307324840764339</v>
      </c>
      <c r="H106" s="37">
        <f>IF(SUM('EC-UNCONSTR'!H$86:H$88)=0,0,'EC-UNCONSTR'!H106*SUM(H$86:H$88)/SUM('EC-UNCONSTR'!H$86:H$88))</f>
        <v>6.4619803063457333</v>
      </c>
      <c r="I106" s="37">
        <f>IF(SUM('EC-UNCONSTR'!I$86:I$88)=0,0,'EC-UNCONSTR'!I106*SUM(I$86:I$88)/SUM('EC-UNCONSTR'!I$86:I$88))</f>
        <v>5.8097500516422231</v>
      </c>
      <c r="J106" s="37">
        <f>IF(SUM('EC-UNCONSTR'!J$86:J$88)=0,0,'EC-UNCONSTR'!J106*SUM(J$86:J$88)/SUM('EC-UNCONSTR'!J$86:J$88))</f>
        <v>2.6656486848848604</v>
      </c>
      <c r="K106" s="37">
        <f>IF(SUM('EC-UNCONSTR'!K$86:K$88)=0,0,'EC-UNCONSTR'!K106*SUM(K$86:K$88)/SUM('EC-UNCONSTR'!K$86:K$88))</f>
        <v>3.2693984306887534</v>
      </c>
      <c r="L106" s="37">
        <f>IF(SUM('EC-UNCONSTR'!L$86:L$88)=0,0,'EC-UNCONSTR'!L106*SUM(L$86:L$88)/SUM('EC-UNCONSTR'!L$86:L$88))</f>
        <v>2.3261038145740396</v>
      </c>
      <c r="M106" s="37">
        <f>IF(SUM('EC-UNCONSTR'!M$86:M$88)=0,0,'EC-UNCONSTR'!M106*SUM(M$86:M$88)/SUM('EC-UNCONSTR'!M$86:M$88))</f>
        <v>2.7144066495030241</v>
      </c>
      <c r="N106" s="37">
        <f>IF(SUM('EC-UNCONSTR'!N$86:N$88)=0,0,'EC-UNCONSTR'!N106*SUM(N$86:N$88)/SUM('EC-UNCONSTR'!N$86:N$88))</f>
        <v>3.8695290611540667</v>
      </c>
      <c r="O106" s="37">
        <f>IF(SUM('EC-UNCONSTR'!O$86:O$88)=0,0,'EC-UNCONSTR'!O106*SUM(O$86:O$88)/SUM('EC-UNCONSTR'!O$86:O$88))</f>
        <v>4.123711340206186</v>
      </c>
      <c r="P106" s="37">
        <f>IF(SUM('EC-UNCONSTR'!P$86:P$88)=0,0,'EC-UNCONSTR'!P106*SUM(P$86:P$88)/SUM('EC-UNCONSTR'!P$86:P$88))</f>
        <v>4.578590610895616</v>
      </c>
      <c r="Q106" s="37">
        <f>IF(SUM('EC-UNCONSTR'!Q$86:Q$88)=0,0,'EC-UNCONSTR'!Q106*SUM(Q$86:Q$88)/SUM('EC-UNCONSTR'!Q$86:Q$88))</f>
        <v>4.7619047619047619</v>
      </c>
      <c r="R106" s="22">
        <f>SUM(D106:Q106)</f>
        <v>52.738575224181744</v>
      </c>
    </row>
    <row r="107" spans="2:18" x14ac:dyDescent="0.35">
      <c r="B107" s="16" t="s">
        <v>117</v>
      </c>
      <c r="C107" s="16"/>
      <c r="D107" s="63"/>
      <c r="E107" s="63"/>
      <c r="F107" s="63"/>
      <c r="G107" s="63"/>
      <c r="H107" s="63"/>
      <c r="I107" s="63"/>
      <c r="J107" s="63"/>
      <c r="K107" s="63"/>
      <c r="L107" s="65"/>
      <c r="M107" s="63"/>
      <c r="N107" s="63"/>
      <c r="O107" s="63"/>
      <c r="P107" s="63"/>
      <c r="Q107" s="63"/>
      <c r="R107" s="29"/>
    </row>
    <row r="108" spans="2:18" x14ac:dyDescent="0.35">
      <c r="B108" t="str">
        <f>[1]Detailed!B98</f>
        <v>OSS Topside</v>
      </c>
      <c r="D108" s="37">
        <f>IF('EC-UNCONSTR'!D$83=0,0,'EC-UNCONSTR'!D108*D$83/'EC-UNCONSTR'!D$83)</f>
        <v>0</v>
      </c>
      <c r="E108" s="37">
        <f>IF('EC-UNCONSTR'!E$83=0,0,'EC-UNCONSTR'!E108*E$83/'EC-UNCONSTR'!E$83)</f>
        <v>2</v>
      </c>
      <c r="F108" s="37">
        <f>IF('EC-UNCONSTR'!F$83=0,0,'EC-UNCONSTR'!F108*F$83/'EC-UNCONSTR'!F$83)</f>
        <v>4.2314068144245534</v>
      </c>
      <c r="G108" s="37">
        <f>IF('EC-UNCONSTR'!G$83=0,0,'EC-UNCONSTR'!G108*G$83/'EC-UNCONSTR'!G$83)</f>
        <v>3.9469994106529565</v>
      </c>
      <c r="H108" s="37">
        <f>IF('EC-UNCONSTR'!H$83=0,0,'EC-UNCONSTR'!H108*H$83/'EC-UNCONSTR'!H$83)</f>
        <v>6.0449050086355784</v>
      </c>
      <c r="I108" s="37">
        <f>IF('EC-UNCONSTR'!I$83=0,0,'EC-UNCONSTR'!I108*I$83/'EC-UNCONSTR'!I$83)</f>
        <v>5.1642222681264203</v>
      </c>
      <c r="J108" s="37">
        <f>IF('EC-UNCONSTR'!J$83=0,0,'EC-UNCONSTR'!J108*J$83/'EC-UNCONSTR'!J$83)</f>
        <v>2.5591102433962329</v>
      </c>
      <c r="K108" s="37">
        <f>IF('EC-UNCONSTR'!K$83=0,0,'EC-UNCONSTR'!K108*K$83/'EC-UNCONSTR'!K$83)</f>
        <v>3.2693984306887534</v>
      </c>
      <c r="L108" s="37">
        <f>IF('EC-UNCONSTR'!L$83=0,0,'EC-UNCONSTR'!L108*L$83/'EC-UNCONSTR'!L$83)</f>
        <v>1.691711865144756</v>
      </c>
      <c r="M108" s="37">
        <f>IF('EC-UNCONSTR'!M$83=0,0,'EC-UNCONSTR'!M108*M$83/'EC-UNCONSTR'!M$83)</f>
        <v>2.4286722079191874</v>
      </c>
      <c r="N108" s="37">
        <f>IF('EC-UNCONSTR'!N$83=0,0,'EC-UNCONSTR'!N108*N$83/'EC-UNCONSTR'!N$83)</f>
        <v>3.5177536919582422</v>
      </c>
      <c r="O108" s="37">
        <f>IF('EC-UNCONSTR'!O$83=0,0,'EC-UNCONSTR'!O108*O$83/'EC-UNCONSTR'!O$83)</f>
        <v>3.7488284910965324</v>
      </c>
      <c r="P108" s="37">
        <f>IF('EC-UNCONSTR'!P$83=0,0,'EC-UNCONSTR'!P108*P$83/'EC-UNCONSTR'!P$83)</f>
        <v>4.1623551008141959</v>
      </c>
      <c r="Q108" s="37">
        <f>IF('EC-UNCONSTR'!Q$83=0,0,'EC-UNCONSTR'!Q108*Q$83/'EC-UNCONSTR'!Q$83)</f>
        <v>4.329004329004329</v>
      </c>
      <c r="R108" s="22">
        <f>SUM(D108:Q108)</f>
        <v>47.094367861861734</v>
      </c>
    </row>
    <row r="109" spans="2:18" x14ac:dyDescent="0.35">
      <c r="B109" s="16" t="s">
        <v>118</v>
      </c>
      <c r="C109" s="16"/>
      <c r="D109" s="63"/>
      <c r="E109" s="63"/>
      <c r="F109" s="63"/>
      <c r="G109" s="63"/>
      <c r="H109" s="63"/>
      <c r="I109" s="63"/>
      <c r="J109" s="63"/>
      <c r="K109" s="63"/>
      <c r="L109" s="65"/>
      <c r="M109" s="63"/>
      <c r="N109" s="63"/>
      <c r="O109" s="63"/>
      <c r="P109" s="63"/>
      <c r="Q109" s="63"/>
      <c r="R109" s="29"/>
    </row>
    <row r="110" spans="2:18" x14ac:dyDescent="0.35">
      <c r="B110" t="str">
        <f>[1]Detailed!B100</f>
        <v>Array cable, km</v>
      </c>
      <c r="D110" s="37"/>
      <c r="E110" s="37">
        <f>IF('EC-UNCONSTR'!E$83=0,0,'EC-UNCONSTR'!E110*E$83/'EC-UNCONSTR'!E$83)</f>
        <v>125.50240000000001</v>
      </c>
      <c r="F110" s="37">
        <f>IF('EC-UNCONSTR'!F$83=0,0,'EC-UNCONSTR'!F110*F$83/'EC-UNCONSTR'!F$83)</f>
        <v>364.85470323269982</v>
      </c>
      <c r="G110" s="37">
        <f>IF('EC-UNCONSTR'!G$83=0,0,'EC-UNCONSTR'!G110*G$83/'EC-UNCONSTR'!G$83)</f>
        <v>477.31533802101336</v>
      </c>
      <c r="H110" s="37">
        <f>IF('EC-UNCONSTR'!H$83=0,0,'EC-UNCONSTR'!H110*H$83/'EC-UNCONSTR'!H$83)</f>
        <v>449.285872193437</v>
      </c>
      <c r="I110" s="37">
        <f>IF('EC-UNCONSTR'!I$83=0,0,'EC-UNCONSTR'!I110*I$83/'EC-UNCONSTR'!I$83)</f>
        <v>431.36800385595268</v>
      </c>
      <c r="J110" s="37">
        <f>IF('EC-UNCONSTR'!J$83=0,0,'EC-UNCONSTR'!J110*J$83/'EC-UNCONSTR'!J$83)</f>
        <v>321.48076173670285</v>
      </c>
      <c r="K110" s="37">
        <f>IF('EC-UNCONSTR'!K$83=0,0,'EC-UNCONSTR'!K110*K$83/'EC-UNCONSTR'!K$83)</f>
        <v>219.60000000000002</v>
      </c>
      <c r="L110" s="37">
        <f>IF('EC-UNCONSTR'!L$83=0,0,'EC-UNCONSTR'!L110*L$83/'EC-UNCONSTR'!L$83)</f>
        <v>201.78647729365281</v>
      </c>
      <c r="M110" s="37">
        <f>IF('EC-UNCONSTR'!M$83=0,0,'EC-UNCONSTR'!M110*M$83/'EC-UNCONSTR'!M$83)</f>
        <v>207.39397583556905</v>
      </c>
      <c r="N110" s="37">
        <f>IF('EC-UNCONSTR'!N$83=0,0,'EC-UNCONSTR'!N110*N$83/'EC-UNCONSTR'!N$83)</f>
        <v>365.17254367319356</v>
      </c>
      <c r="O110" s="37">
        <f>IF('EC-UNCONSTR'!O$83=0,0,'EC-UNCONSTR'!O110*O$83/'EC-UNCONSTR'!O$83)</f>
        <v>244</v>
      </c>
      <c r="P110" s="37">
        <f>IF('EC-UNCONSTR'!P$83=0,0,'EC-UNCONSTR'!P110*P$83/'EC-UNCONSTR'!P$83)</f>
        <v>244</v>
      </c>
      <c r="Q110" s="37">
        <f>IF('EC-UNCONSTR'!Q$83=0,0,'EC-UNCONSTR'!Q110*Q$83/'EC-UNCONSTR'!Q$83)</f>
        <v>244.00000000000003</v>
      </c>
      <c r="R110" s="22">
        <f>SUM(D110:Q110)</f>
        <v>3895.7600758422209</v>
      </c>
    </row>
    <row r="111" spans="2:18" x14ac:dyDescent="0.35">
      <c r="B111" t="str">
        <f>[1]Detailed!B101</f>
        <v>Export cable, km</v>
      </c>
      <c r="D111" s="37"/>
      <c r="E111" s="37">
        <f>IF('EC-UNCONSTR'!E$83=0,0,'EC-UNCONSTR'!E111*E$83/'EC-UNCONSTR'!E$83)</f>
        <v>256</v>
      </c>
      <c r="F111" s="37">
        <f>IF('EC-UNCONSTR'!F$83=0,0,'EC-UNCONSTR'!F111*F$83/'EC-UNCONSTR'!F$83)</f>
        <v>392.0032820015582</v>
      </c>
      <c r="G111" s="37">
        <f>IF('EC-UNCONSTR'!G$83=0,0,'EC-UNCONSTR'!G111*G$83/'EC-UNCONSTR'!G$83)</f>
        <v>332.53470034751155</v>
      </c>
      <c r="H111" s="37">
        <f>IF('EC-UNCONSTR'!H$83=0,0,'EC-UNCONSTR'!H111*H$83/'EC-UNCONSTR'!H$83)</f>
        <v>430.63816925734022</v>
      </c>
      <c r="I111" s="37">
        <f>IF('EC-UNCONSTR'!I$83=0,0,'EC-UNCONSTR'!I111*I$83/'EC-UNCONSTR'!I$83)</f>
        <v>543.2761826068994</v>
      </c>
      <c r="J111" s="37">
        <f>IF('EC-UNCONSTR'!J$83=0,0,'EC-UNCONSTR'!J111*J$83/'EC-UNCONSTR'!J$83)</f>
        <v>210.69963952495658</v>
      </c>
      <c r="K111" s="37">
        <f>IF('EC-UNCONSTR'!K$83=0,0,'EC-UNCONSTR'!K111*K$83/'EC-UNCONSTR'!K$83)</f>
        <v>451.34718831734966</v>
      </c>
      <c r="L111" s="37">
        <f>IF('EC-UNCONSTR'!L$83=0,0,'EC-UNCONSTR'!L111*L$83/'EC-UNCONSTR'!L$83)</f>
        <v>143.77541945890565</v>
      </c>
      <c r="M111" s="37">
        <f>IF('EC-UNCONSTR'!M$83=0,0,'EC-UNCONSTR'!M111*M$83/'EC-UNCONSTR'!M$83)</f>
        <v>153.0063490989088</v>
      </c>
      <c r="N111" s="37">
        <f>IF('EC-UNCONSTR'!N$83=0,0,'EC-UNCONSTR'!N111*N$83/'EC-UNCONSTR'!N$83)</f>
        <v>470.44385853262554</v>
      </c>
      <c r="O111" s="37">
        <f>IF('EC-UNCONSTR'!O$83=0,0,'EC-UNCONSTR'!O111*O$83/'EC-UNCONSTR'!O$83)</f>
        <v>562.32427366447985</v>
      </c>
      <c r="P111" s="37">
        <f>IF('EC-UNCONSTR'!P$83=0,0,'EC-UNCONSTR'!P111*P$83/'EC-UNCONSTR'!P$83)</f>
        <v>516.69395043957013</v>
      </c>
      <c r="Q111" s="37">
        <f>IF('EC-UNCONSTR'!Q$83=0,0,'EC-UNCONSTR'!Q111*Q$83/'EC-UNCONSTR'!Q$83)</f>
        <v>606.06060606060601</v>
      </c>
      <c r="R111" s="22">
        <f>SUM(D111:Q111)</f>
        <v>5068.8036193107118</v>
      </c>
    </row>
    <row r="112" spans="2:18" x14ac:dyDescent="0.35">
      <c r="B112" s="16" t="s">
        <v>135</v>
      </c>
      <c r="C112" s="16"/>
      <c r="D112" s="63"/>
      <c r="E112" s="63"/>
      <c r="F112" s="63"/>
      <c r="G112" s="63"/>
      <c r="H112" s="63"/>
      <c r="I112" s="63"/>
      <c r="J112" s="63"/>
      <c r="K112" s="63"/>
      <c r="L112" s="65"/>
      <c r="M112" s="63"/>
      <c r="N112" s="63"/>
      <c r="O112" s="63"/>
      <c r="P112" s="63"/>
      <c r="Q112" s="63"/>
      <c r="R112" s="29"/>
    </row>
    <row r="113" spans="2:18" x14ac:dyDescent="0.35">
      <c r="B113" t="s">
        <v>119</v>
      </c>
      <c r="D113" s="37">
        <f>D86*Assumptions!$K$25/24</f>
        <v>0</v>
      </c>
      <c r="E113" s="37">
        <f>E86*Assumptions!$K$25/24</f>
        <v>64.15384615384616</v>
      </c>
      <c r="F113" s="37">
        <f>F86*Assumptions!$K$25/24</f>
        <v>165</v>
      </c>
      <c r="G113" s="37">
        <f>G86*Assumptions!$K$25/24</f>
        <v>187.5</v>
      </c>
      <c r="H113" s="37">
        <f>H86*Assumptions!$K$25/24</f>
        <v>187.5</v>
      </c>
      <c r="I113" s="37">
        <f>I86*Assumptions!$K$25/24</f>
        <v>187.5</v>
      </c>
      <c r="J113" s="37">
        <f>J86*Assumptions!$K$25/24</f>
        <v>37.46153846153851</v>
      </c>
      <c r="K113" s="37">
        <f>K86*Assumptions!$K$25/24</f>
        <v>0</v>
      </c>
      <c r="L113" s="64">
        <f>L86*Assumptions!$K$25/24</f>
        <v>0</v>
      </c>
      <c r="M113" s="37">
        <f>M86*Assumptions!$K$25/24</f>
        <v>0</v>
      </c>
      <c r="N113" s="37">
        <f>N86*Assumptions!$K$25/24</f>
        <v>0</v>
      </c>
      <c r="O113" s="37">
        <f>O86*Assumptions!$K$25/24</f>
        <v>0</v>
      </c>
      <c r="P113" s="37">
        <f>P86*Assumptions!$K$25/24</f>
        <v>0</v>
      </c>
      <c r="Q113" s="37">
        <f>Q86*Assumptions!$K$25/24</f>
        <v>0</v>
      </c>
      <c r="R113" s="22"/>
    </row>
    <row r="114" spans="2:18" x14ac:dyDescent="0.35">
      <c r="B114" t="s">
        <v>120</v>
      </c>
      <c r="D114" s="37">
        <f>D87*Assumptions!$K$25/24</f>
        <v>0</v>
      </c>
      <c r="E114" s="37">
        <f>E87*Assumptions!$K$25/24</f>
        <v>0</v>
      </c>
      <c r="F114" s="37">
        <f>F87*Assumptions!$K$25/24</f>
        <v>49.5</v>
      </c>
      <c r="G114" s="37">
        <f>G87*Assumptions!$K$25/24</f>
        <v>99</v>
      </c>
      <c r="H114" s="37">
        <f>H87*Assumptions!$K$25/24</f>
        <v>150</v>
      </c>
      <c r="I114" s="37">
        <f>I87*Assumptions!$K$25/24</f>
        <v>150</v>
      </c>
      <c r="J114" s="37">
        <f>J87*Assumptions!$K$25/24</f>
        <v>150</v>
      </c>
      <c r="K114" s="37">
        <f>K87*Assumptions!$K$25/24</f>
        <v>150</v>
      </c>
      <c r="L114" s="64">
        <f>L87*Assumptions!$K$25/24</f>
        <v>100</v>
      </c>
      <c r="M114" s="37">
        <f>M87*Assumptions!$K$25/24</f>
        <v>100</v>
      </c>
      <c r="N114" s="37">
        <f>N87*Assumptions!$K$25/24</f>
        <v>100</v>
      </c>
      <c r="O114" s="37">
        <f>O87*Assumptions!$K$25/24</f>
        <v>100</v>
      </c>
      <c r="P114" s="37">
        <f>P87*Assumptions!$K$25/24</f>
        <v>100</v>
      </c>
      <c r="Q114" s="37">
        <f>Q87*Assumptions!$K$25/24</f>
        <v>100</v>
      </c>
      <c r="R114" s="22"/>
    </row>
    <row r="115" spans="2:18" x14ac:dyDescent="0.35">
      <c r="B115" t="s">
        <v>121</v>
      </c>
      <c r="D115" s="37">
        <f>D88*Assumptions!$K$25/24</f>
        <v>0</v>
      </c>
      <c r="E115" s="37">
        <f>E88*Assumptions!$K$25/24</f>
        <v>0</v>
      </c>
      <c r="F115" s="37">
        <f>F88*Assumptions!$K$25/24</f>
        <v>0</v>
      </c>
      <c r="G115" s="37">
        <f>G88*Assumptions!$K$25/24</f>
        <v>0</v>
      </c>
      <c r="H115" s="37">
        <f>H88*Assumptions!$K$25/24</f>
        <v>0</v>
      </c>
      <c r="I115" s="37">
        <f>I88*Assumptions!$K$25/24</f>
        <v>0</v>
      </c>
      <c r="J115" s="37">
        <f>J88*Assumptions!$K$25/24</f>
        <v>0</v>
      </c>
      <c r="K115" s="37">
        <f>K88*Assumptions!$K$25/24</f>
        <v>0</v>
      </c>
      <c r="L115" s="64">
        <f>L88*Assumptions!$K$25/24</f>
        <v>0</v>
      </c>
      <c r="M115" s="37">
        <f>M88*Assumptions!$K$25/24</f>
        <v>58.32921846691869</v>
      </c>
      <c r="N115" s="37">
        <f>N88*Assumptions!$K$25/24</f>
        <v>83.333333333333329</v>
      </c>
      <c r="O115" s="37">
        <f>O88*Assumptions!$K$25/24</f>
        <v>83.333333333333329</v>
      </c>
      <c r="P115" s="37">
        <f>P88*Assumptions!$K$25/24</f>
        <v>83.333333333333329</v>
      </c>
      <c r="Q115" s="37">
        <f>Q88*Assumptions!$K$25/24</f>
        <v>83.333333333333329</v>
      </c>
      <c r="R115" s="22"/>
    </row>
    <row r="116" spans="2:18" x14ac:dyDescent="0.35">
      <c r="B116" t="s">
        <v>138</v>
      </c>
      <c r="D116" s="37">
        <f>(D102+D105)*Assumptions!$K$26/24</f>
        <v>0</v>
      </c>
      <c r="E116" s="37">
        <f>(E102+E105)*Assumptions!$K$26/24</f>
        <v>64.15384615384616</v>
      </c>
      <c r="F116" s="37">
        <f>(F102+F105)*Assumptions!$K$26/24</f>
        <v>196.02276253340503</v>
      </c>
      <c r="G116" s="37">
        <f>(G102+G105)*Assumptions!$K$26/24</f>
        <v>252.89251592356689</v>
      </c>
      <c r="H116" s="37">
        <f>(H102+H105)*Assumptions!$K$26/24</f>
        <v>291.80456783369806</v>
      </c>
      <c r="I116" s="37">
        <f>(I102+I105)*Assumptions!$K$26/24</f>
        <v>337.50000000000006</v>
      </c>
      <c r="J116" s="37">
        <f>(J102+J105)*Assumptions!$K$26/24</f>
        <v>150.95923897018571</v>
      </c>
      <c r="K116" s="37">
        <f>(K102+K105)*Assumptions!$K$26/24</f>
        <v>133.97994768962511</v>
      </c>
      <c r="L116" s="64">
        <f>(L102+L105)*Assumptions!$K$26/24</f>
        <v>93.233152539420985</v>
      </c>
      <c r="M116" s="37">
        <f>(M102+M105)*Assumptions!$K$26/24</f>
        <v>158.32921846691872</v>
      </c>
      <c r="N116" s="37">
        <f>(N102+N105)*Assumptions!$K$26/24</f>
        <v>112.06230942649957</v>
      </c>
      <c r="O116" s="37">
        <f>(O102+O105)*Assumptions!$K$26/24</f>
        <v>122.22222222222223</v>
      </c>
      <c r="P116" s="37">
        <f>(P102+P105)*Assumptions!$K$26/24</f>
        <v>139.20080716720059</v>
      </c>
      <c r="Q116" s="37">
        <f>(Q102+Q105)*Assumptions!$K$26/24</f>
        <v>91.666666666666671</v>
      </c>
      <c r="R116" s="22"/>
    </row>
    <row r="117" spans="2:18" ht="15.5" x14ac:dyDescent="0.35">
      <c r="B117" t="s">
        <v>297</v>
      </c>
      <c r="D117" s="109"/>
      <c r="E117" s="110">
        <f>SUM(E113:E116)</f>
        <v>128.30769230769232</v>
      </c>
      <c r="F117" s="110">
        <f t="shared" ref="F117:Q117" si="16">SUM(F113:F116)</f>
        <v>410.52276253340506</v>
      </c>
      <c r="G117" s="110">
        <f t="shared" si="16"/>
        <v>539.39251592356686</v>
      </c>
      <c r="H117" s="110">
        <f t="shared" si="16"/>
        <v>629.304567833698</v>
      </c>
      <c r="I117" s="110">
        <f t="shared" si="16"/>
        <v>675</v>
      </c>
      <c r="J117" s="110">
        <f t="shared" si="16"/>
        <v>338.42077743172422</v>
      </c>
      <c r="K117" s="110">
        <f>SUM(K113:K116)</f>
        <v>283.97994768962508</v>
      </c>
      <c r="L117" s="110">
        <f t="shared" si="16"/>
        <v>193.23315253942098</v>
      </c>
      <c r="M117" s="110">
        <f t="shared" si="16"/>
        <v>316.65843693383738</v>
      </c>
      <c r="N117" s="110">
        <f t="shared" si="16"/>
        <v>295.39564275983287</v>
      </c>
      <c r="O117" s="110">
        <f t="shared" si="16"/>
        <v>305.55555555555554</v>
      </c>
      <c r="P117" s="110">
        <f t="shared" si="16"/>
        <v>322.53414050053391</v>
      </c>
      <c r="Q117" s="110">
        <f t="shared" si="16"/>
        <v>275</v>
      </c>
      <c r="R117" s="22"/>
    </row>
    <row r="118" spans="2:18" x14ac:dyDescent="0.35">
      <c r="B118" t="s">
        <v>136</v>
      </c>
      <c r="D118" s="37">
        <f>D108*Assumptions!$K$27/24</f>
        <v>0</v>
      </c>
      <c r="E118" s="37">
        <f>E108*Assumptions!$K$27/24</f>
        <v>20</v>
      </c>
      <c r="F118" s="37">
        <f>F108*Assumptions!$K$27/24</f>
        <v>42.314068144245532</v>
      </c>
      <c r="G118" s="37">
        <f>G108*Assumptions!$K$27/24</f>
        <v>39.469994106529562</v>
      </c>
      <c r="H118" s="37">
        <f>H108*Assumptions!$K$27/24</f>
        <v>60.449050086355783</v>
      </c>
      <c r="I118" s="37">
        <f>I108*Assumptions!$K$27/24</f>
        <v>51.642222681264201</v>
      </c>
      <c r="J118" s="37">
        <f>J108*Assumptions!$K$27/24</f>
        <v>25.59110243396233</v>
      </c>
      <c r="K118" s="37">
        <f>K108*Assumptions!$K$27/24</f>
        <v>32.693984306887536</v>
      </c>
      <c r="L118" s="64">
        <f>L108*Assumptions!$K$27/24</f>
        <v>16.917118651447559</v>
      </c>
      <c r="M118" s="37">
        <f>M108*Assumptions!$K$27/24</f>
        <v>24.286722079191875</v>
      </c>
      <c r="N118" s="37">
        <f>N108*Assumptions!$K$27/24</f>
        <v>35.177536919582423</v>
      </c>
      <c r="O118" s="37">
        <f>O108*Assumptions!$K$27/24</f>
        <v>37.488284910965326</v>
      </c>
      <c r="P118" s="37">
        <f>P108*Assumptions!$K$27/24</f>
        <v>41.623551008141959</v>
      </c>
      <c r="Q118" s="37">
        <f>Q108*Assumptions!$K$27/24</f>
        <v>43.290043290043286</v>
      </c>
      <c r="R118" s="22"/>
    </row>
    <row r="119" spans="2:18" x14ac:dyDescent="0.35">
      <c r="B119" t="s">
        <v>193</v>
      </c>
      <c r="D119" s="37">
        <f>(ROUNDUP(D83/400,1)+D84)*Assumptions!$K$42+SUM(D110:D111)/Assumptions!$K$41</f>
        <v>0</v>
      </c>
      <c r="E119" s="37">
        <f>(ROUNDUP(E83/400,1)+E84)*Assumptions!$K$42+SUM(E110:E111)/Assumptions!$K$41</f>
        <v>161.37560000000002</v>
      </c>
      <c r="F119" s="37">
        <f>(ROUNDUP(F83/400,1)+F84)*Assumptions!$K$42+SUM(F110:F111)/Assumptions!$K$41</f>
        <v>341.21449630856449</v>
      </c>
      <c r="G119" s="37">
        <f>(ROUNDUP(G83/400,1)+G84)*Assumptions!$K$42+SUM(G110:G111)/Assumptions!$K$41</f>
        <v>408.46250959213125</v>
      </c>
      <c r="H119" s="37">
        <f>(ROUNDUP(H83/400,1)+H84)*Assumptions!$K$42+SUM(H110:H111)/Assumptions!$K$41</f>
        <v>449.98101036269429</v>
      </c>
      <c r="I119" s="37">
        <f>(ROUNDUP(I83/400,1)+I84)*Assumptions!$K$42+SUM(I110:I111)/Assumptions!$K$41</f>
        <v>473.66104661571302</v>
      </c>
      <c r="J119" s="37">
        <f>(ROUNDUP(J83/400,1)+J84)*Assumptions!$K$42+SUM(J110:J111)/Assumptions!$K$41</f>
        <v>283.04510031541486</v>
      </c>
      <c r="K119" s="37">
        <f>(ROUNDUP(K83/400,1)+K84)*Assumptions!$K$42+SUM(K110:K111)/Assumptions!$K$41</f>
        <v>283.73679707933741</v>
      </c>
      <c r="L119" s="64">
        <f>(ROUNDUP(L83/400,1)+L84)*Assumptions!$K$42+SUM(L110:L111)/Assumptions!$K$41</f>
        <v>176.39047418813962</v>
      </c>
      <c r="M119" s="37">
        <f>(ROUNDUP(M83/400,1)+M84)*Assumptions!$K$42+SUM(M110:M111)/Assumptions!$K$41</f>
        <v>236.10008123361945</v>
      </c>
      <c r="N119" s="37">
        <f>(ROUNDUP(N83/400,1)+N84)*Assumptions!$K$42+SUM(N110:N111)/Assumptions!$K$41</f>
        <v>368.9041005514548</v>
      </c>
      <c r="O119" s="37">
        <f>(ROUNDUP(O83/400,1)+O84)*Assumptions!$K$42+SUM(O110:O111)/Assumptions!$K$41</f>
        <v>361.58106841611993</v>
      </c>
      <c r="P119" s="37">
        <f>(ROUNDUP(P83/400,1)+P84)*Assumptions!$K$42+SUM(P110:P111)/Assumptions!$K$41</f>
        <v>350.1734876098925</v>
      </c>
      <c r="Q119" s="37">
        <f>(ROUNDUP(Q83/400,1)+Q84)*Assumptions!$K$42+SUM(Q110:Q111)/Assumptions!$K$41</f>
        <v>372.5151515151515</v>
      </c>
      <c r="R119" s="22"/>
    </row>
    <row r="120" spans="2:18" ht="15.5" x14ac:dyDescent="0.35">
      <c r="B120" s="108" t="s">
        <v>292</v>
      </c>
      <c r="D120" s="109">
        <f>(ROUNDUP(D84/400,1)+D85)*Assumptions!$K$42+SUM(D111:D111)/Assumptions!$K$41</f>
        <v>0</v>
      </c>
      <c r="E120" s="110">
        <f>E102*Assumptions!$K$28/24</f>
        <v>49.15384615384616</v>
      </c>
      <c r="F120" s="110">
        <f>F102*Assumptions!$K$28/24</f>
        <v>145.50414664701643</v>
      </c>
      <c r="G120" s="110">
        <f>G102*Assumptions!$K$28/24</f>
        <v>177.43408306794058</v>
      </c>
      <c r="H120" s="110">
        <f>H102*Assumptions!$K$28/24</f>
        <v>222.56906455142234</v>
      </c>
      <c r="I120" s="110">
        <f>I102*Assumptions!$K$28/24</f>
        <v>156.97944639537286</v>
      </c>
      <c r="J120" s="110">
        <f>J102*Assumptions!$K$28/24</f>
        <v>106.95493261749682</v>
      </c>
      <c r="K120" s="110">
        <f>K102*Assumptions!$K$28/24</f>
        <v>133.97994768962511</v>
      </c>
      <c r="L120" s="110">
        <f>L102*Assumptions!$K$28/24</f>
        <v>79.006913073469292</v>
      </c>
      <c r="M120" s="110">
        <f>M102*Assumptions!$K$28/24</f>
        <v>158.32921846691872</v>
      </c>
      <c r="N120" s="110">
        <f>N102*Assumptions!$K$28/24</f>
        <v>83.508409562733519</v>
      </c>
      <c r="O120" s="110">
        <f>O102*Assumptions!$K$28/24</f>
        <v>61.111111111111114</v>
      </c>
      <c r="P120" s="110">
        <f>P102*Assumptions!$K$28/24</f>
        <v>95.068281001067859</v>
      </c>
      <c r="Q120" s="110">
        <f>Q102*Assumptions!$K$28/24</f>
        <v>91.666666666666671</v>
      </c>
      <c r="R120" s="22"/>
    </row>
    <row r="121" spans="2:18" x14ac:dyDescent="0.35">
      <c r="B121" s="16" t="s">
        <v>139</v>
      </c>
      <c r="C121" s="16"/>
      <c r="D121" s="63"/>
      <c r="E121" s="63"/>
      <c r="F121" s="63"/>
      <c r="G121" s="63"/>
      <c r="H121" s="63"/>
      <c r="I121" s="63"/>
      <c r="J121" s="63"/>
      <c r="K121" s="63"/>
      <c r="L121" s="65"/>
      <c r="M121" s="63"/>
      <c r="N121" s="63"/>
      <c r="O121" s="63"/>
      <c r="P121" s="63"/>
      <c r="Q121" s="63"/>
      <c r="R121" s="29"/>
    </row>
    <row r="122" spans="2:18" x14ac:dyDescent="0.35">
      <c r="B122" t="s">
        <v>119</v>
      </c>
      <c r="D122" s="37">
        <f>ROUNDUP(D113/(Assumptions!$C$36*365),0)</f>
        <v>0</v>
      </c>
      <c r="E122" s="37">
        <f>ROUNDUP(E113/(Assumptions!$C$36*365),0)</f>
        <v>1</v>
      </c>
      <c r="F122" s="37">
        <f>ROUNDUP(F113/(Assumptions!$C$36*365),0)</f>
        <v>1</v>
      </c>
      <c r="G122" s="37">
        <f>ROUNDUP(G113/(Assumptions!$C$36*365),0)</f>
        <v>1</v>
      </c>
      <c r="H122" s="37">
        <f>ROUNDUP(H113/(Assumptions!$C$36*365),0)</f>
        <v>1</v>
      </c>
      <c r="I122" s="37">
        <f>ROUNDUP(I113/(Assumptions!$C$36*365),0)</f>
        <v>1</v>
      </c>
      <c r="J122" s="37">
        <f>ROUNDUP(J113/(Assumptions!$C$36*365),0)</f>
        <v>1</v>
      </c>
      <c r="K122" s="37">
        <f>ROUNDUP(K113/(Assumptions!$C$36*365),0)</f>
        <v>0</v>
      </c>
      <c r="L122" s="64">
        <f>ROUNDUP(L113/(Assumptions!$C$36*365),0)</f>
        <v>0</v>
      </c>
      <c r="M122" s="37">
        <f>ROUNDUP(M113/(Assumptions!$C$36*365),0)</f>
        <v>0</v>
      </c>
      <c r="N122" s="37">
        <f>ROUNDUP(N113/(Assumptions!$C$36*365),0)</f>
        <v>0</v>
      </c>
      <c r="O122" s="37">
        <f>ROUNDUP(O113/(Assumptions!$C$36*365),0)</f>
        <v>0</v>
      </c>
      <c r="P122" s="37">
        <f>ROUNDUP(P113/(Assumptions!$C$36*365),0)</f>
        <v>0</v>
      </c>
      <c r="Q122" s="37">
        <f>ROUNDUP(Q113/(Assumptions!$C$36*365),0)</f>
        <v>0</v>
      </c>
      <c r="R122" s="22"/>
    </row>
    <row r="123" spans="2:18" x14ac:dyDescent="0.35">
      <c r="B123" t="s">
        <v>120</v>
      </c>
      <c r="D123" s="37">
        <f>ROUNDUP(D114/(Assumptions!$C$36*365),0)</f>
        <v>0</v>
      </c>
      <c r="E123" s="37">
        <f>ROUNDUP(E114/(Assumptions!$C$36*365),0)</f>
        <v>0</v>
      </c>
      <c r="F123" s="37">
        <f>ROUNDUP(F114/(Assumptions!$C$36*365),0)</f>
        <v>1</v>
      </c>
      <c r="G123" s="37">
        <f>ROUNDUP(G114/(Assumptions!$C$36*365),0)</f>
        <v>1</v>
      </c>
      <c r="H123" s="37">
        <f>ROUNDUP(H114/(Assumptions!$C$36*365),0)</f>
        <v>1</v>
      </c>
      <c r="I123" s="37">
        <f>ROUNDUP(I114/(Assumptions!$C$36*365),0)</f>
        <v>1</v>
      </c>
      <c r="J123" s="37">
        <f>ROUNDUP(J114/(Assumptions!$C$36*365),0)</f>
        <v>1</v>
      </c>
      <c r="K123" s="37">
        <f>ROUNDUP(K114/(Assumptions!$C$36*365),0)</f>
        <v>1</v>
      </c>
      <c r="L123" s="64">
        <f>ROUNDUP(L114/(Assumptions!$C$36*365),0)</f>
        <v>1</v>
      </c>
      <c r="M123" s="37">
        <f>ROUNDUP(M114/(Assumptions!$C$36*365),0)</f>
        <v>1</v>
      </c>
      <c r="N123" s="37">
        <f>ROUNDUP(N114/(Assumptions!$C$36*365),0)</f>
        <v>1</v>
      </c>
      <c r="O123" s="37">
        <f>ROUNDUP(O114/(Assumptions!$C$36*365),0)</f>
        <v>1</v>
      </c>
      <c r="P123" s="37">
        <f>ROUNDUP(P114/(Assumptions!$C$36*365),0)</f>
        <v>1</v>
      </c>
      <c r="Q123" s="37">
        <f>ROUNDUP(Q114/(Assumptions!$C$36*365),0)</f>
        <v>1</v>
      </c>
      <c r="R123" s="22"/>
    </row>
    <row r="124" spans="2:18" x14ac:dyDescent="0.35">
      <c r="B124" t="s">
        <v>121</v>
      </c>
      <c r="D124" s="37">
        <f>ROUNDUP(D115/(Assumptions!$C$36*365),0)</f>
        <v>0</v>
      </c>
      <c r="E124" s="37">
        <f>ROUNDUP(E115/(Assumptions!$C$36*365),0)</f>
        <v>0</v>
      </c>
      <c r="F124" s="37">
        <f>ROUNDUP(F115/(Assumptions!$C$36*365),0)</f>
        <v>0</v>
      </c>
      <c r="G124" s="37">
        <f>ROUNDUP(G115/(Assumptions!$C$36*365),0)</f>
        <v>0</v>
      </c>
      <c r="H124" s="37">
        <f>ROUNDUP(H115/(Assumptions!$C$36*365),0)</f>
        <v>0</v>
      </c>
      <c r="I124" s="37">
        <f>ROUNDUP(I115/(Assumptions!$C$36*365),0)</f>
        <v>0</v>
      </c>
      <c r="J124" s="37">
        <f>ROUNDUP(J115/(Assumptions!$C$36*365),0)</f>
        <v>0</v>
      </c>
      <c r="K124" s="37">
        <f>ROUNDUP(K115/(Assumptions!$C$36*365),0)</f>
        <v>0</v>
      </c>
      <c r="L124" s="64">
        <f>ROUNDUP(L115/(Assumptions!$C$36*365),0)</f>
        <v>0</v>
      </c>
      <c r="M124" s="37">
        <f>ROUNDUP(M115/(Assumptions!$C$36*365),0)</f>
        <v>1</v>
      </c>
      <c r="N124" s="37">
        <f>ROUNDUP(N115/(Assumptions!$C$36*365),0)</f>
        <v>1</v>
      </c>
      <c r="O124" s="37">
        <f>ROUNDUP(O115/(Assumptions!$C$36*365),0)</f>
        <v>1</v>
      </c>
      <c r="P124" s="37">
        <f>ROUNDUP(P115/(Assumptions!$C$36*365),0)</f>
        <v>1</v>
      </c>
      <c r="Q124" s="37">
        <f>ROUNDUP(Q115/(Assumptions!$C$36*365),0)</f>
        <v>1</v>
      </c>
      <c r="R124" s="22"/>
    </row>
    <row r="125" spans="2:18" x14ac:dyDescent="0.35">
      <c r="B125" t="s">
        <v>138</v>
      </c>
      <c r="D125" s="37">
        <f>ROUNDUP(D116/(Assumptions!$C$36*365),0)</f>
        <v>0</v>
      </c>
      <c r="E125" s="37">
        <f>ROUNDUP(E116/(Assumptions!$C$36*365),0)</f>
        <v>1</v>
      </c>
      <c r="F125" s="37">
        <f>ROUNDUP(F116/(Assumptions!$C$36*365),0)</f>
        <v>1</v>
      </c>
      <c r="G125" s="37">
        <f>ROUNDUP(G116/(Assumptions!$C$36*365),0)</f>
        <v>2</v>
      </c>
      <c r="H125" s="37">
        <f>ROUNDUP(H116/(Assumptions!$C$36*365),0)</f>
        <v>2</v>
      </c>
      <c r="I125" s="37">
        <f>ROUNDUP(I116/(Assumptions!$C$36*365),0)</f>
        <v>2</v>
      </c>
      <c r="J125" s="37">
        <f>ROUNDUP(J116/(Assumptions!$C$36*365),0)</f>
        <v>1</v>
      </c>
      <c r="K125" s="37">
        <f>ROUNDUP(K116/(Assumptions!$C$36*365),0)</f>
        <v>1</v>
      </c>
      <c r="L125" s="64">
        <f>ROUNDUP(L116/(Assumptions!$C$36*365),0)</f>
        <v>1</v>
      </c>
      <c r="M125" s="37">
        <f>ROUNDUP(M116/(Assumptions!$C$36*365),0)</f>
        <v>1</v>
      </c>
      <c r="N125" s="37">
        <f>ROUNDUP(N116/(Assumptions!$C$36*365),0)</f>
        <v>1</v>
      </c>
      <c r="O125" s="37">
        <f>ROUNDUP(O116/(Assumptions!$C$36*365),0)</f>
        <v>1</v>
      </c>
      <c r="P125" s="37">
        <f>ROUNDUP(P116/(Assumptions!$C$36*365),0)</f>
        <v>1</v>
      </c>
      <c r="Q125" s="37">
        <f>ROUNDUP(Q116/(Assumptions!$C$36*365),0)</f>
        <v>1</v>
      </c>
      <c r="R125" s="22"/>
    </row>
    <row r="126" spans="2:18" x14ac:dyDescent="0.35">
      <c r="B126" s="59" t="s">
        <v>147</v>
      </c>
      <c r="C126" s="58"/>
      <c r="D126" s="66">
        <f>SUM(D122:D125)</f>
        <v>0</v>
      </c>
      <c r="E126" s="66">
        <f t="shared" ref="E126:Q126" si="17">SUM(E122:E125)</f>
        <v>2</v>
      </c>
      <c r="F126" s="66">
        <f t="shared" si="17"/>
        <v>3</v>
      </c>
      <c r="G126" s="66">
        <f t="shared" si="17"/>
        <v>4</v>
      </c>
      <c r="H126" s="66">
        <f t="shared" si="17"/>
        <v>4</v>
      </c>
      <c r="I126" s="66">
        <f>SUM(I122:I125)</f>
        <v>4</v>
      </c>
      <c r="J126" s="66">
        <f t="shared" si="17"/>
        <v>3</v>
      </c>
      <c r="K126" s="66">
        <f t="shared" si="17"/>
        <v>2</v>
      </c>
      <c r="L126" s="67">
        <f t="shared" si="17"/>
        <v>2</v>
      </c>
      <c r="M126" s="66">
        <f t="shared" si="17"/>
        <v>3</v>
      </c>
      <c r="N126" s="66">
        <f t="shared" si="17"/>
        <v>3</v>
      </c>
      <c r="O126" s="66">
        <f t="shared" si="17"/>
        <v>3</v>
      </c>
      <c r="P126" s="66">
        <f t="shared" si="17"/>
        <v>3</v>
      </c>
      <c r="Q126" s="66">
        <f t="shared" si="17"/>
        <v>3</v>
      </c>
      <c r="R126" s="60"/>
    </row>
    <row r="127" spans="2:18" ht="15.5" x14ac:dyDescent="0.35">
      <c r="B127" s="107"/>
      <c r="C127" s="108"/>
      <c r="D127" s="109"/>
      <c r="E127" s="110">
        <f>ROUNDUP(E117/(Assumptions!$C$36*365),0)</f>
        <v>1</v>
      </c>
      <c r="F127" s="110">
        <f>ROUNDUP(F117/(Assumptions!$C$36*365),0)</f>
        <v>2</v>
      </c>
      <c r="G127" s="110">
        <f>ROUNDUP(G117/(Assumptions!$C$36*365),0)</f>
        <v>3</v>
      </c>
      <c r="H127" s="110">
        <f>ROUNDUP(H117/(Assumptions!$C$36*365),0)</f>
        <v>3</v>
      </c>
      <c r="I127" s="110">
        <f>ROUNDUP(I117/(Assumptions!$C$36*365),0)</f>
        <v>3</v>
      </c>
      <c r="J127" s="110">
        <f>ROUNDUP(J117/(Assumptions!$C$36*365),0)</f>
        <v>2</v>
      </c>
      <c r="K127" s="110">
        <f>ROUNDUP(K117/(Assumptions!$C$36*365),0)</f>
        <v>2</v>
      </c>
      <c r="L127" s="110">
        <f>ROUNDUP(L117/(Assumptions!$C$36*365),0)</f>
        <v>1</v>
      </c>
      <c r="M127" s="110">
        <f>ROUNDUP(M117/(Assumptions!$C$36*365),0)</f>
        <v>2</v>
      </c>
      <c r="N127" s="110">
        <f>ROUNDUP(N117/(Assumptions!$C$36*365),0)</f>
        <v>2</v>
      </c>
      <c r="O127" s="110">
        <f>ROUNDUP(O117/(Assumptions!$C$36*365),0)</f>
        <v>2</v>
      </c>
      <c r="P127" s="110">
        <f>ROUNDUP(P117/(Assumptions!$C$36*365),0)</f>
        <v>2</v>
      </c>
      <c r="Q127" s="110">
        <f>ROUNDUP(Q117/(Assumptions!$C$36*365),0)</f>
        <v>2</v>
      </c>
      <c r="R127" s="115"/>
    </row>
    <row r="128" spans="2:18" x14ac:dyDescent="0.35">
      <c r="B128" t="s">
        <v>136</v>
      </c>
      <c r="D128" s="37">
        <f>ROUNDUP(D118/(Assumptions!$C$36*365),0)</f>
        <v>0</v>
      </c>
      <c r="E128" s="37">
        <f>ROUNDUP(E118/(Assumptions!$C$36*365),0)</f>
        <v>1</v>
      </c>
      <c r="F128" s="37">
        <f>ROUNDUP(F118/(Assumptions!$C$36*365),0)</f>
        <v>1</v>
      </c>
      <c r="G128" s="37">
        <f>ROUNDUP(G118/(Assumptions!$C$36*365),0)</f>
        <v>1</v>
      </c>
      <c r="H128" s="37">
        <f>ROUNDUP(H118/(Assumptions!$C$36*365),0)</f>
        <v>1</v>
      </c>
      <c r="I128" s="37">
        <f>ROUNDUP(I118/(Assumptions!$C$36*365),0)</f>
        <v>1</v>
      </c>
      <c r="J128" s="37">
        <f>ROUNDUP(J118/(Assumptions!$C$36*365),0)</f>
        <v>1</v>
      </c>
      <c r="K128" s="37">
        <f>ROUNDUP(K118/(Assumptions!$C$36*365),0)</f>
        <v>1</v>
      </c>
      <c r="L128" s="64">
        <f>ROUNDUP(L118/(Assumptions!$C$36*365),0)</f>
        <v>1</v>
      </c>
      <c r="M128" s="37">
        <f>ROUNDUP(M118/(Assumptions!$C$36*365),0)</f>
        <v>1</v>
      </c>
      <c r="N128" s="37">
        <f>ROUNDUP(N118/(Assumptions!$C$36*365),0)</f>
        <v>1</v>
      </c>
      <c r="O128" s="37">
        <f>ROUNDUP(O118/(Assumptions!$C$36*365),0)</f>
        <v>1</v>
      </c>
      <c r="P128" s="37">
        <f>ROUNDUP(P118/(Assumptions!$C$36*365),0)</f>
        <v>1</v>
      </c>
      <c r="Q128" s="37">
        <f>ROUNDUP(Q118/(Assumptions!$C$36*365),0)</f>
        <v>1</v>
      </c>
      <c r="R128" s="22"/>
    </row>
    <row r="129" spans="2:18" x14ac:dyDescent="0.35">
      <c r="B129" t="s">
        <v>140</v>
      </c>
      <c r="D129" s="37">
        <f>D126*2</f>
        <v>0</v>
      </c>
      <c r="E129" s="37">
        <f t="shared" ref="E129:Q129" si="18">E126*2</f>
        <v>4</v>
      </c>
      <c r="F129" s="37">
        <f t="shared" si="18"/>
        <v>6</v>
      </c>
      <c r="G129" s="37">
        <f t="shared" si="18"/>
        <v>8</v>
      </c>
      <c r="H129" s="37">
        <f t="shared" si="18"/>
        <v>8</v>
      </c>
      <c r="I129" s="37">
        <f t="shared" si="18"/>
        <v>8</v>
      </c>
      <c r="J129" s="37">
        <f t="shared" si="18"/>
        <v>6</v>
      </c>
      <c r="K129" s="37">
        <f t="shared" si="18"/>
        <v>4</v>
      </c>
      <c r="L129" s="64">
        <f t="shared" si="18"/>
        <v>4</v>
      </c>
      <c r="M129" s="37">
        <f t="shared" si="18"/>
        <v>6</v>
      </c>
      <c r="N129" s="37">
        <f t="shared" si="18"/>
        <v>6</v>
      </c>
      <c r="O129" s="37">
        <f t="shared" si="18"/>
        <v>6</v>
      </c>
      <c r="P129" s="37">
        <f t="shared" si="18"/>
        <v>6</v>
      </c>
      <c r="Q129" s="37">
        <f t="shared" si="18"/>
        <v>6</v>
      </c>
      <c r="R129" s="22"/>
    </row>
    <row r="130" spans="2:18" x14ac:dyDescent="0.35">
      <c r="B130" t="s">
        <v>177</v>
      </c>
      <c r="D130" s="37">
        <v>0</v>
      </c>
      <c r="E130" s="37">
        <f>E$84*Assumptions!$K$35+D$84*Assumptions!$K$36+SUM($C$84:C$84)*Assumptions!$K$37+Assumptions!$K$38</f>
        <v>6</v>
      </c>
      <c r="F130" s="37">
        <f>F$84*Assumptions!$K$35+E$84*Assumptions!$K$36+SUM($C$84:D$84)*Assumptions!$K$37+Assumptions!$K$38</f>
        <v>12</v>
      </c>
      <c r="G130" s="37">
        <f>G$84*Assumptions!$K$35+F$84*Assumptions!$K$36+SUM($C$84:E$84)*Assumptions!$K$37+Assumptions!$K$38</f>
        <v>18</v>
      </c>
      <c r="H130" s="37">
        <f>H$84*Assumptions!$K$35+G$84*Assumptions!$K$36+SUM($C$84:F$84)*Assumptions!$K$37+Assumptions!$K$38</f>
        <v>23</v>
      </c>
      <c r="I130" s="37">
        <f>I$84*Assumptions!$K$35+H$84*Assumptions!$K$36+SUM($C$84:G$84)*Assumptions!$K$37+Assumptions!$K$38</f>
        <v>27</v>
      </c>
      <c r="J130" s="37">
        <f>J$84*Assumptions!$K$35+I$84*Assumptions!$K$36+SUM($C$84:H$84)*Assumptions!$K$37+Assumptions!$K$38</f>
        <v>29</v>
      </c>
      <c r="K130" s="37">
        <f>K$84*Assumptions!$K$35+J$84*Assumptions!$K$36+SUM($C$84:I$84)*Assumptions!$K$37+Assumptions!$K$38</f>
        <v>29</v>
      </c>
      <c r="L130" s="37">
        <f>L$84*Assumptions!$K$35+K$84*Assumptions!$K$36+SUM($C$84:J$84)*Assumptions!$K$37+Assumptions!$K$38</f>
        <v>30</v>
      </c>
      <c r="M130" s="37">
        <f>M$84*Assumptions!$K$35+L$84*Assumptions!$K$36+SUM($C$84:K$84)*Assumptions!$K$37+Assumptions!$K$38</f>
        <v>34</v>
      </c>
      <c r="N130" s="37">
        <f>N$84*Assumptions!$K$35+M$84*Assumptions!$K$36+SUM($C$84:L$84)*Assumptions!$K$37+Assumptions!$K$38</f>
        <v>38</v>
      </c>
      <c r="O130" s="37">
        <f>O$84*Assumptions!$K$35+N$84*Assumptions!$K$36+SUM($C$84:M$84)*Assumptions!$K$37+Assumptions!$K$38</f>
        <v>41</v>
      </c>
      <c r="P130" s="37">
        <f>P$84*Assumptions!$K$35+O$84*Assumptions!$K$36+SUM($C$84:N$84)*Assumptions!$K$37+Assumptions!$K$38</f>
        <v>44</v>
      </c>
      <c r="Q130" s="37">
        <f>Q$84*Assumptions!$K$35+P$84*Assumptions!$K$36+SUM($C$84:O$84)*Assumptions!$K$37+Assumptions!$K$38</f>
        <v>47</v>
      </c>
      <c r="R130" s="22">
        <f>Q130</f>
        <v>47</v>
      </c>
    </row>
    <row r="131" spans="2:18" x14ac:dyDescent="0.35">
      <c r="B131" t="s">
        <v>193</v>
      </c>
      <c r="D131" s="37">
        <f>ROUNDUP(D119/(Assumptions!$C$36*365),0)</f>
        <v>0</v>
      </c>
      <c r="E131" s="37">
        <f>ROUNDUP(E119/(Assumptions!$C$36*365),0)</f>
        <v>1</v>
      </c>
      <c r="F131" s="37">
        <f>ROUNDUP(F119/(Assumptions!$C$36*365),0)</f>
        <v>2</v>
      </c>
      <c r="G131" s="37">
        <f>ROUNDUP(G119/(Assumptions!$C$36*365),0)</f>
        <v>2</v>
      </c>
      <c r="H131" s="37">
        <f>ROUNDUP(H119/(Assumptions!$C$36*365),0)</f>
        <v>2</v>
      </c>
      <c r="I131" s="37">
        <f>ROUNDUP(I119/(Assumptions!$C$36*365),0)</f>
        <v>2</v>
      </c>
      <c r="J131" s="37">
        <f>ROUNDUP(J119/(Assumptions!$C$36*365),0)</f>
        <v>2</v>
      </c>
      <c r="K131" s="37">
        <f>ROUNDUP(K119/(Assumptions!$C$36*365),0)</f>
        <v>2</v>
      </c>
      <c r="L131" s="37">
        <f>ROUNDUP(L119/(Assumptions!$C$36*365),0)</f>
        <v>1</v>
      </c>
      <c r="M131" s="37">
        <f>ROUNDUP(M119/(Assumptions!$C$36*365),0)</f>
        <v>1</v>
      </c>
      <c r="N131" s="37">
        <f>ROUNDUP(N119/(Assumptions!$C$36*365),0)</f>
        <v>2</v>
      </c>
      <c r="O131" s="37">
        <f>ROUNDUP(O119/(Assumptions!$C$36*365),0)</f>
        <v>2</v>
      </c>
      <c r="P131" s="37">
        <f>ROUNDUP(P119/(Assumptions!$C$36*365),0)</f>
        <v>2</v>
      </c>
      <c r="Q131" s="37">
        <f>ROUNDUP(Q119/(Assumptions!$C$36*365),0)</f>
        <v>2</v>
      </c>
      <c r="R131" s="22">
        <f>R85*Assumptions!Y52+Q85*Assumptions!Y53+SUM($C85:P85)*Assumptions!Y54</f>
        <v>0</v>
      </c>
    </row>
    <row r="132" spans="2:18" ht="15.5" x14ac:dyDescent="0.35">
      <c r="B132" s="108" t="s">
        <v>295</v>
      </c>
      <c r="C132" s="108"/>
      <c r="D132" s="109"/>
      <c r="E132" s="110">
        <f>ROUNDUP(E120/(Assumptions!$C$36*365),0)</f>
        <v>1</v>
      </c>
      <c r="F132" s="110">
        <f>ROUNDUP(F120/(Assumptions!$C$36*365),0)</f>
        <v>1</v>
      </c>
      <c r="G132" s="110">
        <f>ROUNDUP(G120/(Assumptions!$C$36*365),0)</f>
        <v>1</v>
      </c>
      <c r="H132" s="110">
        <f>ROUNDUP(H120/(Assumptions!$C$36*365),0)</f>
        <v>1</v>
      </c>
      <c r="I132" s="110">
        <f>ROUNDUP(I120/(Assumptions!$C$36*365),0)</f>
        <v>1</v>
      </c>
      <c r="J132" s="110">
        <f>ROUNDUP(J120/(Assumptions!$C$36*365),0)</f>
        <v>1</v>
      </c>
      <c r="K132" s="110">
        <f>ROUNDUP(K120/(Assumptions!$C$36*365),0)</f>
        <v>1</v>
      </c>
      <c r="L132" s="110">
        <f>ROUNDUP(L120/(Assumptions!$C$36*365),0)</f>
        <v>1</v>
      </c>
      <c r="M132" s="110">
        <f>ROUNDUP(M120/(Assumptions!$C$36*365),0)</f>
        <v>1</v>
      </c>
      <c r="N132" s="110">
        <f>ROUNDUP(N120/(Assumptions!$C$36*365),0)</f>
        <v>1</v>
      </c>
      <c r="O132" s="110">
        <f>ROUNDUP(O120/(Assumptions!$C$36*365),0)</f>
        <v>1</v>
      </c>
      <c r="P132" s="110">
        <f>ROUNDUP(P120/(Assumptions!$C$36*365),0)</f>
        <v>1</v>
      </c>
      <c r="Q132" s="110">
        <f>ROUNDUP(Q120/(Assumptions!$C$36*365),0)</f>
        <v>1</v>
      </c>
      <c r="R132" s="116"/>
    </row>
    <row r="135" spans="2:18" x14ac:dyDescent="0.35">
      <c r="B135" t="s">
        <v>183</v>
      </c>
    </row>
    <row r="136" spans="2:18" x14ac:dyDescent="0.35">
      <c r="B136" s="16" t="s">
        <v>184</v>
      </c>
      <c r="C136" s="16"/>
      <c r="D136" s="16"/>
      <c r="E136" s="16"/>
      <c r="F136" s="16"/>
      <c r="G136" s="16"/>
      <c r="H136" s="16"/>
      <c r="I136" s="16"/>
      <c r="J136" s="16"/>
      <c r="K136" s="16"/>
      <c r="L136" s="16"/>
      <c r="M136" s="16"/>
      <c r="N136" s="16"/>
      <c r="O136" s="16"/>
      <c r="P136" s="16"/>
      <c r="Q136" s="16"/>
      <c r="R136" s="16"/>
    </row>
    <row r="137" spans="2:18" x14ac:dyDescent="0.35">
      <c r="B137">
        <v>12</v>
      </c>
      <c r="D137" s="22"/>
      <c r="E137" s="22">
        <f>Assumptions!$D$11/$B137*Assumptions!F11</f>
        <v>82.5</v>
      </c>
      <c r="F137" s="22">
        <f>Assumptions!$C$11/$B137/2*IF(Assumptions!F11*2&gt;1,1,Assumptions!F11*2)</f>
        <v>110</v>
      </c>
      <c r="G137" s="22">
        <f>Assumptions!$D$11/$B137/2</f>
        <v>125</v>
      </c>
      <c r="H137" s="22">
        <f>Assumptions!$D$11/$B137/2</f>
        <v>125</v>
      </c>
      <c r="I137" s="22">
        <f>Assumptions!$D$11/$B137/2</f>
        <v>125</v>
      </c>
      <c r="J137" s="22">
        <f>Assumptions!$D$11/$B137/2</f>
        <v>125</v>
      </c>
      <c r="K137" s="22">
        <f>Assumptions!$D$11/$B137/2</f>
        <v>125</v>
      </c>
      <c r="L137" s="22">
        <f>Assumptions!$D$11/$B137/3</f>
        <v>83.333333333333329</v>
      </c>
      <c r="M137" s="22">
        <f>Assumptions!$D$11/$B137/3</f>
        <v>83.333333333333329</v>
      </c>
      <c r="N137" s="22">
        <f>Assumptions!$D$11/$B137/3</f>
        <v>83.333333333333329</v>
      </c>
      <c r="O137" s="22">
        <f>Assumptions!$D$11/$B137/3</f>
        <v>83.333333333333329</v>
      </c>
      <c r="P137" s="22">
        <f>Assumptions!$D$11/$B137/3</f>
        <v>83.333333333333329</v>
      </c>
      <c r="Q137" s="22">
        <f>Assumptions!$D$11/$B137/3</f>
        <v>83.333333333333329</v>
      </c>
    </row>
    <row r="138" spans="2:18" x14ac:dyDescent="0.35">
      <c r="B138">
        <v>15</v>
      </c>
      <c r="D138" s="22"/>
      <c r="E138" s="22"/>
      <c r="F138" s="22">
        <f>Assumptions!$D$11/$B138/2*Assumptions!$F$11</f>
        <v>33</v>
      </c>
      <c r="G138" s="22">
        <f>Assumptions!$D$11/$B138/2*IF(Assumptions!$F$11*2&gt;1,1,Assumptions!$F$11*2)</f>
        <v>66</v>
      </c>
      <c r="H138" s="22">
        <f>Assumptions!$D$11/$B138/2</f>
        <v>100</v>
      </c>
      <c r="I138" s="22">
        <f>Assumptions!$D$11/$B138/2</f>
        <v>100</v>
      </c>
      <c r="J138" s="22">
        <f>Assumptions!$D$11/$B138/2</f>
        <v>100</v>
      </c>
      <c r="K138" s="22">
        <f>Assumptions!$D$11/$B138/2</f>
        <v>100</v>
      </c>
      <c r="L138" s="22">
        <f>Assumptions!$D$11/$B138/3</f>
        <v>66.666666666666671</v>
      </c>
      <c r="M138" s="22">
        <f>Assumptions!$D$11/$B138/3</f>
        <v>66.666666666666671</v>
      </c>
      <c r="N138" s="22">
        <f>Assumptions!$D$11/$B138/3</f>
        <v>66.666666666666671</v>
      </c>
      <c r="O138" s="22">
        <f>Assumptions!$D$11/$B138/3</f>
        <v>66.666666666666671</v>
      </c>
      <c r="P138" s="22">
        <f>Assumptions!$D$11/$B138/3</f>
        <v>66.666666666666671</v>
      </c>
      <c r="Q138" s="22">
        <f>Assumptions!$D$11/$B138/3</f>
        <v>66.666666666666671</v>
      </c>
    </row>
    <row r="139" spans="2:18" x14ac:dyDescent="0.35">
      <c r="B139">
        <v>18</v>
      </c>
      <c r="D139" s="22"/>
      <c r="E139" s="22"/>
      <c r="F139" s="22"/>
      <c r="G139" s="22"/>
      <c r="H139" s="22"/>
      <c r="I139" s="22"/>
      <c r="J139" s="22"/>
      <c r="K139" s="22"/>
      <c r="L139" s="22">
        <f>Assumptions!$D$11/$B139/3</f>
        <v>55.55555555555555</v>
      </c>
      <c r="M139" s="22">
        <f>Assumptions!$D$11/$B139/3</f>
        <v>55.55555555555555</v>
      </c>
      <c r="N139" s="22">
        <f>Assumptions!$D$11/$B139/3</f>
        <v>55.55555555555555</v>
      </c>
      <c r="O139" s="22">
        <f>Assumptions!$D$11/$B139/3</f>
        <v>55.55555555555555</v>
      </c>
      <c r="P139" s="22">
        <f>Assumptions!$D$11/$B139/3</f>
        <v>55.55555555555555</v>
      </c>
      <c r="Q139" s="22">
        <f>Assumptions!$D$11/$B139/3</f>
        <v>55.55555555555555</v>
      </c>
    </row>
    <row r="140" spans="2:18" x14ac:dyDescent="0.35">
      <c r="F140" s="22"/>
      <c r="G140" s="22"/>
      <c r="H140" s="22"/>
      <c r="I140" s="22"/>
      <c r="J140" s="22"/>
      <c r="K140" s="22"/>
      <c r="L140" s="22"/>
      <c r="M140" s="22"/>
      <c r="N140" s="22"/>
      <c r="O140" s="22"/>
      <c r="P140" s="22"/>
      <c r="Q140" s="22"/>
    </row>
    <row r="142" spans="2:18" x14ac:dyDescent="0.35">
      <c r="F142" s="57"/>
      <c r="G142" s="57"/>
      <c r="H142" s="57"/>
      <c r="I142" s="57"/>
      <c r="J142" s="57"/>
      <c r="K142" s="57"/>
      <c r="L142" s="57"/>
      <c r="M142" s="57"/>
      <c r="N142" s="57"/>
      <c r="O142" s="57"/>
      <c r="P142" s="57"/>
      <c r="Q142" s="57"/>
    </row>
    <row r="143" spans="2:18" x14ac:dyDescent="0.35">
      <c r="E143">
        <f>E137*$B137+E138*$B138+E139*$B139</f>
        <v>990</v>
      </c>
      <c r="F143">
        <f>F137*$B137+F138*$B138+F139*$B139</f>
        <v>1815</v>
      </c>
      <c r="G143">
        <f t="shared" ref="G143:Q143" si="19">G137*$B137+G138*$B138+G139*$B139</f>
        <v>2490</v>
      </c>
      <c r="H143">
        <f t="shared" si="19"/>
        <v>3000</v>
      </c>
      <c r="I143">
        <f t="shared" si="19"/>
        <v>3000</v>
      </c>
      <c r="J143">
        <f t="shared" si="19"/>
        <v>3000</v>
      </c>
      <c r="K143">
        <f t="shared" si="19"/>
        <v>3000</v>
      </c>
      <c r="L143">
        <f t="shared" si="19"/>
        <v>3000</v>
      </c>
      <c r="M143">
        <f t="shared" si="19"/>
        <v>3000</v>
      </c>
      <c r="N143">
        <f t="shared" si="19"/>
        <v>3000</v>
      </c>
      <c r="O143">
        <f t="shared" si="19"/>
        <v>3000</v>
      </c>
      <c r="P143">
        <f t="shared" si="19"/>
        <v>3000</v>
      </c>
      <c r="Q143">
        <f t="shared" si="19"/>
        <v>3000</v>
      </c>
    </row>
    <row r="144" spans="2:18" x14ac:dyDescent="0.35">
      <c r="F144" s="57"/>
      <c r="G144" s="57"/>
      <c r="H144" s="57"/>
      <c r="I144" s="57"/>
      <c r="J144" s="57"/>
      <c r="K144" s="57"/>
      <c r="L144" s="57"/>
      <c r="M144" s="57"/>
      <c r="N144" s="57"/>
      <c r="O144" s="57"/>
      <c r="P144" s="57"/>
      <c r="Q144" s="57"/>
    </row>
    <row r="145" spans="6:17" x14ac:dyDescent="0.35">
      <c r="F145" s="57"/>
      <c r="G145" s="57"/>
      <c r="H145" s="57"/>
      <c r="I145" s="57"/>
      <c r="J145" s="57"/>
      <c r="K145" s="57"/>
      <c r="L145" s="57"/>
      <c r="M145" s="57"/>
      <c r="N145" s="57"/>
      <c r="O145" s="57"/>
      <c r="P145" s="57"/>
      <c r="Q145" s="57"/>
    </row>
  </sheetData>
  <conditionalFormatting sqref="D77:Q80">
    <cfRule type="colorScale" priority="81">
      <colorScale>
        <cfvo type="min"/>
        <cfvo type="max"/>
        <color rgb="FFFCFCFF"/>
        <color rgb="FF00B050"/>
      </colorScale>
    </cfRule>
  </conditionalFormatting>
  <conditionalFormatting sqref="C10:Q12">
    <cfRule type="colorScale" priority="34">
      <colorScale>
        <cfvo type="min"/>
        <cfvo type="max"/>
        <color theme="0"/>
        <color rgb="FF5D9732"/>
      </colorScale>
    </cfRule>
  </conditionalFormatting>
  <conditionalFormatting sqref="C18:Q20">
    <cfRule type="colorScale" priority="33">
      <colorScale>
        <cfvo type="min"/>
        <cfvo type="max"/>
        <color theme="0"/>
        <color rgb="FF5D9732"/>
      </colorScale>
    </cfRule>
  </conditionalFormatting>
  <conditionalFormatting sqref="C30:Q32">
    <cfRule type="colorScale" priority="32">
      <colorScale>
        <cfvo type="min"/>
        <cfvo type="max"/>
        <color theme="0"/>
        <color rgb="FF5D9732"/>
      </colorScale>
    </cfRule>
  </conditionalFormatting>
  <conditionalFormatting sqref="C34:Q35">
    <cfRule type="colorScale" priority="31">
      <colorScale>
        <cfvo type="min"/>
        <cfvo type="max"/>
        <color theme="0"/>
        <color rgb="FF5D9732"/>
      </colorScale>
    </cfRule>
  </conditionalFormatting>
  <conditionalFormatting sqref="C14:Q16">
    <cfRule type="colorScale" priority="30">
      <colorScale>
        <cfvo type="min"/>
        <cfvo type="max"/>
        <color theme="0"/>
        <color rgb="FF5D9732"/>
      </colorScale>
    </cfRule>
  </conditionalFormatting>
  <conditionalFormatting sqref="C22:Q24">
    <cfRule type="colorScale" priority="29">
      <colorScale>
        <cfvo type="min"/>
        <cfvo type="max"/>
        <color theme="0"/>
        <color rgb="FF5D9732"/>
      </colorScale>
    </cfRule>
  </conditionalFormatting>
  <conditionalFormatting sqref="C26:Q29">
    <cfRule type="colorScale" priority="28">
      <colorScale>
        <cfvo type="min"/>
        <cfvo type="max"/>
        <color theme="0"/>
        <color rgb="FF5D9732"/>
      </colorScale>
    </cfRule>
  </conditionalFormatting>
  <conditionalFormatting sqref="D67:Q67">
    <cfRule type="colorScale" priority="27">
      <colorScale>
        <cfvo type="min"/>
        <cfvo type="max"/>
        <color rgb="FFFCFCFF"/>
        <color rgb="FF00B050"/>
      </colorScale>
    </cfRule>
  </conditionalFormatting>
  <conditionalFormatting sqref="C50:Q52">
    <cfRule type="colorScale" priority="26">
      <colorScale>
        <cfvo type="min"/>
        <cfvo type="max"/>
        <color theme="0"/>
        <color rgb="FF5D9732"/>
      </colorScale>
    </cfRule>
  </conditionalFormatting>
  <conditionalFormatting sqref="Q58:Q60">
    <cfRule type="colorScale" priority="25">
      <colorScale>
        <cfvo type="min"/>
        <cfvo type="max"/>
        <color theme="0"/>
        <color rgb="FF00B050"/>
      </colorScale>
    </cfRule>
  </conditionalFormatting>
  <conditionalFormatting sqref="C68:Q68">
    <cfRule type="colorScale" priority="24">
      <colorScale>
        <cfvo type="min"/>
        <cfvo type="max"/>
        <color theme="0"/>
        <color rgb="FF5D9732"/>
      </colorScale>
    </cfRule>
  </conditionalFormatting>
  <conditionalFormatting sqref="C70:Q71">
    <cfRule type="colorScale" priority="23">
      <colorScale>
        <cfvo type="min"/>
        <cfvo type="max"/>
        <color theme="0"/>
        <color rgb="FF5D9732"/>
      </colorScale>
    </cfRule>
  </conditionalFormatting>
  <conditionalFormatting sqref="C46:Q48">
    <cfRule type="colorScale" priority="22">
      <colorScale>
        <cfvo type="min"/>
        <cfvo type="max"/>
        <color theme="0"/>
        <color rgb="FF5D9732"/>
      </colorScale>
    </cfRule>
  </conditionalFormatting>
  <conditionalFormatting sqref="C54:Q60">
    <cfRule type="colorScale" priority="21">
      <colorScale>
        <cfvo type="min"/>
        <cfvo type="max"/>
        <color theme="0"/>
        <color rgb="FF5D9732"/>
      </colorScale>
    </cfRule>
  </conditionalFormatting>
  <conditionalFormatting sqref="C62:Q65">
    <cfRule type="colorScale" priority="20">
      <colorScale>
        <cfvo type="min"/>
        <cfvo type="max"/>
        <color theme="0"/>
        <color rgb="FF5D9732"/>
      </colorScale>
    </cfRule>
  </conditionalFormatting>
  <conditionalFormatting sqref="C66:P66">
    <cfRule type="colorScale" priority="19">
      <colorScale>
        <cfvo type="min"/>
        <cfvo type="max"/>
        <color rgb="FFFCFCFF"/>
        <color rgb="FF5D9732"/>
      </colorScale>
    </cfRule>
  </conditionalFormatting>
  <conditionalFormatting sqref="D86:Q88">
    <cfRule type="colorScale" priority="18">
      <colorScale>
        <cfvo type="min"/>
        <cfvo type="max"/>
        <color theme="0"/>
        <color rgb="FF5D9732"/>
      </colorScale>
    </cfRule>
  </conditionalFormatting>
  <conditionalFormatting sqref="D90:Q92">
    <cfRule type="colorScale" priority="17">
      <colorScale>
        <cfvo type="min"/>
        <cfvo type="max"/>
        <color theme="0"/>
        <color rgb="FF5D9732"/>
      </colorScale>
    </cfRule>
  </conditionalFormatting>
  <conditionalFormatting sqref="D94:Q96">
    <cfRule type="colorScale" priority="16">
      <colorScale>
        <cfvo type="min"/>
        <cfvo type="max"/>
        <color theme="0"/>
        <color rgb="FF5D9732"/>
      </colorScale>
    </cfRule>
  </conditionalFormatting>
  <conditionalFormatting sqref="D98:Q100">
    <cfRule type="colorScale" priority="15">
      <colorScale>
        <cfvo type="min"/>
        <cfvo type="max"/>
        <color theme="0"/>
        <color rgb="FF5D9732"/>
      </colorScale>
    </cfRule>
  </conditionalFormatting>
  <conditionalFormatting sqref="D102:Q106">
    <cfRule type="colorScale" priority="13">
      <colorScale>
        <cfvo type="min"/>
        <cfvo type="max"/>
        <color theme="0"/>
        <color rgb="FF5D9732"/>
      </colorScale>
    </cfRule>
  </conditionalFormatting>
  <conditionalFormatting sqref="E107:Q107">
    <cfRule type="colorScale" priority="12">
      <colorScale>
        <cfvo type="min"/>
        <cfvo type="max"/>
        <color theme="0"/>
        <color rgb="FF5D9732"/>
      </colorScale>
    </cfRule>
  </conditionalFormatting>
  <conditionalFormatting sqref="D113:Q116 D118:Q119">
    <cfRule type="colorScale" priority="11">
      <colorScale>
        <cfvo type="min"/>
        <cfvo type="max"/>
        <color rgb="FFFCFCFF"/>
        <color rgb="FF5D9732"/>
      </colorScale>
    </cfRule>
  </conditionalFormatting>
  <conditionalFormatting sqref="D122:Q126 D128:Q128">
    <cfRule type="colorScale" priority="10">
      <colorScale>
        <cfvo type="min"/>
        <cfvo type="max"/>
        <color rgb="FFFCFCFF"/>
        <color rgb="FF5D9732"/>
      </colorScale>
    </cfRule>
  </conditionalFormatting>
  <conditionalFormatting sqref="E129:Q131">
    <cfRule type="colorScale" priority="9">
      <colorScale>
        <cfvo type="min"/>
        <cfvo type="max"/>
        <color rgb="FFFCFCFF"/>
        <color rgb="FF5D9732"/>
      </colorScale>
    </cfRule>
  </conditionalFormatting>
  <conditionalFormatting sqref="E110:Q111">
    <cfRule type="colorScale" priority="8">
      <colorScale>
        <cfvo type="min"/>
        <cfvo type="max"/>
        <color theme="0"/>
        <color rgb="FF5D9732"/>
      </colorScale>
    </cfRule>
  </conditionalFormatting>
  <conditionalFormatting sqref="D108:Q108">
    <cfRule type="colorScale" priority="7">
      <colorScale>
        <cfvo type="min"/>
        <cfvo type="max"/>
        <color theme="0"/>
        <color rgb="FF5D9732"/>
      </colorScale>
    </cfRule>
  </conditionalFormatting>
  <conditionalFormatting sqref="D84:Q84">
    <cfRule type="colorScale" priority="6">
      <colorScale>
        <cfvo type="min"/>
        <cfvo type="max"/>
        <color theme="0"/>
        <color rgb="FF5D9732"/>
      </colorScale>
    </cfRule>
  </conditionalFormatting>
  <conditionalFormatting sqref="D117:Q117">
    <cfRule type="colorScale" priority="5">
      <colorScale>
        <cfvo type="min"/>
        <cfvo type="max"/>
        <color rgb="FFFCFCFF"/>
        <color rgb="FF5D9732"/>
      </colorScale>
    </cfRule>
  </conditionalFormatting>
  <conditionalFormatting sqref="D120:Q120">
    <cfRule type="colorScale" priority="4">
      <colorScale>
        <cfvo type="min"/>
        <cfvo type="max"/>
        <color rgb="FFFCFCFF"/>
        <color rgb="FF5D9732"/>
      </colorScale>
    </cfRule>
  </conditionalFormatting>
  <conditionalFormatting sqref="D127:Q127">
    <cfRule type="colorScale" priority="3">
      <colorScale>
        <cfvo type="min"/>
        <cfvo type="max"/>
        <color rgb="FFFCFCFF"/>
        <color rgb="FF5D9732"/>
      </colorScale>
    </cfRule>
  </conditionalFormatting>
  <conditionalFormatting sqref="E132:Q132">
    <cfRule type="colorScale" priority="2">
      <colorScale>
        <cfvo type="min"/>
        <cfvo type="max"/>
        <color rgb="FFFCFCFF"/>
        <color rgb="FF5D9732"/>
      </colorScale>
    </cfRule>
  </conditionalFormatting>
  <conditionalFormatting sqref="E132:Q132">
    <cfRule type="colorScale" priority="1">
      <colorScale>
        <cfvo type="min"/>
        <cfvo type="max"/>
        <color theme="0"/>
        <color rgb="FF5D9732"/>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A069-E631-42AB-A123-AA2D3E61D6A3}">
  <sheetPr>
    <tabColor rgb="FF8CC63F"/>
  </sheetPr>
  <dimension ref="A1:S145"/>
  <sheetViews>
    <sheetView zoomScale="70" zoomScaleNormal="70" workbookViewId="0">
      <pane ySplit="6" topLeftCell="A79" activePane="bottomLeft" state="frozen"/>
      <selection pane="bottomLeft" activeCell="A132" sqref="A132:XFD132"/>
    </sheetView>
  </sheetViews>
  <sheetFormatPr defaultRowHeight="14.5" x14ac:dyDescent="0.35"/>
  <cols>
    <col min="2" max="2" width="18.453125" customWidth="1"/>
    <col min="3" max="3" width="8.6328125" customWidth="1"/>
    <col min="4" max="5" width="8.90625" bestFit="1" customWidth="1"/>
    <col min="6" max="17" width="9.36328125" bestFit="1" customWidth="1"/>
  </cols>
  <sheetData>
    <row r="1" spans="1:19" x14ac:dyDescent="0.35">
      <c r="Q1" s="19"/>
      <c r="R1" s="19"/>
    </row>
    <row r="2" spans="1:19" x14ac:dyDescent="0.35">
      <c r="B2" s="7" t="s">
        <v>185</v>
      </c>
      <c r="Q2" s="19"/>
      <c r="R2" s="19"/>
    </row>
    <row r="3" spans="1:19" x14ac:dyDescent="0.35">
      <c r="Q3" s="19"/>
      <c r="R3" s="19"/>
    </row>
    <row r="4" spans="1:19" x14ac:dyDescent="0.35">
      <c r="Q4" s="19"/>
      <c r="R4" s="19"/>
    </row>
    <row r="5" spans="1:19" x14ac:dyDescent="0.35">
      <c r="C5" t="s">
        <v>103</v>
      </c>
    </row>
    <row r="6" spans="1:19" ht="21" x14ac:dyDescent="0.5">
      <c r="C6" s="82">
        <v>2021</v>
      </c>
      <c r="D6" s="82">
        <v>2022</v>
      </c>
      <c r="E6" s="82">
        <f t="shared" ref="E6:Q6" si="0">D6+1</f>
        <v>2023</v>
      </c>
      <c r="F6" s="82">
        <f t="shared" si="0"/>
        <v>2024</v>
      </c>
      <c r="G6" s="82">
        <f t="shared" si="0"/>
        <v>2025</v>
      </c>
      <c r="H6" s="82">
        <f t="shared" si="0"/>
        <v>2026</v>
      </c>
      <c r="I6" s="82">
        <f t="shared" si="0"/>
        <v>2027</v>
      </c>
      <c r="J6" s="82">
        <f t="shared" si="0"/>
        <v>2028</v>
      </c>
      <c r="K6" s="82">
        <f t="shared" si="0"/>
        <v>2029</v>
      </c>
      <c r="L6" s="83">
        <f t="shared" si="0"/>
        <v>2030</v>
      </c>
      <c r="M6" s="82">
        <f t="shared" si="0"/>
        <v>2031</v>
      </c>
      <c r="N6" s="82">
        <f t="shared" si="0"/>
        <v>2032</v>
      </c>
      <c r="O6" s="82">
        <f t="shared" si="0"/>
        <v>2033</v>
      </c>
      <c r="P6" s="82">
        <f t="shared" si="0"/>
        <v>2034</v>
      </c>
      <c r="Q6" s="82">
        <f t="shared" si="0"/>
        <v>2035</v>
      </c>
      <c r="R6" s="82" t="s">
        <v>104</v>
      </c>
    </row>
    <row r="7" spans="1:19" x14ac:dyDescent="0.35">
      <c r="A7" t="s">
        <v>130</v>
      </c>
      <c r="B7" s="87" t="s">
        <v>105</v>
      </c>
      <c r="C7" s="87"/>
      <c r="D7" s="88"/>
      <c r="E7" s="88"/>
      <c r="F7" s="88"/>
      <c r="G7" s="88"/>
      <c r="H7" s="88"/>
      <c r="I7" s="88"/>
      <c r="J7" s="88"/>
      <c r="K7" s="88"/>
      <c r="L7" s="88"/>
      <c r="M7" s="88"/>
      <c r="N7" s="88"/>
      <c r="O7" s="88"/>
      <c r="P7" s="88"/>
      <c r="Q7" s="88"/>
      <c r="R7" s="89"/>
    </row>
    <row r="8" spans="1:19" x14ac:dyDescent="0.35">
      <c r="B8" s="7" t="s">
        <v>106</v>
      </c>
      <c r="C8" s="7"/>
      <c r="R8" s="22"/>
    </row>
    <row r="9" spans="1:19" x14ac:dyDescent="0.35">
      <c r="B9" s="16" t="str">
        <f>[1]Detailed!B9</f>
        <v>TURBINES ORDERED, MW</v>
      </c>
      <c r="C9" s="63">
        <f ca="1">SUM(C10:C12)</f>
        <v>42.769230769230774</v>
      </c>
      <c r="D9" s="63">
        <f t="shared" ref="D9:Q9" ca="1" si="1">SUM(D10:D12)</f>
        <v>121.66666666666667</v>
      </c>
      <c r="E9" s="63">
        <f t="shared" ca="1" si="1"/>
        <v>150</v>
      </c>
      <c r="F9" s="63">
        <f t="shared" ca="1" si="1"/>
        <v>150</v>
      </c>
      <c r="G9" s="63">
        <f t="shared" ca="1" si="1"/>
        <v>150</v>
      </c>
      <c r="H9" s="63">
        <f t="shared" ca="1" si="1"/>
        <v>150</v>
      </c>
      <c r="I9" s="63">
        <f t="shared" ca="1" si="1"/>
        <v>150</v>
      </c>
      <c r="J9" s="63">
        <f t="shared" ca="1" si="1"/>
        <v>104.97435897435905</v>
      </c>
      <c r="K9" s="63">
        <f t="shared" ca="1" si="1"/>
        <v>105.55281231127913</v>
      </c>
      <c r="L9" s="63">
        <f t="shared" ca="1" si="1"/>
        <v>122.22222222222223</v>
      </c>
      <c r="M9" s="63">
        <f t="shared" ca="1" si="1"/>
        <v>122.22222222222223</v>
      </c>
      <c r="N9" s="63">
        <f t="shared" ca="1" si="1"/>
        <v>122.22222222222223</v>
      </c>
      <c r="O9" s="63">
        <f t="shared" ca="1" si="1"/>
        <v>122.22222222222223</v>
      </c>
      <c r="P9" s="63">
        <f t="shared" si="1"/>
        <v>0</v>
      </c>
      <c r="Q9" s="63">
        <f t="shared" si="1"/>
        <v>0</v>
      </c>
      <c r="R9" s="29">
        <f ca="1">SUM(C9:Q9)</f>
        <v>1613.8519576104243</v>
      </c>
    </row>
    <row r="10" spans="1:19" x14ac:dyDescent="0.35">
      <c r="A10" s="56">
        <f>MAX(Assumptions!C$45:C$47)</f>
        <v>1</v>
      </c>
      <c r="B10" s="17">
        <f>[1]Detailed!B10</f>
        <v>12</v>
      </c>
      <c r="C10" s="37" cm="1">
        <f t="array" aca="1" ref="C10" ca="1">INDIRECT("R[36]C["&amp;$A$10&amp;"]",FALSE)</f>
        <v>42.769230769230774</v>
      </c>
      <c r="D10" s="37" cm="1">
        <f t="array" aca="1" ref="D10" ca="1">INDIRECT("R[36]C["&amp;$A$10&amp;"]",FALSE)</f>
        <v>55</v>
      </c>
      <c r="E10" s="37" cm="1">
        <f t="array" aca="1" ref="E10" ca="1">INDIRECT("R[36]C["&amp;$A$10&amp;"]",FALSE)</f>
        <v>83.333333333333329</v>
      </c>
      <c r="F10" s="37" cm="1">
        <f t="array" aca="1" ref="F10" ca="1">INDIRECT("R[36]C["&amp;$A$10&amp;"]",FALSE)</f>
        <v>83.333333333333329</v>
      </c>
      <c r="G10" s="37" cm="1">
        <f t="array" aca="1" ref="G10" ca="1">INDIRECT("R[36]C["&amp;$A$10&amp;"]",FALSE)</f>
        <v>83.333333333333329</v>
      </c>
      <c r="H10" s="37" cm="1">
        <f t="array" aca="1" ref="H10" ca="1">INDIRECT("R[36]C["&amp;$A$10&amp;"]",FALSE)</f>
        <v>83.333333333333329</v>
      </c>
      <c r="I10" s="37" cm="1">
        <f t="array" aca="1" ref="I10" ca="1">INDIRECT("R[36]C["&amp;$A$10&amp;"]",FALSE)</f>
        <v>83.333333333333329</v>
      </c>
      <c r="J10" s="37" cm="1">
        <f t="array" aca="1" ref="J10" ca="1">INDIRECT("R[36]C["&amp;$A$10&amp;"]",FALSE)</f>
        <v>38.307692307692378</v>
      </c>
      <c r="K10" s="37" cm="1">
        <f t="array" aca="1" ref="K10" ca="1">INDIRECT("R[36]C["&amp;$A$10&amp;"]",FALSE)</f>
        <v>0</v>
      </c>
      <c r="L10" s="37" cm="1">
        <f t="array" aca="1" ref="L10" ca="1">INDIRECT("R[36]C["&amp;$A$10&amp;"]",FALSE)</f>
        <v>0</v>
      </c>
      <c r="M10" s="37" cm="1">
        <f t="array" aca="1" ref="M10" ca="1">INDIRECT("R[36]C["&amp;$A$10&amp;"]",FALSE)</f>
        <v>0</v>
      </c>
      <c r="N10" s="37" cm="1">
        <f t="array" aca="1" ref="N10" ca="1">INDIRECT("R[36]C["&amp;$A$10&amp;"]",FALSE)</f>
        <v>0</v>
      </c>
      <c r="O10" s="37" cm="1">
        <f t="array" aca="1" ref="O10" ca="1">INDIRECT("R[36]C["&amp;$A$10&amp;"]",FALSE)</f>
        <v>0</v>
      </c>
      <c r="P10" s="22"/>
      <c r="Q10" s="22"/>
      <c r="R10" s="22">
        <f ca="1">SUM(C10:P10)</f>
        <v>552.74358974358972</v>
      </c>
    </row>
    <row r="11" spans="1:19" x14ac:dyDescent="0.35">
      <c r="A11" s="56">
        <f>MAX(Assumptions!C$45:C$47)</f>
        <v>1</v>
      </c>
      <c r="B11" s="17">
        <f>[1]Detailed!B11</f>
        <v>15</v>
      </c>
      <c r="C11" s="37" cm="1">
        <f t="array" aca="1" ref="C11" ca="1">INDIRECT("R[36]C["&amp;$A$11&amp;"]",FALSE)</f>
        <v>0</v>
      </c>
      <c r="D11" s="37" cm="1">
        <f t="array" aca="1" ref="D11" ca="1">INDIRECT("R[36]C["&amp;$A$11&amp;"]",FALSE)</f>
        <v>66.666666666666671</v>
      </c>
      <c r="E11" s="37" cm="1">
        <f t="array" aca="1" ref="E11" ca="1">INDIRECT("R[36]C["&amp;$A$11&amp;"]",FALSE)</f>
        <v>66.666666666666671</v>
      </c>
      <c r="F11" s="37" cm="1">
        <f t="array" aca="1" ref="F11" ca="1">INDIRECT("R[36]C["&amp;$A$11&amp;"]",FALSE)</f>
        <v>66.666666666666671</v>
      </c>
      <c r="G11" s="37" cm="1">
        <f t="array" aca="1" ref="G11" ca="1">INDIRECT("R[36]C["&amp;$A$11&amp;"]",FALSE)</f>
        <v>66.666666666666671</v>
      </c>
      <c r="H11" s="37" cm="1">
        <f t="array" aca="1" ref="H11" ca="1">INDIRECT("R[36]C["&amp;$A$11&amp;"]",FALSE)</f>
        <v>66.666666666666671</v>
      </c>
      <c r="I11" s="37" cm="1">
        <f t="array" aca="1" ref="I11" ca="1">INDIRECT("R[36]C["&amp;$A$11&amp;"]",FALSE)</f>
        <v>66.666666666666671</v>
      </c>
      <c r="J11" s="37" cm="1">
        <f t="array" aca="1" ref="J11" ca="1">INDIRECT("R[36]C["&amp;$A$11&amp;"]",FALSE)</f>
        <v>66.666666666666671</v>
      </c>
      <c r="K11" s="37" cm="1">
        <f t="array" aca="1" ref="K11" ca="1">INDIRECT("R[36]C["&amp;$A$11&amp;"]",FALSE)</f>
        <v>66.666666666666671</v>
      </c>
      <c r="L11" s="37" cm="1">
        <f t="array" aca="1" ref="L11" ca="1">INDIRECT("R[36]C["&amp;$A$11&amp;"]",FALSE)</f>
        <v>66.666666666666671</v>
      </c>
      <c r="M11" s="37" cm="1">
        <f t="array" aca="1" ref="M11" ca="1">INDIRECT("R[36]C["&amp;$A$11&amp;"]",FALSE)</f>
        <v>66.666666666666671</v>
      </c>
      <c r="N11" s="37" cm="1">
        <f t="array" aca="1" ref="N11" ca="1">INDIRECT("R[36]C["&amp;$A$11&amp;"]",FALSE)</f>
        <v>66.666666666666671</v>
      </c>
      <c r="O11" s="37" cm="1">
        <f t="array" aca="1" ref="O11" ca="1">INDIRECT("R[36]C["&amp;$A$11&amp;"]",FALSE)</f>
        <v>66.666666666666671</v>
      </c>
      <c r="P11" s="22"/>
      <c r="Q11" s="22"/>
      <c r="R11" s="22">
        <f t="shared" ref="R11:R12" ca="1" si="2">SUM(C11:P11)</f>
        <v>799.99999999999989</v>
      </c>
    </row>
    <row r="12" spans="1:19" x14ac:dyDescent="0.35">
      <c r="A12" s="56">
        <f>MAX(Assumptions!C$45:C$47)</f>
        <v>1</v>
      </c>
      <c r="B12" s="17">
        <f>[1]Detailed!B12</f>
        <v>18</v>
      </c>
      <c r="C12" s="37" cm="1">
        <f t="array" aca="1" ref="C12" ca="1">INDIRECT("R[36]C["&amp;$A$12&amp;"]",FALSE)</f>
        <v>0</v>
      </c>
      <c r="D12" s="37" cm="1">
        <f t="array" aca="1" ref="D12" ca="1">INDIRECT("R[36]C["&amp;$A$12&amp;"]",FALSE)</f>
        <v>0</v>
      </c>
      <c r="E12" s="37" cm="1">
        <f t="array" aca="1" ref="E12" ca="1">INDIRECT("R[36]C["&amp;$A$12&amp;"]",FALSE)</f>
        <v>0</v>
      </c>
      <c r="F12" s="37" cm="1">
        <f t="array" aca="1" ref="F12" ca="1">INDIRECT("R[36]C["&amp;$A$12&amp;"]",FALSE)</f>
        <v>0</v>
      </c>
      <c r="G12" s="37" cm="1">
        <f t="array" aca="1" ref="G12" ca="1">INDIRECT("R[36]C["&amp;$A$12&amp;"]",FALSE)</f>
        <v>0</v>
      </c>
      <c r="H12" s="37" cm="1">
        <f t="array" aca="1" ref="H12" ca="1">INDIRECT("R[36]C["&amp;$A$12&amp;"]",FALSE)</f>
        <v>0</v>
      </c>
      <c r="I12" s="37" cm="1">
        <f t="array" aca="1" ref="I12" ca="1">INDIRECT("R[36]C["&amp;$A$12&amp;"]",FALSE)</f>
        <v>0</v>
      </c>
      <c r="J12" s="37" cm="1">
        <f t="array" aca="1" ref="J12" ca="1">INDIRECT("R[36]C["&amp;$A$12&amp;"]",FALSE)</f>
        <v>0</v>
      </c>
      <c r="K12" s="37" cm="1">
        <f t="array" aca="1" ref="K12" ca="1">INDIRECT("R[36]C["&amp;$A$12&amp;"]",FALSE)</f>
        <v>38.886145644612462</v>
      </c>
      <c r="L12" s="37" cm="1">
        <f t="array" aca="1" ref="L12" ca="1">INDIRECT("R[36]C["&amp;$A$12&amp;"]",FALSE)</f>
        <v>55.555555555555557</v>
      </c>
      <c r="M12" s="37" cm="1">
        <f t="array" aca="1" ref="M12" ca="1">INDIRECT("R[36]C["&amp;$A$12&amp;"]",FALSE)</f>
        <v>55.555555555555557</v>
      </c>
      <c r="N12" s="37" cm="1">
        <f t="array" aca="1" ref="N12" ca="1">INDIRECT("R[36]C["&amp;$A$12&amp;"]",FALSE)</f>
        <v>55.555555555555557</v>
      </c>
      <c r="O12" s="37" cm="1">
        <f t="array" aca="1" ref="O12" ca="1">INDIRECT("R[36]C["&amp;$A$12&amp;"]",FALSE)</f>
        <v>55.555555555555557</v>
      </c>
      <c r="P12" s="22"/>
      <c r="Q12" s="22"/>
      <c r="R12" s="22">
        <f t="shared" ca="1" si="2"/>
        <v>261.10836786683467</v>
      </c>
      <c r="S12" t="s">
        <v>89</v>
      </c>
    </row>
    <row r="13" spans="1:19" x14ac:dyDescent="0.35">
      <c r="B13" s="16" t="str">
        <f>[1]Detailed!B13</f>
        <v>ROTOR BLADES, m</v>
      </c>
      <c r="C13" s="16"/>
      <c r="D13" s="16"/>
      <c r="E13" s="16"/>
      <c r="F13" s="16"/>
      <c r="G13" s="16"/>
      <c r="H13" s="16"/>
      <c r="I13" s="16"/>
      <c r="J13" s="16"/>
      <c r="K13" s="16"/>
      <c r="L13" s="16"/>
      <c r="M13" s="16"/>
      <c r="N13" s="16"/>
      <c r="O13" s="16"/>
      <c r="P13" s="16"/>
      <c r="Q13" s="16"/>
      <c r="R13" s="29"/>
    </row>
    <row r="14" spans="1:19" x14ac:dyDescent="0.35">
      <c r="A14" s="56">
        <f>Assumptions!C$45</f>
        <v>1</v>
      </c>
      <c r="B14" s="17">
        <f>[1]Detailed!B14</f>
        <v>12</v>
      </c>
      <c r="C14" s="37" cm="1">
        <f t="array" aca="1" ref="C14" ca="1">INDIRECT("R[36]C["&amp;$A$14&amp;"]",FALSE)</f>
        <v>128.30769230769232</v>
      </c>
      <c r="D14" s="37" cm="1">
        <f t="array" aca="1" ref="D14" ca="1">INDIRECT("R[36]C["&amp;$A$14&amp;"]",FALSE)</f>
        <v>165</v>
      </c>
      <c r="E14" s="37" cm="1">
        <f t="array" aca="1" ref="E14" ca="1">INDIRECT("R[36]C["&amp;$A$14&amp;"]",FALSE)</f>
        <v>250</v>
      </c>
      <c r="F14" s="37" cm="1">
        <f t="array" aca="1" ref="F14" ca="1">INDIRECT("R[36]C["&amp;$A$14&amp;"]",FALSE)</f>
        <v>250</v>
      </c>
      <c r="G14" s="37" cm="1">
        <f t="array" aca="1" ref="G14" ca="1">INDIRECT("R[36]C["&amp;$A$14&amp;"]",FALSE)</f>
        <v>250</v>
      </c>
      <c r="H14" s="37" cm="1">
        <f t="array" aca="1" ref="H14" ca="1">INDIRECT("R[36]C["&amp;$A$14&amp;"]",FALSE)</f>
        <v>250</v>
      </c>
      <c r="I14" s="37" cm="1">
        <f t="array" aca="1" ref="I14" ca="1">INDIRECT("R[36]C["&amp;$A$14&amp;"]",FALSE)</f>
        <v>250</v>
      </c>
      <c r="J14" s="37" cm="1">
        <f t="array" aca="1" ref="J14" ca="1">INDIRECT("R[36]C["&amp;$A$14&amp;"]",FALSE)</f>
        <v>114.92307692307713</v>
      </c>
      <c r="K14" s="37" cm="1">
        <f t="array" aca="1" ref="K14" ca="1">INDIRECT("R[36]C["&amp;$A$14&amp;"]",FALSE)</f>
        <v>0</v>
      </c>
      <c r="L14" s="37" cm="1">
        <f t="array" aca="1" ref="L14" ca="1">INDIRECT("R[36]C["&amp;$A$14&amp;"]",FALSE)</f>
        <v>0</v>
      </c>
      <c r="M14" s="37" cm="1">
        <f t="array" aca="1" ref="M14" ca="1">INDIRECT("R[36]C["&amp;$A$14&amp;"]",FALSE)</f>
        <v>0</v>
      </c>
      <c r="N14" s="37" cm="1">
        <f t="array" aca="1" ref="N14" ca="1">INDIRECT("R[36]C["&amp;$A$14&amp;"]",FALSE)</f>
        <v>0</v>
      </c>
      <c r="O14" s="37" cm="1">
        <f t="array" aca="1" ref="O14" ca="1">INDIRECT("R[36]C["&amp;$A$14&amp;"]",FALSE)</f>
        <v>0</v>
      </c>
      <c r="R14" s="22">
        <f ca="1">SUM(C14:P14)</f>
        <v>1658.2307692307695</v>
      </c>
    </row>
    <row r="15" spans="1:19" x14ac:dyDescent="0.35">
      <c r="A15" s="56">
        <f>Assumptions!C$45</f>
        <v>1</v>
      </c>
      <c r="B15" s="17">
        <f>[1]Detailed!B15</f>
        <v>15</v>
      </c>
      <c r="C15" s="37" cm="1">
        <f t="array" aca="1" ref="C15" ca="1">INDIRECT("R[36]C["&amp;$A$15&amp;"]",FALSE)</f>
        <v>0</v>
      </c>
      <c r="D15" s="37" cm="1">
        <f t="array" aca="1" ref="D15" ca="1">INDIRECT("R[36]C["&amp;$A$15&amp;"]",FALSE)</f>
        <v>200</v>
      </c>
      <c r="E15" s="37" cm="1">
        <f t="array" aca="1" ref="E15" ca="1">INDIRECT("R[36]C["&amp;$A$15&amp;"]",FALSE)</f>
        <v>200</v>
      </c>
      <c r="F15" s="37" cm="1">
        <f t="array" aca="1" ref="F15" ca="1">INDIRECT("R[36]C["&amp;$A$15&amp;"]",FALSE)</f>
        <v>200</v>
      </c>
      <c r="G15" s="37" cm="1">
        <f t="array" aca="1" ref="G15" ca="1">INDIRECT("R[36]C["&amp;$A$15&amp;"]",FALSE)</f>
        <v>200</v>
      </c>
      <c r="H15" s="37" cm="1">
        <f t="array" aca="1" ref="H15" ca="1">INDIRECT("R[36]C["&amp;$A$15&amp;"]",FALSE)</f>
        <v>200</v>
      </c>
      <c r="I15" s="37" cm="1">
        <f t="array" aca="1" ref="I15" ca="1">INDIRECT("R[36]C["&amp;$A$15&amp;"]",FALSE)</f>
        <v>200</v>
      </c>
      <c r="J15" s="37" cm="1">
        <f t="array" aca="1" ref="J15" ca="1">INDIRECT("R[36]C["&amp;$A$15&amp;"]",FALSE)</f>
        <v>200</v>
      </c>
      <c r="K15" s="37" cm="1">
        <f t="array" aca="1" ref="K15" ca="1">INDIRECT("R[36]C["&amp;$A$15&amp;"]",FALSE)</f>
        <v>200</v>
      </c>
      <c r="L15" s="37" cm="1">
        <f t="array" aca="1" ref="L15" ca="1">INDIRECT("R[36]C["&amp;$A$15&amp;"]",FALSE)</f>
        <v>200</v>
      </c>
      <c r="M15" s="37" cm="1">
        <f t="array" aca="1" ref="M15" ca="1">INDIRECT("R[36]C["&amp;$A$15&amp;"]",FALSE)</f>
        <v>200</v>
      </c>
      <c r="N15" s="37" cm="1">
        <f t="array" aca="1" ref="N15" ca="1">INDIRECT("R[36]C["&amp;$A$15&amp;"]",FALSE)</f>
        <v>200</v>
      </c>
      <c r="O15" s="37" cm="1">
        <f t="array" aca="1" ref="O15" ca="1">INDIRECT("R[36]C["&amp;$A$15&amp;"]",FALSE)</f>
        <v>200</v>
      </c>
      <c r="R15" s="22">
        <f t="shared" ref="R15:R16" ca="1" si="3">SUM(C15:P15)</f>
        <v>2400</v>
      </c>
    </row>
    <row r="16" spans="1:19" x14ac:dyDescent="0.35">
      <c r="A16" s="56">
        <f>Assumptions!C$45</f>
        <v>1</v>
      </c>
      <c r="B16" s="17">
        <f>[1]Detailed!B16</f>
        <v>18</v>
      </c>
      <c r="C16" s="37" cm="1">
        <f t="array" aca="1" ref="C16" ca="1">INDIRECT("R[36]C["&amp;$A$16&amp;"]",FALSE)</f>
        <v>0</v>
      </c>
      <c r="D16" s="37" cm="1">
        <f t="array" aca="1" ref="D16" ca="1">INDIRECT("R[36]C["&amp;$A$16&amp;"]",FALSE)</f>
        <v>0</v>
      </c>
      <c r="E16" s="37" cm="1">
        <f t="array" aca="1" ref="E16" ca="1">INDIRECT("R[36]C["&amp;$A$16&amp;"]",FALSE)</f>
        <v>0</v>
      </c>
      <c r="F16" s="37" cm="1">
        <f t="array" aca="1" ref="F16" ca="1">INDIRECT("R[36]C["&amp;$A$16&amp;"]",FALSE)</f>
        <v>0</v>
      </c>
      <c r="G16" s="37" cm="1">
        <f t="array" aca="1" ref="G16" ca="1">INDIRECT("R[36]C["&amp;$A$16&amp;"]",FALSE)</f>
        <v>0</v>
      </c>
      <c r="H16" s="37" cm="1">
        <f t="array" aca="1" ref="H16" ca="1">INDIRECT("R[36]C["&amp;$A$16&amp;"]",FALSE)</f>
        <v>0</v>
      </c>
      <c r="I16" s="37" cm="1">
        <f t="array" aca="1" ref="I16" ca="1">INDIRECT("R[36]C["&amp;$A$16&amp;"]",FALSE)</f>
        <v>0</v>
      </c>
      <c r="J16" s="37" cm="1">
        <f t="array" aca="1" ref="J16" ca="1">INDIRECT("R[36]C["&amp;$A$16&amp;"]",FALSE)</f>
        <v>0</v>
      </c>
      <c r="K16" s="37" cm="1">
        <f t="array" aca="1" ref="K16" ca="1">INDIRECT("R[36]C["&amp;$A$16&amp;"]",FALSE)</f>
        <v>116.65843693383738</v>
      </c>
      <c r="L16" s="37" cm="1">
        <f t="array" aca="1" ref="L16" ca="1">INDIRECT("R[36]C["&amp;$A$16&amp;"]",FALSE)</f>
        <v>166.66666666666669</v>
      </c>
      <c r="M16" s="37" cm="1">
        <f t="array" aca="1" ref="M16" ca="1">INDIRECT("R[36]C["&amp;$A$16&amp;"]",FALSE)</f>
        <v>166.66666666666669</v>
      </c>
      <c r="N16" s="37" cm="1">
        <f t="array" aca="1" ref="N16" ca="1">INDIRECT("R[36]C["&amp;$A$16&amp;"]",FALSE)</f>
        <v>166.66666666666669</v>
      </c>
      <c r="O16" s="37" cm="1">
        <f t="array" aca="1" ref="O16" ca="1">INDIRECT("R[36]C["&amp;$A$16&amp;"]",FALSE)</f>
        <v>166.66666666666669</v>
      </c>
      <c r="R16" s="22">
        <f t="shared" ca="1" si="3"/>
        <v>783.32510360050424</v>
      </c>
    </row>
    <row r="17" spans="1:18" x14ac:dyDescent="0.35">
      <c r="B17" s="16" t="str">
        <f>[1]Detailed!B17</f>
        <v>NACELLES, MW</v>
      </c>
      <c r="C17" s="16"/>
      <c r="D17" s="16"/>
      <c r="E17" s="16"/>
      <c r="F17" s="16"/>
      <c r="G17" s="16"/>
      <c r="H17" s="16"/>
      <c r="I17" s="16"/>
      <c r="J17" s="16"/>
      <c r="K17" s="16"/>
      <c r="L17" s="16"/>
      <c r="M17" s="16"/>
      <c r="N17" s="16"/>
      <c r="O17" s="16"/>
      <c r="P17" s="16"/>
      <c r="Q17" s="16"/>
      <c r="R17" s="29"/>
    </row>
    <row r="18" spans="1:18" x14ac:dyDescent="0.35">
      <c r="A18" s="56">
        <f>Assumptions!C46</f>
        <v>1</v>
      </c>
      <c r="B18" s="17">
        <f>[1]Detailed!B18</f>
        <v>12</v>
      </c>
      <c r="C18" s="37" cm="1">
        <f t="array" aca="1" ref="C18" ca="1">INDIRECT("R[36]C["&amp;$A$18&amp;"]",FALSE)</f>
        <v>42.769230769230774</v>
      </c>
      <c r="D18" s="37" cm="1">
        <f t="array" aca="1" ref="D18" ca="1">INDIRECT("R[36]C["&amp;$A$18&amp;"]",FALSE)</f>
        <v>55</v>
      </c>
      <c r="E18" s="37" cm="1">
        <f t="array" aca="1" ref="E18" ca="1">INDIRECT("R[36]C["&amp;$A$18&amp;"]",FALSE)</f>
        <v>83.333333333333329</v>
      </c>
      <c r="F18" s="37" cm="1">
        <f t="array" aca="1" ref="F18" ca="1">INDIRECT("R[36]C["&amp;$A$18&amp;"]",FALSE)</f>
        <v>83.333333333333329</v>
      </c>
      <c r="G18" s="37" cm="1">
        <f t="array" aca="1" ref="G18" ca="1">INDIRECT("R[36]C["&amp;$A$18&amp;"]",FALSE)</f>
        <v>83.333333333333329</v>
      </c>
      <c r="H18" s="37" cm="1">
        <f t="array" aca="1" ref="H18" ca="1">INDIRECT("R[36]C["&amp;$A$18&amp;"]",FALSE)</f>
        <v>83.333333333333329</v>
      </c>
      <c r="I18" s="37" cm="1">
        <f t="array" aca="1" ref="I18" ca="1">INDIRECT("R[36]C["&amp;$A$18&amp;"]",FALSE)</f>
        <v>83.333333333333329</v>
      </c>
      <c r="J18" s="37" cm="1">
        <f t="array" aca="1" ref="J18" ca="1">INDIRECT("R[36]C["&amp;$A$18&amp;"]",FALSE)</f>
        <v>38.307692307692378</v>
      </c>
      <c r="K18" s="37" cm="1">
        <f t="array" aca="1" ref="K18" ca="1">INDIRECT("R[36]C["&amp;$A$18&amp;"]",FALSE)</f>
        <v>0</v>
      </c>
      <c r="L18" s="37" cm="1">
        <f t="array" aca="1" ref="L18" ca="1">INDIRECT("R[36]C["&amp;$A$18&amp;"]",FALSE)</f>
        <v>0</v>
      </c>
      <c r="M18" s="37" cm="1">
        <f t="array" aca="1" ref="M18" ca="1">INDIRECT("R[36]C["&amp;$A$18&amp;"]",FALSE)</f>
        <v>0</v>
      </c>
      <c r="N18" s="37" cm="1">
        <f t="array" aca="1" ref="N18" ca="1">INDIRECT("R[36]C["&amp;$A$18&amp;"]",FALSE)</f>
        <v>0</v>
      </c>
      <c r="O18" s="37" cm="1">
        <f t="array" aca="1" ref="O18" ca="1">INDIRECT("R[36]C["&amp;$A$18&amp;"]",FALSE)</f>
        <v>0</v>
      </c>
      <c r="R18" s="22">
        <f ca="1">SUM(C18:P18)</f>
        <v>552.74358974358972</v>
      </c>
    </row>
    <row r="19" spans="1:18" x14ac:dyDescent="0.35">
      <c r="A19" s="56">
        <f>A18</f>
        <v>1</v>
      </c>
      <c r="B19" s="17">
        <f>[1]Detailed!B19</f>
        <v>15</v>
      </c>
      <c r="C19" s="37" cm="1">
        <f t="array" aca="1" ref="C19" ca="1">INDIRECT("R[36]C["&amp;$A$19&amp;"]",FALSE)</f>
        <v>0</v>
      </c>
      <c r="D19" s="37" cm="1">
        <f t="array" aca="1" ref="D19" ca="1">INDIRECT("R[36]C["&amp;$A$19&amp;"]",FALSE)</f>
        <v>66.666666666666671</v>
      </c>
      <c r="E19" s="37" cm="1">
        <f t="array" aca="1" ref="E19" ca="1">INDIRECT("R[36]C["&amp;$A$19&amp;"]",FALSE)</f>
        <v>66.666666666666671</v>
      </c>
      <c r="F19" s="37" cm="1">
        <f t="array" aca="1" ref="F19" ca="1">INDIRECT("R[36]C["&amp;$A$19&amp;"]",FALSE)</f>
        <v>66.666666666666671</v>
      </c>
      <c r="G19" s="37" cm="1">
        <f t="array" aca="1" ref="G19" ca="1">INDIRECT("R[36]C["&amp;$A$19&amp;"]",FALSE)</f>
        <v>66.666666666666671</v>
      </c>
      <c r="H19" s="37" cm="1">
        <f t="array" aca="1" ref="H19" ca="1">INDIRECT("R[36]C["&amp;$A$19&amp;"]",FALSE)</f>
        <v>66.666666666666671</v>
      </c>
      <c r="I19" s="37" cm="1">
        <f t="array" aca="1" ref="I19" ca="1">INDIRECT("R[36]C["&amp;$A$19&amp;"]",FALSE)</f>
        <v>66.666666666666671</v>
      </c>
      <c r="J19" s="37" cm="1">
        <f t="array" aca="1" ref="J19" ca="1">INDIRECT("R[36]C["&amp;$A$19&amp;"]",FALSE)</f>
        <v>66.666666666666671</v>
      </c>
      <c r="K19" s="37" cm="1">
        <f t="array" aca="1" ref="K19" ca="1">INDIRECT("R[36]C["&amp;$A$19&amp;"]",FALSE)</f>
        <v>66.666666666666671</v>
      </c>
      <c r="L19" s="37" cm="1">
        <f t="array" aca="1" ref="L19" ca="1">INDIRECT("R[36]C["&amp;$A$19&amp;"]",FALSE)</f>
        <v>66.666666666666671</v>
      </c>
      <c r="M19" s="37" cm="1">
        <f t="array" aca="1" ref="M19" ca="1">INDIRECT("R[36]C["&amp;$A$19&amp;"]",FALSE)</f>
        <v>66.666666666666671</v>
      </c>
      <c r="N19" s="37" cm="1">
        <f t="array" aca="1" ref="N19" ca="1">INDIRECT("R[36]C["&amp;$A$19&amp;"]",FALSE)</f>
        <v>66.666666666666671</v>
      </c>
      <c r="O19" s="37" cm="1">
        <f t="array" aca="1" ref="O19" ca="1">INDIRECT("R[36]C["&amp;$A$19&amp;"]",FALSE)</f>
        <v>66.666666666666671</v>
      </c>
      <c r="R19" s="22">
        <f t="shared" ref="R19:R20" ca="1" si="4">SUM(C19:P19)</f>
        <v>799.99999999999989</v>
      </c>
    </row>
    <row r="20" spans="1:18" x14ac:dyDescent="0.35">
      <c r="A20" s="56">
        <f>A18</f>
        <v>1</v>
      </c>
      <c r="B20" s="17">
        <f>[1]Detailed!B20</f>
        <v>18</v>
      </c>
      <c r="C20" s="37" cm="1">
        <f t="array" aca="1" ref="C20" ca="1">INDIRECT("R[36]C["&amp;$A$20&amp;"]",FALSE)</f>
        <v>0</v>
      </c>
      <c r="D20" s="37" cm="1">
        <f t="array" aca="1" ref="D20" ca="1">INDIRECT("R[36]C["&amp;$A$20&amp;"]",FALSE)</f>
        <v>0</v>
      </c>
      <c r="E20" s="37" cm="1">
        <f t="array" aca="1" ref="E20" ca="1">INDIRECT("R[36]C["&amp;$A$20&amp;"]",FALSE)</f>
        <v>0</v>
      </c>
      <c r="F20" s="37" cm="1">
        <f t="array" aca="1" ref="F20" ca="1">INDIRECT("R[36]C["&amp;$A$20&amp;"]",FALSE)</f>
        <v>0</v>
      </c>
      <c r="G20" s="37" cm="1">
        <f t="array" aca="1" ref="G20" ca="1">INDIRECT("R[36]C["&amp;$A$20&amp;"]",FALSE)</f>
        <v>0</v>
      </c>
      <c r="H20" s="37" cm="1">
        <f t="array" aca="1" ref="H20" ca="1">INDIRECT("R[36]C["&amp;$A$20&amp;"]",FALSE)</f>
        <v>0</v>
      </c>
      <c r="I20" s="37" cm="1">
        <f t="array" aca="1" ref="I20" ca="1">INDIRECT("R[36]C["&amp;$A$20&amp;"]",FALSE)</f>
        <v>0</v>
      </c>
      <c r="J20" s="37" cm="1">
        <f t="array" aca="1" ref="J20" ca="1">INDIRECT("R[36]C["&amp;$A$20&amp;"]",FALSE)</f>
        <v>0</v>
      </c>
      <c r="K20" s="37" cm="1">
        <f t="array" aca="1" ref="K20" ca="1">INDIRECT("R[36]C["&amp;$A$20&amp;"]",FALSE)</f>
        <v>38.886145644612462</v>
      </c>
      <c r="L20" s="37" cm="1">
        <f t="array" aca="1" ref="L20" ca="1">INDIRECT("R[36]C["&amp;$A$20&amp;"]",FALSE)</f>
        <v>55.555555555555557</v>
      </c>
      <c r="M20" s="37" cm="1">
        <f t="array" aca="1" ref="M20" ca="1">INDIRECT("R[36]C["&amp;$A$20&amp;"]",FALSE)</f>
        <v>55.555555555555557</v>
      </c>
      <c r="N20" s="37" cm="1">
        <f t="array" aca="1" ref="N20" ca="1">INDIRECT("R[36]C["&amp;$A$20&amp;"]",FALSE)</f>
        <v>55.555555555555557</v>
      </c>
      <c r="O20" s="37" cm="1">
        <f t="array" aca="1" ref="O20" ca="1">INDIRECT("R[36]C["&amp;$A$20&amp;"]",FALSE)</f>
        <v>55.555555555555557</v>
      </c>
      <c r="R20" s="22">
        <f t="shared" ca="1" si="4"/>
        <v>261.10836786683467</v>
      </c>
    </row>
    <row r="21" spans="1:18" x14ac:dyDescent="0.35">
      <c r="B21" s="16" t="str">
        <f>[1]Detailed!B21</f>
        <v>TOWERS, m</v>
      </c>
      <c r="C21" s="16"/>
      <c r="D21" s="16"/>
      <c r="E21" s="16"/>
      <c r="F21" s="16"/>
      <c r="G21" s="16"/>
      <c r="H21" s="16"/>
      <c r="I21" s="16"/>
      <c r="J21" s="16"/>
      <c r="K21" s="16"/>
      <c r="L21" s="16"/>
      <c r="M21" s="16"/>
      <c r="N21" s="16"/>
      <c r="O21" s="16"/>
      <c r="P21" s="16"/>
      <c r="Q21" s="16"/>
      <c r="R21" s="29"/>
    </row>
    <row r="22" spans="1:18" x14ac:dyDescent="0.35">
      <c r="A22" s="56">
        <f>Assumptions!C47</f>
        <v>1</v>
      </c>
      <c r="B22" s="17">
        <f>[1]Detailed!B22</f>
        <v>12</v>
      </c>
      <c r="C22" s="37" cm="1">
        <f t="array" aca="1" ref="C22" ca="1">INDIRECT("R[36]C["&amp;$A$22&amp;"]",FALSE)</f>
        <v>42.769230769230774</v>
      </c>
      <c r="D22" s="37" cm="1">
        <f t="array" aca="1" ref="D22" ca="1">INDIRECT("R[36]C["&amp;$A$18&amp;"]",FALSE)</f>
        <v>55</v>
      </c>
      <c r="E22" s="37" cm="1">
        <f t="array" aca="1" ref="E22" ca="1">INDIRECT("R[36]C["&amp;$A$18&amp;"]",FALSE)</f>
        <v>83.333333333333329</v>
      </c>
      <c r="F22" s="37" cm="1">
        <f t="array" aca="1" ref="F22" ca="1">INDIRECT("R[36]C["&amp;$A$18&amp;"]",FALSE)</f>
        <v>83.333333333333329</v>
      </c>
      <c r="G22" s="37" cm="1">
        <f t="array" aca="1" ref="G22" ca="1">INDIRECT("R[36]C["&amp;$A$18&amp;"]",FALSE)</f>
        <v>83.333333333333329</v>
      </c>
      <c r="H22" s="37" cm="1">
        <f t="array" aca="1" ref="H22" ca="1">INDIRECT("R[36]C["&amp;$A$18&amp;"]",FALSE)</f>
        <v>83.333333333333329</v>
      </c>
      <c r="I22" s="37" cm="1">
        <f t="array" aca="1" ref="I22" ca="1">INDIRECT("R[36]C["&amp;$A$18&amp;"]",FALSE)</f>
        <v>83.333333333333329</v>
      </c>
      <c r="J22" s="37" cm="1">
        <f t="array" aca="1" ref="J22" ca="1">INDIRECT("R[36]C["&amp;$A$18&amp;"]",FALSE)</f>
        <v>38.307692307692378</v>
      </c>
      <c r="K22" s="37" cm="1">
        <f t="array" aca="1" ref="K22" ca="1">INDIRECT("R[36]C["&amp;$A$18&amp;"]",FALSE)</f>
        <v>0</v>
      </c>
      <c r="L22" s="37" cm="1">
        <f t="array" aca="1" ref="L22" ca="1">INDIRECT("R[36]C["&amp;$A$18&amp;"]",FALSE)</f>
        <v>0</v>
      </c>
      <c r="M22" s="37" cm="1">
        <f t="array" aca="1" ref="M22" ca="1">INDIRECT("R[36]C["&amp;$A$18&amp;"]",FALSE)</f>
        <v>0</v>
      </c>
      <c r="N22" s="37" cm="1">
        <f t="array" aca="1" ref="N22" ca="1">INDIRECT("R[36]C["&amp;$A$18&amp;"]",FALSE)</f>
        <v>0</v>
      </c>
      <c r="O22" s="37" cm="1">
        <f t="array" aca="1" ref="O22" ca="1">INDIRECT("R[36]C["&amp;$A$18&amp;"]",FALSE)</f>
        <v>0</v>
      </c>
      <c r="P22" s="17"/>
      <c r="Q22" s="17"/>
      <c r="R22" s="22">
        <f ca="1">SUM(C22:P22)</f>
        <v>552.74358974358972</v>
      </c>
    </row>
    <row r="23" spans="1:18" x14ac:dyDescent="0.35">
      <c r="A23" s="56">
        <f>A22</f>
        <v>1</v>
      </c>
      <c r="B23" s="17">
        <f>[1]Detailed!B23</f>
        <v>15</v>
      </c>
      <c r="C23" s="37" cm="1">
        <f t="array" aca="1" ref="C23" ca="1">INDIRECT("R[36]C["&amp;$A$23&amp;"]",FALSE)</f>
        <v>0</v>
      </c>
      <c r="D23" s="37" cm="1">
        <f t="array" aca="1" ref="D23" ca="1">INDIRECT("R[36]C["&amp;$A$19&amp;"]",FALSE)</f>
        <v>66.666666666666671</v>
      </c>
      <c r="E23" s="37" cm="1">
        <f t="array" aca="1" ref="E23" ca="1">INDIRECT("R[36]C["&amp;$A$19&amp;"]",FALSE)</f>
        <v>66.666666666666671</v>
      </c>
      <c r="F23" s="37" cm="1">
        <f t="array" aca="1" ref="F23" ca="1">INDIRECT("R[36]C["&amp;$A$19&amp;"]",FALSE)</f>
        <v>66.666666666666671</v>
      </c>
      <c r="G23" s="37" cm="1">
        <f t="array" aca="1" ref="G23" ca="1">INDIRECT("R[36]C["&amp;$A$19&amp;"]",FALSE)</f>
        <v>66.666666666666671</v>
      </c>
      <c r="H23" s="37" cm="1">
        <f t="array" aca="1" ref="H23" ca="1">INDIRECT("R[36]C["&amp;$A$19&amp;"]",FALSE)</f>
        <v>66.666666666666671</v>
      </c>
      <c r="I23" s="37" cm="1">
        <f t="array" aca="1" ref="I23" ca="1">INDIRECT("R[36]C["&amp;$A$19&amp;"]",FALSE)</f>
        <v>66.666666666666671</v>
      </c>
      <c r="J23" s="37" cm="1">
        <f t="array" aca="1" ref="J23" ca="1">INDIRECT("R[36]C["&amp;$A$19&amp;"]",FALSE)</f>
        <v>66.666666666666671</v>
      </c>
      <c r="K23" s="37" cm="1">
        <f t="array" aca="1" ref="K23" ca="1">INDIRECT("R[36]C["&amp;$A$19&amp;"]",FALSE)</f>
        <v>66.666666666666671</v>
      </c>
      <c r="L23" s="37" cm="1">
        <f t="array" aca="1" ref="L23" ca="1">INDIRECT("R[36]C["&amp;$A$19&amp;"]",FALSE)</f>
        <v>66.666666666666671</v>
      </c>
      <c r="M23" s="37" cm="1">
        <f t="array" aca="1" ref="M23" ca="1">INDIRECT("R[36]C["&amp;$A$19&amp;"]",FALSE)</f>
        <v>66.666666666666671</v>
      </c>
      <c r="N23" s="37" cm="1">
        <f t="array" aca="1" ref="N23" ca="1">INDIRECT("R[36]C["&amp;$A$19&amp;"]",FALSE)</f>
        <v>66.666666666666671</v>
      </c>
      <c r="O23" s="37" cm="1">
        <f t="array" aca="1" ref="O23" ca="1">INDIRECT("R[36]C["&amp;$A$19&amp;"]",FALSE)</f>
        <v>66.666666666666671</v>
      </c>
      <c r="P23" s="17"/>
      <c r="Q23" s="17"/>
      <c r="R23" s="22">
        <f t="shared" ref="R23:R24" ca="1" si="5">SUM(C23:P23)</f>
        <v>799.99999999999989</v>
      </c>
    </row>
    <row r="24" spans="1:18" x14ac:dyDescent="0.35">
      <c r="A24" s="56">
        <f>A22</f>
        <v>1</v>
      </c>
      <c r="B24" s="17">
        <f>[1]Detailed!B24</f>
        <v>18</v>
      </c>
      <c r="C24" s="37" cm="1">
        <f t="array" aca="1" ref="C24" ca="1">INDIRECT("R[36]C["&amp;$A$24&amp;"]",FALSE)</f>
        <v>0</v>
      </c>
      <c r="D24" s="37" cm="1">
        <f t="array" aca="1" ref="D24" ca="1">INDIRECT("R[36]C["&amp;$A$20&amp;"]",FALSE)</f>
        <v>0</v>
      </c>
      <c r="E24" s="37" cm="1">
        <f t="array" aca="1" ref="E24" ca="1">INDIRECT("R[36]C["&amp;$A$20&amp;"]",FALSE)</f>
        <v>0</v>
      </c>
      <c r="F24" s="37" cm="1">
        <f t="array" aca="1" ref="F24" ca="1">INDIRECT("R[36]C["&amp;$A$20&amp;"]",FALSE)</f>
        <v>0</v>
      </c>
      <c r="G24" s="37" cm="1">
        <f t="array" aca="1" ref="G24" ca="1">INDIRECT("R[36]C["&amp;$A$20&amp;"]",FALSE)</f>
        <v>0</v>
      </c>
      <c r="H24" s="37" cm="1">
        <f t="array" aca="1" ref="H24" ca="1">INDIRECT("R[36]C["&amp;$A$20&amp;"]",FALSE)</f>
        <v>0</v>
      </c>
      <c r="I24" s="37" cm="1">
        <f t="array" aca="1" ref="I24" ca="1">INDIRECT("R[36]C["&amp;$A$20&amp;"]",FALSE)</f>
        <v>0</v>
      </c>
      <c r="J24" s="37" cm="1">
        <f t="array" aca="1" ref="J24" ca="1">INDIRECT("R[36]C["&amp;$A$20&amp;"]",FALSE)</f>
        <v>0</v>
      </c>
      <c r="K24" s="37" cm="1">
        <f t="array" aca="1" ref="K24" ca="1">INDIRECT("R[36]C["&amp;$A$20&amp;"]",FALSE)</f>
        <v>38.886145644612462</v>
      </c>
      <c r="L24" s="37" cm="1">
        <f t="array" aca="1" ref="L24" ca="1">INDIRECT("R[36]C["&amp;$A$20&amp;"]",FALSE)</f>
        <v>55.555555555555557</v>
      </c>
      <c r="M24" s="37" cm="1">
        <f t="array" aca="1" ref="M24" ca="1">INDIRECT("R[36]C["&amp;$A$20&amp;"]",FALSE)</f>
        <v>55.555555555555557</v>
      </c>
      <c r="N24" s="37" cm="1">
        <f t="array" aca="1" ref="N24" ca="1">INDIRECT("R[36]C["&amp;$A$20&amp;"]",FALSE)</f>
        <v>55.555555555555557</v>
      </c>
      <c r="O24" s="37" cm="1">
        <f t="array" aca="1" ref="O24" ca="1">INDIRECT("R[36]C["&amp;$A$20&amp;"]",FALSE)</f>
        <v>55.555555555555557</v>
      </c>
      <c r="P24" s="17"/>
      <c r="Q24" s="17"/>
      <c r="R24" s="22">
        <f t="shared" ca="1" si="5"/>
        <v>261.10836786683467</v>
      </c>
    </row>
    <row r="25" spans="1:18" x14ac:dyDescent="0.35">
      <c r="B25" s="16" t="str">
        <f>[1]Detailed!B25</f>
        <v>FOUNDATIONS</v>
      </c>
      <c r="C25" s="62"/>
      <c r="D25" s="62"/>
      <c r="E25" s="62"/>
      <c r="F25" s="62"/>
      <c r="G25" s="62"/>
      <c r="H25" s="62"/>
      <c r="I25" s="62"/>
      <c r="J25" s="62"/>
      <c r="K25" s="62"/>
      <c r="L25" s="62"/>
      <c r="M25" s="62"/>
      <c r="N25" s="62"/>
      <c r="O25" s="62"/>
      <c r="P25" s="62"/>
      <c r="Q25" s="62"/>
      <c r="R25" s="29"/>
    </row>
    <row r="26" spans="1:18" x14ac:dyDescent="0.35">
      <c r="A26" s="56">
        <f>Assumptions!C51</f>
        <v>1</v>
      </c>
      <c r="B26" t="str">
        <f>[1]Detailed!B26</f>
        <v>Monopiles (turbine)</v>
      </c>
      <c r="C26" s="37" cm="1">
        <f t="array" aca="1" ref="C26" ca="1">INDIRECT("R[36]C["&amp;$A$26&amp;"]",FALSE)</f>
        <v>32.769230769230774</v>
      </c>
      <c r="D26" s="37" cm="1">
        <f t="array" aca="1" ref="D26" ca="1">INDIRECT("R[36]C["&amp;$A$18&amp;"]",FALSE)</f>
        <v>82.531489551143721</v>
      </c>
      <c r="E26" s="37" cm="1">
        <f t="array" aca="1" ref="E26" ca="1">INDIRECT("R[36]C["&amp;$A$18&amp;"]",FALSE)</f>
        <v>92.897425690021251</v>
      </c>
      <c r="F26" s="37" cm="1">
        <f t="array" aca="1" ref="F26" ca="1">INDIRECT("R[36]C["&amp;$A$18&amp;"]",FALSE)</f>
        <v>98.919584245076578</v>
      </c>
      <c r="G26" s="37" cm="1">
        <f t="array" aca="1" ref="G26" ca="1">INDIRECT("R[36]C["&amp;$A$18&amp;"]",FALSE)</f>
        <v>69.768642842387948</v>
      </c>
      <c r="H26" s="37" cm="1">
        <f t="array" aca="1" ref="H26" ca="1">INDIRECT("R[36]C["&amp;$A$18&amp;"]",FALSE)</f>
        <v>85.581501273745914</v>
      </c>
      <c r="I26" s="37" cm="1">
        <f t="array" aca="1" ref="I26" ca="1">INDIRECT("R[36]C["&amp;$A$18&amp;"]",FALSE)</f>
        <v>133.97994768962511</v>
      </c>
      <c r="J26" s="37" cm="1">
        <f t="array" aca="1" ref="J26" ca="1">INDIRECT("R[36]C["&amp;$A$18&amp;"]",FALSE)</f>
        <v>82.937000544303459</v>
      </c>
      <c r="K26" s="37" cm="1">
        <f t="array" aca="1" ref="K26" ca="1">INDIRECT("R[36]C["&amp;$A$18&amp;"]",FALSE)</f>
        <v>105.55281231127914</v>
      </c>
      <c r="L26" s="37" cm="1">
        <f t="array" aca="1" ref="L26" ca="1">INDIRECT("R[36]C["&amp;$A$18&amp;"]",FALSE)</f>
        <v>55.672273041822351</v>
      </c>
      <c r="M26" s="37" cm="1">
        <f t="array" aca="1" ref="M26" ca="1">INDIRECT("R[36]C["&amp;$A$18&amp;"]",FALSE)</f>
        <v>40.74074074074074</v>
      </c>
      <c r="N26" s="37" cm="1">
        <f t="array" aca="1" ref="N26" ca="1">INDIRECT("R[36]C["&amp;$A$18&amp;"]",FALSE)</f>
        <v>63.378854000711904</v>
      </c>
      <c r="O26" s="37" cm="1">
        <f t="array" aca="1" ref="O26" ca="1">INDIRECT("R[36]C["&amp;$A$18&amp;"]",FALSE)</f>
        <v>61.111111111111114</v>
      </c>
      <c r="P26" s="37"/>
      <c r="Q26" s="37"/>
      <c r="R26" s="22">
        <f ca="1">SUM(C26:Q26)</f>
        <v>1005.8406138112001</v>
      </c>
    </row>
    <row r="27" spans="1:18" x14ac:dyDescent="0.35">
      <c r="A27" s="56">
        <f>A26</f>
        <v>1</v>
      </c>
      <c r="B27" t="str">
        <f>[1]Detailed!B27</f>
        <v>Transition Piece</v>
      </c>
      <c r="C27" s="37" cm="1">
        <f t="array" aca="1" ref="C27" ca="1">INDIRECT("R[36]C["&amp;$A$27&amp;"]",FALSE)</f>
        <v>32.769230769230774</v>
      </c>
      <c r="D27" s="37" cm="1">
        <f t="array" aca="1" ref="D27" ca="1">INDIRECT("R[36]C["&amp;$A$19&amp;"]",FALSE)</f>
        <v>82.531489551143721</v>
      </c>
      <c r="E27" s="37" cm="1">
        <f t="array" aca="1" ref="E27" ca="1">INDIRECT("R[36]C["&amp;$A$19&amp;"]",FALSE)</f>
        <v>92.897425690021251</v>
      </c>
      <c r="F27" s="37" cm="1">
        <f t="array" aca="1" ref="F27" ca="1">INDIRECT("R[36]C["&amp;$A$19&amp;"]",FALSE)</f>
        <v>98.919584245076578</v>
      </c>
      <c r="G27" s="37" cm="1">
        <f t="array" aca="1" ref="G27" ca="1">INDIRECT("R[36]C["&amp;$A$19&amp;"]",FALSE)</f>
        <v>69.768642842387948</v>
      </c>
      <c r="H27" s="37" cm="1">
        <f t="array" aca="1" ref="H27" ca="1">INDIRECT("R[36]C["&amp;$A$19&amp;"]",FALSE)</f>
        <v>85.581501273745914</v>
      </c>
      <c r="I27" s="37" cm="1">
        <f t="array" aca="1" ref="I27" ca="1">INDIRECT("R[36]C["&amp;$A$19&amp;"]",FALSE)</f>
        <v>133.97994768962511</v>
      </c>
      <c r="J27" s="37" cm="1">
        <f t="array" aca="1" ref="J27" ca="1">INDIRECT("R[36]C["&amp;$A$19&amp;"]",FALSE)</f>
        <v>82.937000544303459</v>
      </c>
      <c r="K27" s="37" cm="1">
        <f t="array" aca="1" ref="K27" ca="1">INDIRECT("R[36]C["&amp;$A$19&amp;"]",FALSE)</f>
        <v>105.55281231127914</v>
      </c>
      <c r="L27" s="37" cm="1">
        <f t="array" aca="1" ref="L27" ca="1">INDIRECT("R[36]C["&amp;$A$19&amp;"]",FALSE)</f>
        <v>55.672273041822351</v>
      </c>
      <c r="M27" s="37" cm="1">
        <f t="array" aca="1" ref="M27" ca="1">INDIRECT("R[36]C["&amp;$A$19&amp;"]",FALSE)</f>
        <v>40.74074074074074</v>
      </c>
      <c r="N27" s="37" cm="1">
        <f t="array" aca="1" ref="N27" ca="1">INDIRECT("R[36]C["&amp;$A$19&amp;"]",FALSE)</f>
        <v>63.378854000711904</v>
      </c>
      <c r="O27" s="37" cm="1">
        <f t="array" aca="1" ref="O27" ca="1">INDIRECT("R[36]C["&amp;$A$19&amp;"]",FALSE)</f>
        <v>61.111111111111114</v>
      </c>
      <c r="P27" s="37"/>
      <c r="Q27" s="37"/>
      <c r="R27" s="22">
        <f t="shared" ref="R27:R30" ca="1" si="6">SUM(C27:Q27)</f>
        <v>1005.8406138112001</v>
      </c>
    </row>
    <row r="28" spans="1:18" x14ac:dyDescent="0.35">
      <c r="A28" s="56">
        <f>Assumptions!C53</f>
        <v>1</v>
      </c>
      <c r="B28" t="str">
        <f>[1]Detailed!B28</f>
        <v>Jackets (turbine)</v>
      </c>
      <c r="C28" s="37" cm="1">
        <f t="array" aca="1" ref="C28" ca="1">INDIRECT("R[36]C["&amp;$A$28&amp;"]",FALSE)</f>
        <v>0</v>
      </c>
      <c r="D28" s="37" cm="1">
        <f t="array" aca="1" ref="D28" ca="1">INDIRECT("R[36]C["&amp;$A$28&amp;"]",FALSE)</f>
        <v>10.480484343911691</v>
      </c>
      <c r="E28" s="37" cm="1">
        <f t="array" aca="1" ref="E28" ca="1">INDIRECT("R[36]C["&amp;$A$28&amp;"]",FALSE)</f>
        <v>6.2101910828025488</v>
      </c>
      <c r="F28" s="37" cm="1">
        <f t="array" aca="1" ref="F28" ca="1">INDIRECT("R[36]C["&amp;$A$28&amp;"]",FALSE)</f>
        <v>6.769693654266959</v>
      </c>
      <c r="G28" s="37" cm="1">
        <f t="array" aca="1" ref="G28" ca="1">INDIRECT("R[36]C["&amp;$A$28&amp;"]",FALSE)</f>
        <v>0</v>
      </c>
      <c r="H28" s="37" cm="1">
        <f t="array" aca="1" ref="H28" ca="1">INDIRECT("R[36]C["&amp;$A$28&amp;"]",FALSE)</f>
        <v>21.04517057742499</v>
      </c>
      <c r="I28" s="37" cm="1">
        <f t="array" aca="1" ref="I28" ca="1">INDIRECT("R[36]C["&amp;$A$28&amp;"]",FALSE)</f>
        <v>33.478639930252832</v>
      </c>
      <c r="J28" s="37" cm="1">
        <f t="array" aca="1" ref="J28" ca="1">INDIRECT("R[36]C["&amp;$A$28&amp;"]",FALSE)</f>
        <v>0</v>
      </c>
      <c r="K28" s="37" cm="1">
        <f t="array" aca="1" ref="K28" ca="1">INDIRECT("R[36]C["&amp;$A$28&amp;"]",FALSE)</f>
        <v>0</v>
      </c>
      <c r="L28" s="37" cm="1">
        <f t="array" aca="1" ref="L28" ca="1">INDIRECT("R[36]C["&amp;$A$28&amp;"]",FALSE)</f>
        <v>47.514015937889191</v>
      </c>
      <c r="M28" s="37" cm="1">
        <f t="array" aca="1" ref="M28" ca="1">INDIRECT("R[36]C["&amp;$A$28&amp;"]",FALSE)</f>
        <v>40.74074074074074</v>
      </c>
      <c r="N28" s="37" cm="1">
        <f t="array" aca="1" ref="N28" ca="1">INDIRECT("R[36]C["&amp;$A$28&amp;"]",FALSE)</f>
        <v>29.421684110755162</v>
      </c>
      <c r="O28" s="37" cm="1">
        <f t="array" aca="1" ref="O28" ca="1">INDIRECT("R[36]C["&amp;$A$28&amp;"]",FALSE)</f>
        <v>61.111111111111114</v>
      </c>
      <c r="P28" s="37"/>
      <c r="Q28" s="37"/>
      <c r="R28" s="22">
        <f t="shared" ca="1" si="6"/>
        <v>256.77173148915523</v>
      </c>
    </row>
    <row r="29" spans="1:18" x14ac:dyDescent="0.35">
      <c r="A29" s="56">
        <f>Assumptions!C52</f>
        <v>1</v>
      </c>
      <c r="B29" t="str">
        <f>[1]Detailed!B29</f>
        <v>GBF (turbine)</v>
      </c>
      <c r="C29" s="37" cm="1">
        <f t="array" aca="1" ref="C29" ca="1">INDIRECT("R[36]C["&amp;$A$29&amp;"]",FALSE)</f>
        <v>10</v>
      </c>
      <c r="D29" s="37" cm="1">
        <f t="array" aca="1" ref="D29" ca="1">INDIRECT("R[36]C["&amp;$A$29&amp;"]",FALSE)</f>
        <v>28.654692771611241</v>
      </c>
      <c r="E29" s="37" cm="1">
        <f t="array" aca="1" ref="E29" ca="1">INDIRECT("R[36]C["&amp;$A$29&amp;"]",FALSE)</f>
        <v>39.507032908704893</v>
      </c>
      <c r="F29" s="37" cm="1">
        <f t="array" aca="1" ref="F29" ca="1">INDIRECT("R[36]C["&amp;$A$29&amp;"]",FALSE)</f>
        <v>30.771334792122541</v>
      </c>
      <c r="G29" s="37" cm="1">
        <f t="array" aca="1" ref="G29" ca="1">INDIRECT("R[36]C["&amp;$A$29&amp;"]",FALSE)</f>
        <v>80.231357157612095</v>
      </c>
      <c r="H29" s="37" cm="1">
        <f t="array" aca="1" ref="H29" ca="1">INDIRECT("R[36]C["&amp;$A$29&amp;"]",FALSE)</f>
        <v>35.210667783234832</v>
      </c>
      <c r="I29" s="37" cm="1">
        <f t="array" aca="1" ref="I29" ca="1">INDIRECT("R[36]C["&amp;$A$29&amp;"]",FALSE)</f>
        <v>0</v>
      </c>
      <c r="J29" s="37" cm="1">
        <f t="array" aca="1" ref="J29" ca="1">INDIRECT("R[36]C["&amp;$A$29&amp;"]",FALSE)</f>
        <v>14.933903685540058</v>
      </c>
      <c r="K29" s="37" cm="1">
        <f t="array" aca="1" ref="K29" ca="1">INDIRECT("R[36]C["&amp;$A$29&amp;"]",FALSE)</f>
        <v>0</v>
      </c>
      <c r="L29" s="37" cm="1">
        <f t="array" aca="1" ref="L29" ca="1">INDIRECT("R[36]C["&amp;$A$29&amp;"]",FALSE)</f>
        <v>19.035933242510698</v>
      </c>
      <c r="M29" s="37" cm="1">
        <f t="array" aca="1" ref="M29" ca="1">INDIRECT("R[36]C["&amp;$A$29&amp;"]",FALSE)</f>
        <v>40.74074074074074</v>
      </c>
      <c r="N29" s="37" cm="1">
        <f t="array" aca="1" ref="N29" ca="1">INDIRECT("R[36]C["&amp;$A$29&amp;"]",FALSE)</f>
        <v>29.421684110755162</v>
      </c>
      <c r="O29" s="37" cm="1">
        <f t="array" aca="1" ref="O29" ca="1">INDIRECT("R[36]C["&amp;$A$29&amp;"]",FALSE)</f>
        <v>0</v>
      </c>
      <c r="P29" s="37"/>
      <c r="Q29" s="37"/>
      <c r="R29" s="22">
        <f t="shared" ca="1" si="6"/>
        <v>328.5073471928323</v>
      </c>
    </row>
    <row r="30" spans="1:18" x14ac:dyDescent="0.35">
      <c r="A30" s="56">
        <f>Assumptions!C54</f>
        <v>1</v>
      </c>
      <c r="B30" t="str">
        <f>[1]Detailed!B30</f>
        <v>Jacket (Substation)</v>
      </c>
      <c r="C30" s="37" cm="1">
        <f t="array" aca="1" ref="C30" ca="1">INDIRECT("R[36]C["&amp;$A$30&amp;"]",FALSE)</f>
        <v>2</v>
      </c>
      <c r="D30" s="37" cm="1">
        <f t="array" aca="1" ref="D30" ca="1">INDIRECT("R[36]C["&amp;$A$30&amp;"]",FALSE)</f>
        <v>3.596244627812835</v>
      </c>
      <c r="E30" s="37" cm="1">
        <f t="array" aca="1" ref="E30" ca="1">INDIRECT("R[36]C["&amp;$A$30&amp;"]",FALSE)</f>
        <v>4.6576433121019116</v>
      </c>
      <c r="F30" s="37" cm="1">
        <f t="array" aca="1" ref="F30" ca="1">INDIRECT("R[36]C["&amp;$A$30&amp;"]",FALSE)</f>
        <v>4.3079868708971558</v>
      </c>
      <c r="G30" s="37" cm="1">
        <f t="array" aca="1" ref="G30" ca="1">INDIRECT("R[36]C["&amp;$A$30&amp;"]",FALSE)</f>
        <v>3.8731667010948154</v>
      </c>
      <c r="H30" s="37" cm="1">
        <f t="array" aca="1" ref="H30" ca="1">INDIRECT("R[36]C["&amp;$A$30&amp;"]",FALSE)</f>
        <v>3.1994347161625831</v>
      </c>
      <c r="I30" s="37" cm="1">
        <f t="array" aca="1" ref="I30" ca="1">INDIRECT("R[36]C["&amp;$A$30&amp;"]",FALSE)</f>
        <v>4.9040976460331294</v>
      </c>
      <c r="J30" s="37" cm="1">
        <f t="array" aca="1" ref="J30" ca="1">INDIRECT("R[36]C["&amp;$A$30&amp;"]",FALSE)</f>
        <v>3.662718852640817</v>
      </c>
      <c r="K30" s="37" cm="1">
        <f t="array" aca="1" ref="K30" ca="1">INDIRECT("R[36]C["&amp;$A$30&amp;"]",FALSE)</f>
        <v>2.7144066495030241</v>
      </c>
      <c r="L30" s="37" cm="1">
        <f t="array" aca="1" ref="L30" ca="1">INDIRECT("R[36]C["&amp;$A$30&amp;"]",FALSE)</f>
        <v>3.8695290611540667</v>
      </c>
      <c r="M30" s="37" cm="1">
        <f t="array" aca="1" ref="M30" ca="1">INDIRECT("R[36]C["&amp;$A$30&amp;"]",FALSE)</f>
        <v>4.123711340206186</v>
      </c>
      <c r="N30" s="37" cm="1">
        <f t="array" aca="1" ref="N30" ca="1">INDIRECT("R[36]C["&amp;$A$30&amp;"]",FALSE)</f>
        <v>4.578590610895616</v>
      </c>
      <c r="O30" s="37" cm="1">
        <f t="array" aca="1" ref="O30" ca="1">INDIRECT("R[36]C["&amp;$A$30&amp;"]",FALSE)</f>
        <v>4.7619047619047619</v>
      </c>
      <c r="P30" s="37"/>
      <c r="Q30" s="37"/>
      <c r="R30" s="22">
        <f t="shared" ca="1" si="6"/>
        <v>50.249435150406903</v>
      </c>
    </row>
    <row r="31" spans="1:18" x14ac:dyDescent="0.35">
      <c r="B31" s="16" t="str">
        <f>[1]Detailed!B31</f>
        <v>SUBSTATIONS</v>
      </c>
      <c r="C31" s="62"/>
      <c r="D31" s="63"/>
      <c r="E31" s="63"/>
      <c r="F31" s="63"/>
      <c r="G31" s="63"/>
      <c r="H31" s="63"/>
      <c r="I31" s="63"/>
      <c r="J31" s="63"/>
      <c r="K31" s="63"/>
      <c r="L31" s="63"/>
      <c r="M31" s="63"/>
      <c r="N31" s="63"/>
      <c r="O31" s="63"/>
      <c r="P31" s="63"/>
      <c r="Q31" s="63"/>
      <c r="R31" s="29"/>
    </row>
    <row r="32" spans="1:18" x14ac:dyDescent="0.35">
      <c r="A32" s="56">
        <f>Assumptions!C48</f>
        <v>2</v>
      </c>
      <c r="B32" t="str">
        <f>[1]Detailed!B32</f>
        <v>OSS Topsides</v>
      </c>
      <c r="C32" s="37" cm="1">
        <f t="array" aca="1" ref="C32" ca="1">INDIRECT("R[36]C["&amp;$A$32&amp;"]",FALSE)</f>
        <v>3.8700470038263131</v>
      </c>
      <c r="D32" s="37" cm="1">
        <f t="array" aca="1" ref="D32" ca="1">INDIRECT("R[36]C["&amp;$A$32&amp;"]",FALSE)</f>
        <v>3.1702806511268724</v>
      </c>
      <c r="E32" s="37" cm="1">
        <f t="array" aca="1" ref="E32" ca="1">INDIRECT("R[36]C["&amp;$A$32&amp;"]",FALSE)</f>
        <v>4.0299366724237187</v>
      </c>
      <c r="F32" s="37" cm="1">
        <f t="array" aca="1" ref="F32" ca="1">INDIRECT("R[36]C["&amp;$A$32&amp;"]",FALSE)</f>
        <v>3.4428148454176135</v>
      </c>
      <c r="G32" s="37" cm="1">
        <f t="array" aca="1" ref="G32" ca="1">INDIRECT("R[36]C["&amp;$A$32&amp;"]",FALSE)</f>
        <v>2.8439419699222959</v>
      </c>
      <c r="H32" s="37" cm="1">
        <f t="array" aca="1" ref="H32" ca="1">INDIRECT("R[36]C["&amp;$A$32&amp;"]",FALSE)</f>
        <v>4.3591979075850045</v>
      </c>
      <c r="I32" s="37" cm="1">
        <f t="array" aca="1" ref="I32" ca="1">INDIRECT("R[36]C["&amp;$A$32&amp;"]",FALSE)</f>
        <v>2.4693787963836082</v>
      </c>
      <c r="J32" s="37" cm="1">
        <f t="array" aca="1" ref="J32" ca="1">INDIRECT("R[36]C["&amp;$A$32&amp;"]",FALSE)</f>
        <v>2.4286722079191874</v>
      </c>
      <c r="K32" s="37" cm="1">
        <f t="array" aca="1" ref="K32" ca="1">INDIRECT("R[36]C["&amp;$A$32&amp;"]",FALSE)</f>
        <v>3.5177536919582422</v>
      </c>
      <c r="L32" s="37" cm="1">
        <f t="array" aca="1" ref="L32" ca="1">INDIRECT("R[36]C["&amp;$A$32&amp;"]",FALSE)</f>
        <v>3.7488284910965324</v>
      </c>
      <c r="M32" s="37" cm="1">
        <f t="array" aca="1" ref="M32" ca="1">INDIRECT("R[36]C["&amp;$A$32&amp;"]",FALSE)</f>
        <v>4.1623551008141959</v>
      </c>
      <c r="N32" s="37" cm="1">
        <f t="array" aca="1" ref="N32" ca="1">INDIRECT("R[36]C["&amp;$A$32&amp;"]",FALSE)</f>
        <v>4.329004329004329</v>
      </c>
      <c r="O32" s="37" cm="1">
        <f t="array" aca="1" ref="O32" ca="1">INDIRECT("R[36]C["&amp;$A$32&amp;"]",FALSE)</f>
        <v>0</v>
      </c>
      <c r="P32" s="37"/>
      <c r="Q32" s="37"/>
      <c r="R32" s="22">
        <f ca="1">SUM(C32:Q32)</f>
        <v>42.372211667477913</v>
      </c>
    </row>
    <row r="33" spans="1:19" x14ac:dyDescent="0.35">
      <c r="B33" s="16" t="str">
        <f>[1]Detailed!B33</f>
        <v>CABLES</v>
      </c>
      <c r="C33" s="62"/>
      <c r="D33" s="62"/>
      <c r="E33" s="62"/>
      <c r="F33" s="62"/>
      <c r="G33" s="62"/>
      <c r="H33" s="62"/>
      <c r="I33" s="62"/>
      <c r="J33" s="62"/>
      <c r="K33" s="62"/>
      <c r="L33" s="62"/>
      <c r="M33" s="62"/>
      <c r="N33" s="62"/>
      <c r="O33" s="62"/>
      <c r="P33" s="62"/>
      <c r="Q33" s="62"/>
      <c r="R33" s="29"/>
    </row>
    <row r="34" spans="1:19" x14ac:dyDescent="0.35">
      <c r="A34" s="56">
        <f>Assumptions!C49</f>
        <v>1</v>
      </c>
      <c r="B34" t="str">
        <f>[1]Detailed!B34</f>
        <v>Array cable, km</v>
      </c>
      <c r="C34" s="37" cm="1">
        <f t="array" aca="1" ref="C34" ca="1">INDIRECT("R[36]C["&amp;$A$34&amp;"]",FALSE)</f>
        <v>125.50240000000001</v>
      </c>
      <c r="D34" s="37" cm="1">
        <f t="array" aca="1" ref="D34" ca="1">INDIRECT("R[36]C["&amp;$A$34&amp;"]",FALSE)</f>
        <v>333.69631259850235</v>
      </c>
      <c r="E34" s="37" cm="1">
        <f t="array" aca="1" ref="E34" ca="1">INDIRECT("R[36]C["&amp;$A$34&amp;"]",FALSE)</f>
        <v>383.38581367149669</v>
      </c>
      <c r="F34" s="37" cm="1">
        <f t="array" aca="1" ref="F34" ca="1">INDIRECT("R[36]C["&amp;$A$34&amp;"]",FALSE)</f>
        <v>299.52391479562465</v>
      </c>
      <c r="G34" s="37" cm="1">
        <f t="array" aca="1" ref="G34" ca="1">INDIRECT("R[36]C["&amp;$A$34&amp;"]",FALSE)</f>
        <v>287.57866923730182</v>
      </c>
      <c r="H34" s="37" cm="1">
        <f t="array" aca="1" ref="H34" ca="1">INDIRECT("R[36]C["&amp;$A$34&amp;"]",FALSE)</f>
        <v>357.26191678724018</v>
      </c>
      <c r="I34" s="37" cm="1">
        <f t="array" aca="1" ref="I34" ca="1">INDIRECT("R[36]C["&amp;$A$34&amp;"]",FALSE)</f>
        <v>292.8</v>
      </c>
      <c r="J34" s="37" cm="1">
        <f t="array" aca="1" ref="J34" ca="1">INDIRECT("R[36]C["&amp;$A$34&amp;"]",FALSE)</f>
        <v>294.54616870187368</v>
      </c>
      <c r="K34" s="37" cm="1">
        <f t="array" aca="1" ref="K34" ca="1">INDIRECT("R[36]C["&amp;$A$34&amp;"]",FALSE)</f>
        <v>207.39397583556905</v>
      </c>
      <c r="L34" s="37" cm="1">
        <f t="array" aca="1" ref="L34" ca="1">INDIRECT("R[36]C["&amp;$A$34&amp;"]",FALSE)</f>
        <v>365.17254367319356</v>
      </c>
      <c r="M34" s="37" cm="1">
        <f t="array" aca="1" ref="M34" ca="1">INDIRECT("R[36]C["&amp;$A$34&amp;"]",FALSE)</f>
        <v>244</v>
      </c>
      <c r="N34" s="37" cm="1">
        <f t="array" aca="1" ref="N34" ca="1">INDIRECT("R[36]C["&amp;$A$34&amp;"]",FALSE)</f>
        <v>244</v>
      </c>
      <c r="O34" s="37" cm="1">
        <f t="array" aca="1" ref="O34" ca="1">INDIRECT("R[36]C["&amp;$A$34&amp;"]",FALSE)</f>
        <v>244.00000000000003</v>
      </c>
      <c r="P34" s="37"/>
      <c r="Q34" s="37"/>
      <c r="R34" s="22">
        <f ca="1">SUM(C34:Q34)</f>
        <v>3678.8617153008022</v>
      </c>
    </row>
    <row r="35" spans="1:19" x14ac:dyDescent="0.35">
      <c r="A35" s="56">
        <f>Assumptions!C50</f>
        <v>1</v>
      </c>
      <c r="B35" t="str">
        <f>[1]Detailed!B35</f>
        <v>Export cable, km</v>
      </c>
      <c r="C35" s="37" cm="1">
        <f t="array" aca="1" ref="C35" ca="1">INDIRECT("R[36]C["&amp;$A$35&amp;"]",FALSE)</f>
        <v>256</v>
      </c>
      <c r="D35" s="37" cm="1">
        <f t="array" aca="1" ref="D35" ca="1">INDIRECT("R[36]C["&amp;$A$35&amp;"]",FALSE)</f>
        <v>358.52641769839482</v>
      </c>
      <c r="E35" s="37" cm="1">
        <f t="array" aca="1" ref="E35" ca="1">INDIRECT("R[36]C["&amp;$A$35&amp;"]",FALSE)</f>
        <v>267.09614485743901</v>
      </c>
      <c r="F35" s="37" cm="1">
        <f t="array" aca="1" ref="F35" ca="1">INDIRECT("R[36]C["&amp;$A$35&amp;"]",FALSE)</f>
        <v>287.09211283822685</v>
      </c>
      <c r="G35" s="37" cm="1">
        <f t="array" aca="1" ref="G35" ca="1">INDIRECT("R[36]C["&amp;$A$35&amp;"]",FALSE)</f>
        <v>362.18412173793297</v>
      </c>
      <c r="H35" s="37" cm="1">
        <f t="array" aca="1" ref="H35" ca="1">INDIRECT("R[36]C["&amp;$A$35&amp;"]",FALSE)</f>
        <v>234.15073635018251</v>
      </c>
      <c r="I35" s="37" cm="1">
        <f t="array" aca="1" ref="I35" ca="1">INDIRECT("R[36]C["&amp;$A$35&amp;"]",FALSE)</f>
        <v>601.79625108979951</v>
      </c>
      <c r="J35" s="37" cm="1">
        <f t="array" aca="1" ref="J35" ca="1">INDIRECT("R[36]C["&amp;$A$35&amp;"]",FALSE)</f>
        <v>209.86787381939962</v>
      </c>
      <c r="K35" s="37" cm="1">
        <f t="array" aca="1" ref="K35" ca="1">INDIRECT("R[36]C["&amp;$A$35&amp;"]",FALSE)</f>
        <v>153.0063490989088</v>
      </c>
      <c r="L35" s="37" cm="1">
        <f t="array" aca="1" ref="L35" ca="1">INDIRECT("R[36]C["&amp;$A$35&amp;"]",FALSE)</f>
        <v>470.44385853262554</v>
      </c>
      <c r="M35" s="37" cm="1">
        <f t="array" aca="1" ref="M35" ca="1">INDIRECT("R[36]C["&amp;$A$35&amp;"]",FALSE)</f>
        <v>562.32427366447985</v>
      </c>
      <c r="N35" s="37" cm="1">
        <f t="array" aca="1" ref="N35" ca="1">INDIRECT("R[36]C["&amp;$A$35&amp;"]",FALSE)</f>
        <v>516.69395043957013</v>
      </c>
      <c r="O35" s="37" cm="1">
        <f t="array" aca="1" ref="O35" ca="1">INDIRECT("R[36]C["&amp;$A$35&amp;"]",FALSE)</f>
        <v>606.06060606060601</v>
      </c>
      <c r="P35" s="37"/>
      <c r="Q35" s="37"/>
      <c r="R35" s="22">
        <f ca="1">SUM(C35:Q35)</f>
        <v>4885.2426961875653</v>
      </c>
    </row>
    <row r="36" spans="1:19" x14ac:dyDescent="0.35">
      <c r="B36" s="16">
        <f>[1]Detailed!B36</f>
        <v>0</v>
      </c>
      <c r="C36" s="16"/>
      <c r="D36" s="16"/>
      <c r="E36" s="16"/>
      <c r="F36" s="16"/>
      <c r="G36" s="16"/>
      <c r="H36" s="16"/>
      <c r="I36" s="16"/>
      <c r="J36" s="16"/>
      <c r="K36" s="16"/>
      <c r="L36" s="16"/>
      <c r="M36" s="16"/>
      <c r="N36" s="16"/>
      <c r="O36" s="16"/>
      <c r="P36" s="16"/>
      <c r="Q36" s="16"/>
      <c r="R36" s="29"/>
    </row>
    <row r="37" spans="1:19" x14ac:dyDescent="0.35">
      <c r="D37" s="22"/>
      <c r="E37" s="22"/>
      <c r="F37" s="22"/>
      <c r="G37" s="22"/>
      <c r="H37" s="22"/>
      <c r="I37" s="22"/>
      <c r="J37" s="22"/>
      <c r="K37" s="22"/>
      <c r="L37" s="22"/>
      <c r="M37" s="22"/>
      <c r="N37" s="22"/>
      <c r="O37" s="22"/>
      <c r="P37" s="22"/>
      <c r="Q37" s="22"/>
      <c r="R37" s="22"/>
    </row>
    <row r="38" spans="1:19" x14ac:dyDescent="0.35">
      <c r="D38" s="22"/>
      <c r="E38" s="22"/>
      <c r="F38" s="22"/>
      <c r="G38" s="22"/>
      <c r="H38" s="22"/>
      <c r="I38" s="22"/>
      <c r="J38" s="22"/>
      <c r="K38" s="22"/>
      <c r="L38" s="22"/>
      <c r="M38" s="22"/>
      <c r="N38" s="22"/>
      <c r="O38" s="22"/>
      <c r="P38" s="22"/>
      <c r="Q38" s="22"/>
      <c r="R38" s="22"/>
    </row>
    <row r="39" spans="1:19" x14ac:dyDescent="0.35">
      <c r="D39" s="22"/>
      <c r="E39" s="22"/>
      <c r="F39" s="22"/>
      <c r="G39" s="22"/>
      <c r="H39" s="22"/>
      <c r="I39" s="22"/>
      <c r="J39" s="22"/>
      <c r="K39" s="22"/>
      <c r="L39" s="22"/>
      <c r="M39" s="22"/>
      <c r="N39" s="22"/>
      <c r="O39" s="22"/>
      <c r="P39" s="22"/>
      <c r="Q39" s="22"/>
      <c r="R39" s="22"/>
    </row>
    <row r="40" spans="1:19" x14ac:dyDescent="0.35">
      <c r="D40" s="22"/>
      <c r="E40" s="22"/>
      <c r="F40" s="22"/>
      <c r="G40" s="22"/>
      <c r="H40" s="22"/>
      <c r="I40" s="22"/>
      <c r="J40" s="22"/>
      <c r="K40" s="22"/>
      <c r="L40" s="22"/>
      <c r="M40" s="22"/>
      <c r="N40" s="22"/>
      <c r="O40" s="22"/>
      <c r="P40" s="22"/>
      <c r="Q40" s="22"/>
      <c r="R40" s="22"/>
    </row>
    <row r="41" spans="1:19" x14ac:dyDescent="0.35">
      <c r="D41" s="22"/>
      <c r="E41" s="22"/>
      <c r="F41" s="22"/>
      <c r="G41" s="22"/>
      <c r="H41" s="22"/>
      <c r="I41" s="22"/>
      <c r="J41" s="22"/>
      <c r="K41" s="22"/>
      <c r="L41" s="22"/>
      <c r="M41" s="22"/>
      <c r="N41" s="22"/>
      <c r="O41" s="22"/>
      <c r="P41" s="22"/>
      <c r="Q41" s="22"/>
      <c r="R41" s="22"/>
    </row>
    <row r="42" spans="1:19" x14ac:dyDescent="0.35">
      <c r="R42" s="22"/>
    </row>
    <row r="43" spans="1:19" x14ac:dyDescent="0.35">
      <c r="R43" s="22"/>
    </row>
    <row r="44" spans="1:19" x14ac:dyDescent="0.35">
      <c r="B44" s="7" t="str">
        <f>[1]Detailed!B38</f>
        <v>TRANSPORT</v>
      </c>
      <c r="C44" s="7"/>
      <c r="R44" s="22"/>
    </row>
    <row r="45" spans="1:19" x14ac:dyDescent="0.35">
      <c r="B45" s="16" t="str">
        <f>[1]Detailed!B39</f>
        <v>TURBINES, MW</v>
      </c>
      <c r="C45" s="63">
        <f ca="1">SUM(C46:C48)</f>
        <v>0</v>
      </c>
      <c r="D45" s="63">
        <f t="shared" ref="D45:Q45" ca="1" si="7">SUM(D46:D48)</f>
        <v>42.769230769230774</v>
      </c>
      <c r="E45" s="63">
        <f t="shared" ca="1" si="7"/>
        <v>121.66666666666667</v>
      </c>
      <c r="F45" s="63">
        <f t="shared" ca="1" si="7"/>
        <v>150</v>
      </c>
      <c r="G45" s="63">
        <f t="shared" ca="1" si="7"/>
        <v>150</v>
      </c>
      <c r="H45" s="63">
        <f t="shared" ca="1" si="7"/>
        <v>150</v>
      </c>
      <c r="I45" s="63">
        <f t="shared" ca="1" si="7"/>
        <v>150</v>
      </c>
      <c r="J45" s="63">
        <f t="shared" ca="1" si="7"/>
        <v>150</v>
      </c>
      <c r="K45" s="63">
        <f t="shared" ca="1" si="7"/>
        <v>104.97435897435905</v>
      </c>
      <c r="L45" s="63">
        <f t="shared" ca="1" si="7"/>
        <v>105.55281231127913</v>
      </c>
      <c r="M45" s="63">
        <f t="shared" ca="1" si="7"/>
        <v>122.22222222222223</v>
      </c>
      <c r="N45" s="63">
        <f t="shared" ca="1" si="7"/>
        <v>122.22222222222223</v>
      </c>
      <c r="O45" s="63">
        <f t="shared" ca="1" si="7"/>
        <v>122.22222222222223</v>
      </c>
      <c r="P45" s="63">
        <f t="shared" ca="1" si="7"/>
        <v>122.22222222222223</v>
      </c>
      <c r="Q45" s="63">
        <f t="shared" si="7"/>
        <v>0</v>
      </c>
      <c r="R45" s="29">
        <f ca="1">SUM(C45:Q45)</f>
        <v>1613.8519576104243</v>
      </c>
    </row>
    <row r="46" spans="1:19" x14ac:dyDescent="0.35">
      <c r="A46" s="56">
        <f>Assumptions!C55</f>
        <v>1</v>
      </c>
      <c r="B46" s="17">
        <f>[1]Detailed!B40</f>
        <v>12</v>
      </c>
      <c r="C46" s="37" cm="1">
        <f t="array" aca="1" ref="C46" ca="1">INDIRECT("R[40]C["&amp;$A$46&amp;"]",FALSE)</f>
        <v>0</v>
      </c>
      <c r="D46" s="37" cm="1">
        <f t="array" aca="1" ref="D46" ca="1">INDIRECT("R[40]C["&amp;$A$46&amp;"]",FALSE)</f>
        <v>42.769230769230774</v>
      </c>
      <c r="E46" s="37" cm="1">
        <f t="array" aca="1" ref="E46" ca="1">INDIRECT("R[40]C["&amp;$A$46&amp;"]",FALSE)</f>
        <v>55</v>
      </c>
      <c r="F46" s="37" cm="1">
        <f t="array" aca="1" ref="F46" ca="1">INDIRECT("R[40]C["&amp;$A$46&amp;"]",FALSE)</f>
        <v>83.333333333333329</v>
      </c>
      <c r="G46" s="37" cm="1">
        <f t="array" aca="1" ref="G46" ca="1">INDIRECT("R[40]C["&amp;$A$46&amp;"]",FALSE)</f>
        <v>83.333333333333329</v>
      </c>
      <c r="H46" s="37" cm="1">
        <f t="array" aca="1" ref="H46" ca="1">INDIRECT("R[40]C["&amp;$A$46&amp;"]",FALSE)</f>
        <v>83.333333333333329</v>
      </c>
      <c r="I46" s="37" cm="1">
        <f t="array" aca="1" ref="I46" ca="1">INDIRECT("R[40]C["&amp;$A$46&amp;"]",FALSE)</f>
        <v>83.333333333333329</v>
      </c>
      <c r="J46" s="37" cm="1">
        <f t="array" aca="1" ref="J46" ca="1">INDIRECT("R[40]C["&amp;$A$46&amp;"]",FALSE)</f>
        <v>83.333333333333329</v>
      </c>
      <c r="K46" s="37" cm="1">
        <f t="array" aca="1" ref="K46" ca="1">INDIRECT("R[40]C["&amp;$A$46&amp;"]",FALSE)</f>
        <v>38.307692307692378</v>
      </c>
      <c r="L46" s="37" cm="1">
        <f t="array" aca="1" ref="L46" ca="1">INDIRECT("R[40]C["&amp;$A$46&amp;"]",FALSE)</f>
        <v>0</v>
      </c>
      <c r="M46" s="37" cm="1">
        <f t="array" aca="1" ref="M46" ca="1">INDIRECT("R[40]C["&amp;$A$46&amp;"]",FALSE)</f>
        <v>0</v>
      </c>
      <c r="N46" s="37" cm="1">
        <f t="array" aca="1" ref="N46" ca="1">INDIRECT("R[40]C["&amp;$A$46&amp;"]",FALSE)</f>
        <v>0</v>
      </c>
      <c r="O46" s="37" cm="1">
        <f t="array" aca="1" ref="O46" ca="1">INDIRECT("R[40]C["&amp;$A$46&amp;"]",FALSE)</f>
        <v>0</v>
      </c>
      <c r="P46" s="37" cm="1">
        <f t="array" aca="1" ref="P46" ca="1">INDIRECT("R[40]C["&amp;$A$46&amp;"]",FALSE)</f>
        <v>0</v>
      </c>
      <c r="R46" s="22">
        <f ca="1">SUM(D46:P46)</f>
        <v>552.74358974358972</v>
      </c>
    </row>
    <row r="47" spans="1:19" x14ac:dyDescent="0.35">
      <c r="A47" s="56">
        <f>A46</f>
        <v>1</v>
      </c>
      <c r="B47" s="17">
        <f>[1]Detailed!B41</f>
        <v>15</v>
      </c>
      <c r="C47" s="37" cm="1">
        <f t="array" aca="1" ref="C47" ca="1">INDIRECT("R[40]C["&amp;$A$46&amp;"]",FALSE)</f>
        <v>0</v>
      </c>
      <c r="D47" s="37" cm="1">
        <f t="array" aca="1" ref="D47" ca="1">INDIRECT("R[40]C["&amp;$A$46&amp;"]",FALSE)</f>
        <v>0</v>
      </c>
      <c r="E47" s="37" cm="1">
        <f t="array" aca="1" ref="E47" ca="1">INDIRECT("R[40]C["&amp;$A$46&amp;"]",FALSE)</f>
        <v>66.666666666666671</v>
      </c>
      <c r="F47" s="37" cm="1">
        <f t="array" aca="1" ref="F47" ca="1">INDIRECT("R[40]C["&amp;$A$46&amp;"]",FALSE)</f>
        <v>66.666666666666671</v>
      </c>
      <c r="G47" s="37" cm="1">
        <f t="array" aca="1" ref="G47" ca="1">INDIRECT("R[40]C["&amp;$A$46&amp;"]",FALSE)</f>
        <v>66.666666666666671</v>
      </c>
      <c r="H47" s="37" cm="1">
        <f t="array" aca="1" ref="H47" ca="1">INDIRECT("R[40]C["&amp;$A$46&amp;"]",FALSE)</f>
        <v>66.666666666666671</v>
      </c>
      <c r="I47" s="37" cm="1">
        <f t="array" aca="1" ref="I47" ca="1">INDIRECT("R[40]C["&amp;$A$46&amp;"]",FALSE)</f>
        <v>66.666666666666671</v>
      </c>
      <c r="J47" s="37" cm="1">
        <f t="array" aca="1" ref="J47" ca="1">INDIRECT("R[40]C["&amp;$A$46&amp;"]",FALSE)</f>
        <v>66.666666666666671</v>
      </c>
      <c r="K47" s="37" cm="1">
        <f t="array" aca="1" ref="K47" ca="1">INDIRECT("R[40]C["&amp;$A$46&amp;"]",FALSE)</f>
        <v>66.666666666666671</v>
      </c>
      <c r="L47" s="37" cm="1">
        <f t="array" aca="1" ref="L47" ca="1">INDIRECT("R[40]C["&amp;$A$46&amp;"]",FALSE)</f>
        <v>66.666666666666671</v>
      </c>
      <c r="M47" s="37" cm="1">
        <f t="array" aca="1" ref="M47" ca="1">INDIRECT("R[40]C["&amp;$A$46&amp;"]",FALSE)</f>
        <v>66.666666666666671</v>
      </c>
      <c r="N47" s="37" cm="1">
        <f t="array" aca="1" ref="N47" ca="1">INDIRECT("R[40]C["&amp;$A$46&amp;"]",FALSE)</f>
        <v>66.666666666666671</v>
      </c>
      <c r="O47" s="37" cm="1">
        <f t="array" aca="1" ref="O47" ca="1">INDIRECT("R[40]C["&amp;$A$46&amp;"]",FALSE)</f>
        <v>66.666666666666671</v>
      </c>
      <c r="P47" s="37" cm="1">
        <f t="array" aca="1" ref="P47" ca="1">INDIRECT("R[40]C["&amp;$A$46&amp;"]",FALSE)</f>
        <v>66.666666666666671</v>
      </c>
      <c r="R47" s="22">
        <f ca="1">SUM(D47:P47)</f>
        <v>799.99999999999989</v>
      </c>
    </row>
    <row r="48" spans="1:19" x14ac:dyDescent="0.35">
      <c r="A48" s="56">
        <f>A47</f>
        <v>1</v>
      </c>
      <c r="B48" s="17">
        <f>[1]Detailed!B42</f>
        <v>18</v>
      </c>
      <c r="C48" s="37" cm="1">
        <f t="array" aca="1" ref="C48" ca="1">INDIRECT("R[40]C["&amp;$A$46&amp;"]",FALSE)</f>
        <v>0</v>
      </c>
      <c r="D48" s="37" cm="1">
        <f t="array" aca="1" ref="D48" ca="1">INDIRECT("R[40]C["&amp;$A$46&amp;"]",FALSE)</f>
        <v>0</v>
      </c>
      <c r="E48" s="37" cm="1">
        <f t="array" aca="1" ref="E48" ca="1">INDIRECT("R[40]C["&amp;$A$46&amp;"]",FALSE)</f>
        <v>0</v>
      </c>
      <c r="F48" s="37" cm="1">
        <f t="array" aca="1" ref="F48" ca="1">INDIRECT("R[40]C["&amp;$A$46&amp;"]",FALSE)</f>
        <v>0</v>
      </c>
      <c r="G48" s="37" cm="1">
        <f t="array" aca="1" ref="G48" ca="1">INDIRECT("R[40]C["&amp;$A$46&amp;"]",FALSE)</f>
        <v>0</v>
      </c>
      <c r="H48" s="37" cm="1">
        <f t="array" aca="1" ref="H48" ca="1">INDIRECT("R[40]C["&amp;$A$46&amp;"]",FALSE)</f>
        <v>0</v>
      </c>
      <c r="I48" s="37" cm="1">
        <f t="array" aca="1" ref="I48" ca="1">INDIRECT("R[40]C["&amp;$A$46&amp;"]",FALSE)</f>
        <v>0</v>
      </c>
      <c r="J48" s="37" cm="1">
        <f t="array" aca="1" ref="J48" ca="1">INDIRECT("R[40]C["&amp;$A$46&amp;"]",FALSE)</f>
        <v>0</v>
      </c>
      <c r="K48" s="37" cm="1">
        <f t="array" aca="1" ref="K48" ca="1">INDIRECT("R[40]C["&amp;$A$46&amp;"]",FALSE)</f>
        <v>0</v>
      </c>
      <c r="L48" s="37" cm="1">
        <f t="array" aca="1" ref="L48" ca="1">INDIRECT("R[40]C["&amp;$A$46&amp;"]",FALSE)</f>
        <v>38.886145644612462</v>
      </c>
      <c r="M48" s="37" cm="1">
        <f t="array" aca="1" ref="M48" ca="1">INDIRECT("R[40]C["&amp;$A$46&amp;"]",FALSE)</f>
        <v>55.555555555555557</v>
      </c>
      <c r="N48" s="37" cm="1">
        <f t="array" aca="1" ref="N48" ca="1">INDIRECT("R[40]C["&amp;$A$46&amp;"]",FALSE)</f>
        <v>55.555555555555557</v>
      </c>
      <c r="O48" s="37" cm="1">
        <f t="array" aca="1" ref="O48" ca="1">INDIRECT("R[40]C["&amp;$A$46&amp;"]",FALSE)</f>
        <v>55.555555555555557</v>
      </c>
      <c r="P48" s="37" cm="1">
        <f t="array" aca="1" ref="P48" ca="1">INDIRECT("R[40]C["&amp;$A$46&amp;"]",FALSE)</f>
        <v>55.555555555555557</v>
      </c>
      <c r="R48" s="22">
        <f ca="1">SUM(D48:P48)</f>
        <v>261.10836786683467</v>
      </c>
      <c r="S48" t="s">
        <v>89</v>
      </c>
    </row>
    <row r="49" spans="1:18" x14ac:dyDescent="0.35">
      <c r="B49" s="16" t="str">
        <f>[1]Detailed!B43</f>
        <v>ROTOR BLADES, m</v>
      </c>
      <c r="C49" s="16"/>
      <c r="D49" s="16"/>
      <c r="E49" s="16"/>
      <c r="F49" s="16"/>
      <c r="G49" s="16"/>
      <c r="H49" s="16"/>
      <c r="I49" s="16"/>
      <c r="J49" s="16"/>
      <c r="K49" s="16"/>
      <c r="L49" s="16"/>
      <c r="M49" s="16"/>
      <c r="N49" s="16"/>
      <c r="O49" s="16"/>
      <c r="P49" s="16"/>
      <c r="Q49" s="16"/>
      <c r="R49" s="29"/>
    </row>
    <row r="50" spans="1:18" x14ac:dyDescent="0.35">
      <c r="A50" s="56">
        <f>A48</f>
        <v>1</v>
      </c>
      <c r="B50" s="17">
        <f>[1]Detailed!B44</f>
        <v>12</v>
      </c>
      <c r="C50" s="37" cm="1">
        <f t="array" aca="1" ref="C50" ca="1">INDIRECT("R[40]C["&amp;$A$50&amp;"]",FALSE)</f>
        <v>0</v>
      </c>
      <c r="D50" s="37" cm="1">
        <f t="array" aca="1" ref="D50" ca="1">INDIRECT("R[40]C["&amp;$A$50&amp;"]",FALSE)</f>
        <v>128.30769230769232</v>
      </c>
      <c r="E50" s="37" cm="1">
        <f t="array" aca="1" ref="E50" ca="1">INDIRECT("R[40]C["&amp;$A$50&amp;"]",FALSE)</f>
        <v>165</v>
      </c>
      <c r="F50" s="37" cm="1">
        <f t="array" aca="1" ref="F50" ca="1">INDIRECT("R[40]C["&amp;$A$50&amp;"]",FALSE)</f>
        <v>250</v>
      </c>
      <c r="G50" s="37" cm="1">
        <f t="array" aca="1" ref="G50" ca="1">INDIRECT("R[40]C["&amp;$A$50&amp;"]",FALSE)</f>
        <v>250</v>
      </c>
      <c r="H50" s="37" cm="1">
        <f t="array" aca="1" ref="H50" ca="1">INDIRECT("R[40]C["&amp;$A$50&amp;"]",FALSE)</f>
        <v>250</v>
      </c>
      <c r="I50" s="37" cm="1">
        <f t="array" aca="1" ref="I50" ca="1">INDIRECT("R[40]C["&amp;$A$50&amp;"]",FALSE)</f>
        <v>250</v>
      </c>
      <c r="J50" s="37" cm="1">
        <f t="array" aca="1" ref="J50" ca="1">INDIRECT("R[40]C["&amp;$A$50&amp;"]",FALSE)</f>
        <v>250</v>
      </c>
      <c r="K50" s="37" cm="1">
        <f t="array" aca="1" ref="K50" ca="1">INDIRECT("R[40]C["&amp;$A$50&amp;"]",FALSE)</f>
        <v>114.92307692307713</v>
      </c>
      <c r="L50" s="37" cm="1">
        <f t="array" aca="1" ref="L50" ca="1">INDIRECT("R[40]C["&amp;$A$50&amp;"]",FALSE)</f>
        <v>0</v>
      </c>
      <c r="M50" s="37" cm="1">
        <f t="array" aca="1" ref="M50" ca="1">INDIRECT("R[40]C["&amp;$A$50&amp;"]",FALSE)</f>
        <v>0</v>
      </c>
      <c r="N50" s="37" cm="1">
        <f t="array" aca="1" ref="N50" ca="1">INDIRECT("R[40]C["&amp;$A$50&amp;"]",FALSE)</f>
        <v>0</v>
      </c>
      <c r="O50" s="37" cm="1">
        <f t="array" aca="1" ref="O50" ca="1">INDIRECT("R[40]C["&amp;$A$50&amp;"]",FALSE)</f>
        <v>0</v>
      </c>
      <c r="P50" s="37" cm="1">
        <f t="array" aca="1" ref="P50" ca="1">INDIRECT("R[40]C["&amp;$A$50&amp;"]",FALSE)</f>
        <v>0</v>
      </c>
      <c r="Q50" s="22"/>
      <c r="R50" s="22">
        <f ca="1">SUM(D50:P50)</f>
        <v>1658.2307692307695</v>
      </c>
    </row>
    <row r="51" spans="1:18" x14ac:dyDescent="0.35">
      <c r="A51" s="56">
        <f>A50</f>
        <v>1</v>
      </c>
      <c r="B51" s="17">
        <f>[1]Detailed!B45</f>
        <v>15</v>
      </c>
      <c r="C51" s="37" cm="1">
        <f t="array" aca="1" ref="C51" ca="1">INDIRECT("R[40]C["&amp;$A$50&amp;"]",FALSE)</f>
        <v>0</v>
      </c>
      <c r="D51" s="37" cm="1">
        <f t="array" aca="1" ref="D51" ca="1">INDIRECT("R[40]C["&amp;$A$50&amp;"]",FALSE)</f>
        <v>0</v>
      </c>
      <c r="E51" s="37" cm="1">
        <f t="array" aca="1" ref="E51" ca="1">INDIRECT("R[40]C["&amp;$A$50&amp;"]",FALSE)</f>
        <v>200</v>
      </c>
      <c r="F51" s="37" cm="1">
        <f t="array" aca="1" ref="F51" ca="1">INDIRECT("R[40]C["&amp;$A$50&amp;"]",FALSE)</f>
        <v>200</v>
      </c>
      <c r="G51" s="37" cm="1">
        <f t="array" aca="1" ref="G51" ca="1">INDIRECT("R[40]C["&amp;$A$50&amp;"]",FALSE)</f>
        <v>200</v>
      </c>
      <c r="H51" s="37" cm="1">
        <f t="array" aca="1" ref="H51" ca="1">INDIRECT("R[40]C["&amp;$A$50&amp;"]",FALSE)</f>
        <v>200</v>
      </c>
      <c r="I51" s="37" cm="1">
        <f t="array" aca="1" ref="I51" ca="1">INDIRECT("R[40]C["&amp;$A$50&amp;"]",FALSE)</f>
        <v>200</v>
      </c>
      <c r="J51" s="37" cm="1">
        <f t="array" aca="1" ref="J51" ca="1">INDIRECT("R[40]C["&amp;$A$50&amp;"]",FALSE)</f>
        <v>200</v>
      </c>
      <c r="K51" s="37" cm="1">
        <f t="array" aca="1" ref="K51" ca="1">INDIRECT("R[40]C["&amp;$A$50&amp;"]",FALSE)</f>
        <v>200</v>
      </c>
      <c r="L51" s="37" cm="1">
        <f t="array" aca="1" ref="L51" ca="1">INDIRECT("R[40]C["&amp;$A$50&amp;"]",FALSE)</f>
        <v>200</v>
      </c>
      <c r="M51" s="37" cm="1">
        <f t="array" aca="1" ref="M51" ca="1">INDIRECT("R[40]C["&amp;$A$50&amp;"]",FALSE)</f>
        <v>200</v>
      </c>
      <c r="N51" s="37" cm="1">
        <f t="array" aca="1" ref="N51" ca="1">INDIRECT("R[40]C["&amp;$A$50&amp;"]",FALSE)</f>
        <v>200</v>
      </c>
      <c r="O51" s="37" cm="1">
        <f t="array" aca="1" ref="O51" ca="1">INDIRECT("R[40]C["&amp;$A$50&amp;"]",FALSE)</f>
        <v>200</v>
      </c>
      <c r="P51" s="37" cm="1">
        <f t="array" aca="1" ref="P51" ca="1">INDIRECT("R[40]C["&amp;$A$50&amp;"]",FALSE)</f>
        <v>200</v>
      </c>
      <c r="Q51" s="22"/>
      <c r="R51" s="22">
        <f ca="1">SUM(D51:P51)</f>
        <v>2400</v>
      </c>
    </row>
    <row r="52" spans="1:18" x14ac:dyDescent="0.35">
      <c r="A52" s="56">
        <f>A51</f>
        <v>1</v>
      </c>
      <c r="B52" s="17">
        <f>[1]Detailed!B46</f>
        <v>18</v>
      </c>
      <c r="C52" s="37" cm="1">
        <f t="array" aca="1" ref="C52" ca="1">INDIRECT("R[40]C["&amp;$A$50&amp;"]",FALSE)</f>
        <v>0</v>
      </c>
      <c r="D52" s="37" cm="1">
        <f t="array" aca="1" ref="D52" ca="1">INDIRECT("R[40]C["&amp;$A$50&amp;"]",FALSE)</f>
        <v>0</v>
      </c>
      <c r="E52" s="37" cm="1">
        <f t="array" aca="1" ref="E52" ca="1">INDIRECT("R[40]C["&amp;$A$50&amp;"]",FALSE)</f>
        <v>0</v>
      </c>
      <c r="F52" s="37" cm="1">
        <f t="array" aca="1" ref="F52" ca="1">INDIRECT("R[40]C["&amp;$A$50&amp;"]",FALSE)</f>
        <v>0</v>
      </c>
      <c r="G52" s="37" cm="1">
        <f t="array" aca="1" ref="G52" ca="1">INDIRECT("R[40]C["&amp;$A$50&amp;"]",FALSE)</f>
        <v>0</v>
      </c>
      <c r="H52" s="37" cm="1">
        <f t="array" aca="1" ref="H52" ca="1">INDIRECT("R[40]C["&amp;$A$50&amp;"]",FALSE)</f>
        <v>0</v>
      </c>
      <c r="I52" s="37" cm="1">
        <f t="array" aca="1" ref="I52" ca="1">INDIRECT("R[40]C["&amp;$A$50&amp;"]",FALSE)</f>
        <v>0</v>
      </c>
      <c r="J52" s="37" cm="1">
        <f t="array" aca="1" ref="J52" ca="1">INDIRECT("R[40]C["&amp;$A$50&amp;"]",FALSE)</f>
        <v>0</v>
      </c>
      <c r="K52" s="37" cm="1">
        <f t="array" aca="1" ref="K52" ca="1">INDIRECT("R[40]C["&amp;$A$50&amp;"]",FALSE)</f>
        <v>0</v>
      </c>
      <c r="L52" s="37" cm="1">
        <f t="array" aca="1" ref="L52" ca="1">INDIRECT("R[40]C["&amp;$A$50&amp;"]",FALSE)</f>
        <v>116.65843693383738</v>
      </c>
      <c r="M52" s="37" cm="1">
        <f t="array" aca="1" ref="M52" ca="1">INDIRECT("R[40]C["&amp;$A$50&amp;"]",FALSE)</f>
        <v>166.66666666666669</v>
      </c>
      <c r="N52" s="37" cm="1">
        <f t="array" aca="1" ref="N52" ca="1">INDIRECT("R[40]C["&amp;$A$50&amp;"]",FALSE)</f>
        <v>166.66666666666669</v>
      </c>
      <c r="O52" s="37" cm="1">
        <f t="array" aca="1" ref="O52" ca="1">INDIRECT("R[40]C["&amp;$A$50&amp;"]",FALSE)</f>
        <v>166.66666666666669</v>
      </c>
      <c r="P52" s="37" cm="1">
        <f t="array" aca="1" ref="P52" ca="1">INDIRECT("R[40]C["&amp;$A$50&amp;"]",FALSE)</f>
        <v>166.66666666666669</v>
      </c>
      <c r="Q52" s="22"/>
      <c r="R52" s="22">
        <f ca="1">SUM(D52:P52)</f>
        <v>783.32510360050424</v>
      </c>
    </row>
    <row r="53" spans="1:18" x14ac:dyDescent="0.35">
      <c r="B53" s="16" t="str">
        <f>[1]Detailed!B47</f>
        <v>NACELLES, MW</v>
      </c>
      <c r="C53" s="16"/>
      <c r="D53" s="16"/>
      <c r="E53" s="16"/>
      <c r="F53" s="16"/>
      <c r="G53" s="16"/>
      <c r="H53" s="16"/>
      <c r="I53" s="16"/>
      <c r="J53" s="16"/>
      <c r="K53" s="16"/>
      <c r="L53" s="16"/>
      <c r="M53" s="16"/>
      <c r="N53" s="16"/>
      <c r="O53" s="16"/>
      <c r="P53" s="16"/>
      <c r="Q53" s="16"/>
      <c r="R53" s="29"/>
    </row>
    <row r="54" spans="1:18" x14ac:dyDescent="0.35">
      <c r="A54" s="56">
        <f>A52</f>
        <v>1</v>
      </c>
      <c r="B54" s="17">
        <f>[1]Detailed!B48</f>
        <v>12</v>
      </c>
      <c r="C54" s="37" cm="1">
        <f t="array" aca="1" ref="C54" ca="1">INDIRECT("R[40]C["&amp;$A$46&amp;"]",FALSE)</f>
        <v>0</v>
      </c>
      <c r="D54" s="37" cm="1">
        <f t="array" aca="1" ref="D54" ca="1">INDIRECT("R[40]C["&amp;$A$46&amp;"]",FALSE)</f>
        <v>42.769230769230774</v>
      </c>
      <c r="E54" s="37" cm="1">
        <f t="array" aca="1" ref="E54" ca="1">INDIRECT("R[40]C["&amp;$A$46&amp;"]",FALSE)</f>
        <v>55</v>
      </c>
      <c r="F54" s="37" cm="1">
        <f t="array" aca="1" ref="F54" ca="1">INDIRECT("R[40]C["&amp;$A$46&amp;"]",FALSE)</f>
        <v>83.333333333333329</v>
      </c>
      <c r="G54" s="37" cm="1">
        <f t="array" aca="1" ref="G54" ca="1">INDIRECT("R[40]C["&amp;$A$46&amp;"]",FALSE)</f>
        <v>83.333333333333329</v>
      </c>
      <c r="H54" s="37" cm="1">
        <f t="array" aca="1" ref="H54" ca="1">INDIRECT("R[40]C["&amp;$A$46&amp;"]",FALSE)</f>
        <v>83.333333333333329</v>
      </c>
      <c r="I54" s="37" cm="1">
        <f t="array" aca="1" ref="I54" ca="1">INDIRECT("R[40]C["&amp;$A$46&amp;"]",FALSE)</f>
        <v>83.333333333333329</v>
      </c>
      <c r="J54" s="37" cm="1">
        <f t="array" aca="1" ref="J54" ca="1">INDIRECT("R[40]C["&amp;$A$46&amp;"]",FALSE)</f>
        <v>83.333333333333329</v>
      </c>
      <c r="K54" s="37" cm="1">
        <f t="array" aca="1" ref="K54" ca="1">INDIRECT("R[40]C["&amp;$A$46&amp;"]",FALSE)</f>
        <v>38.307692307692378</v>
      </c>
      <c r="L54" s="37" cm="1">
        <f t="array" aca="1" ref="L54" ca="1">INDIRECT("R[40]C["&amp;$A$46&amp;"]",FALSE)</f>
        <v>0</v>
      </c>
      <c r="M54" s="37" cm="1">
        <f t="array" aca="1" ref="M54" ca="1">INDIRECT("R[40]C["&amp;$A$46&amp;"]",FALSE)</f>
        <v>0</v>
      </c>
      <c r="N54" s="37" cm="1">
        <f t="array" aca="1" ref="N54" ca="1">INDIRECT("R[40]C["&amp;$A$46&amp;"]",FALSE)</f>
        <v>0</v>
      </c>
      <c r="O54" s="37" cm="1">
        <f t="array" aca="1" ref="O54" ca="1">INDIRECT("R[40]C["&amp;$A$46&amp;"]",FALSE)</f>
        <v>0</v>
      </c>
      <c r="P54" s="37" cm="1">
        <f t="array" aca="1" ref="P54" ca="1">INDIRECT("R[40]C["&amp;$A$46&amp;"]",FALSE)</f>
        <v>0</v>
      </c>
      <c r="Q54" s="17"/>
      <c r="R54" s="22">
        <f ca="1">SUM(D54:P54)</f>
        <v>552.74358974358972</v>
      </c>
    </row>
    <row r="55" spans="1:18" x14ac:dyDescent="0.35">
      <c r="A55" s="56">
        <f>A54</f>
        <v>1</v>
      </c>
      <c r="B55" s="17">
        <f>[1]Detailed!B49</f>
        <v>15</v>
      </c>
      <c r="C55" s="37" cm="1">
        <f t="array" aca="1" ref="C55" ca="1">INDIRECT("R[40]C["&amp;$A$46&amp;"]",FALSE)</f>
        <v>0</v>
      </c>
      <c r="D55" s="37" cm="1">
        <f t="array" aca="1" ref="D55" ca="1">INDIRECT("R[40]C["&amp;$A$46&amp;"]",FALSE)</f>
        <v>0</v>
      </c>
      <c r="E55" s="37" cm="1">
        <f t="array" aca="1" ref="E55" ca="1">INDIRECT("R[40]C["&amp;$A$46&amp;"]",FALSE)</f>
        <v>66.666666666666671</v>
      </c>
      <c r="F55" s="37" cm="1">
        <f t="array" aca="1" ref="F55" ca="1">INDIRECT("R[40]C["&amp;$A$46&amp;"]",FALSE)</f>
        <v>66.666666666666671</v>
      </c>
      <c r="G55" s="37" cm="1">
        <f t="array" aca="1" ref="G55" ca="1">INDIRECT("R[40]C["&amp;$A$46&amp;"]",FALSE)</f>
        <v>66.666666666666671</v>
      </c>
      <c r="H55" s="37" cm="1">
        <f t="array" aca="1" ref="H55" ca="1">INDIRECT("R[40]C["&amp;$A$46&amp;"]",FALSE)</f>
        <v>66.666666666666671</v>
      </c>
      <c r="I55" s="37" cm="1">
        <f t="array" aca="1" ref="I55" ca="1">INDIRECT("R[40]C["&amp;$A$46&amp;"]",FALSE)</f>
        <v>66.666666666666671</v>
      </c>
      <c r="J55" s="37" cm="1">
        <f t="array" aca="1" ref="J55" ca="1">INDIRECT("R[40]C["&amp;$A$46&amp;"]",FALSE)</f>
        <v>66.666666666666671</v>
      </c>
      <c r="K55" s="37" cm="1">
        <f t="array" aca="1" ref="K55" ca="1">INDIRECT("R[40]C["&amp;$A$46&amp;"]",FALSE)</f>
        <v>66.666666666666671</v>
      </c>
      <c r="L55" s="37" cm="1">
        <f t="array" aca="1" ref="L55" ca="1">INDIRECT("R[40]C["&amp;$A$46&amp;"]",FALSE)</f>
        <v>66.666666666666671</v>
      </c>
      <c r="M55" s="37" cm="1">
        <f t="array" aca="1" ref="M55" ca="1">INDIRECT("R[40]C["&amp;$A$46&amp;"]",FALSE)</f>
        <v>66.666666666666671</v>
      </c>
      <c r="N55" s="37" cm="1">
        <f t="array" aca="1" ref="N55" ca="1">INDIRECT("R[40]C["&amp;$A$46&amp;"]",FALSE)</f>
        <v>66.666666666666671</v>
      </c>
      <c r="O55" s="37" cm="1">
        <f t="array" aca="1" ref="O55" ca="1">INDIRECT("R[40]C["&amp;$A$46&amp;"]",FALSE)</f>
        <v>66.666666666666671</v>
      </c>
      <c r="P55" s="37" cm="1">
        <f t="array" aca="1" ref="P55" ca="1">INDIRECT("R[40]C["&amp;$A$46&amp;"]",FALSE)</f>
        <v>66.666666666666671</v>
      </c>
      <c r="Q55" s="17"/>
      <c r="R55" s="22">
        <f ca="1">SUM(D55:P55)</f>
        <v>799.99999999999989</v>
      </c>
    </row>
    <row r="56" spans="1:18" x14ac:dyDescent="0.35">
      <c r="A56" s="56">
        <f>A55</f>
        <v>1</v>
      </c>
      <c r="B56" s="17">
        <f>[1]Detailed!B50</f>
        <v>18</v>
      </c>
      <c r="C56" s="37" cm="1">
        <f t="array" aca="1" ref="C56" ca="1">INDIRECT("R[40]C["&amp;$A$46&amp;"]",FALSE)</f>
        <v>0</v>
      </c>
      <c r="D56" s="37" cm="1">
        <f t="array" aca="1" ref="D56" ca="1">INDIRECT("R[40]C["&amp;$A$46&amp;"]",FALSE)</f>
        <v>0</v>
      </c>
      <c r="E56" s="37" cm="1">
        <f t="array" aca="1" ref="E56" ca="1">INDIRECT("R[40]C["&amp;$A$46&amp;"]",FALSE)</f>
        <v>0</v>
      </c>
      <c r="F56" s="37" cm="1">
        <f t="array" aca="1" ref="F56" ca="1">INDIRECT("R[40]C["&amp;$A$46&amp;"]",FALSE)</f>
        <v>0</v>
      </c>
      <c r="G56" s="37" cm="1">
        <f t="array" aca="1" ref="G56" ca="1">INDIRECT("R[40]C["&amp;$A$46&amp;"]",FALSE)</f>
        <v>0</v>
      </c>
      <c r="H56" s="37" cm="1">
        <f t="array" aca="1" ref="H56" ca="1">INDIRECT("R[40]C["&amp;$A$46&amp;"]",FALSE)</f>
        <v>0</v>
      </c>
      <c r="I56" s="37" cm="1">
        <f t="array" aca="1" ref="I56" ca="1">INDIRECT("R[40]C["&amp;$A$46&amp;"]",FALSE)</f>
        <v>0</v>
      </c>
      <c r="J56" s="37" cm="1">
        <f t="array" aca="1" ref="J56" ca="1">INDIRECT("R[40]C["&amp;$A$46&amp;"]",FALSE)</f>
        <v>0</v>
      </c>
      <c r="K56" s="37" cm="1">
        <f t="array" aca="1" ref="K56" ca="1">INDIRECT("R[40]C["&amp;$A$46&amp;"]",FALSE)</f>
        <v>0</v>
      </c>
      <c r="L56" s="37" cm="1">
        <f t="array" aca="1" ref="L56" ca="1">INDIRECT("R[40]C["&amp;$A$46&amp;"]",FALSE)</f>
        <v>38.886145644612462</v>
      </c>
      <c r="M56" s="37" cm="1">
        <f t="array" aca="1" ref="M56" ca="1">INDIRECT("R[40]C["&amp;$A$46&amp;"]",FALSE)</f>
        <v>55.555555555555557</v>
      </c>
      <c r="N56" s="37" cm="1">
        <f t="array" aca="1" ref="N56" ca="1">INDIRECT("R[40]C["&amp;$A$46&amp;"]",FALSE)</f>
        <v>55.555555555555557</v>
      </c>
      <c r="O56" s="37" cm="1">
        <f t="array" aca="1" ref="O56" ca="1">INDIRECT("R[40]C["&amp;$A$46&amp;"]",FALSE)</f>
        <v>55.555555555555557</v>
      </c>
      <c r="P56" s="37" cm="1">
        <f t="array" aca="1" ref="P56" ca="1">INDIRECT("R[40]C["&amp;$A$46&amp;"]",FALSE)</f>
        <v>55.555555555555557</v>
      </c>
      <c r="Q56" s="17"/>
      <c r="R56" s="22">
        <f ca="1">SUM(D56:P56)</f>
        <v>261.10836786683467</v>
      </c>
    </row>
    <row r="57" spans="1:18" x14ac:dyDescent="0.35">
      <c r="B57" s="16" t="str">
        <f>[1]Detailed!B51</f>
        <v>TOWERS, m</v>
      </c>
      <c r="C57" s="16"/>
      <c r="D57" s="16"/>
      <c r="E57" s="16"/>
      <c r="F57" s="16"/>
      <c r="G57" s="16"/>
      <c r="H57" s="16"/>
      <c r="I57" s="16"/>
      <c r="J57" s="16"/>
      <c r="K57" s="16"/>
      <c r="L57" s="16"/>
      <c r="M57" s="16"/>
      <c r="N57" s="16"/>
      <c r="O57" s="16"/>
      <c r="P57" s="16"/>
      <c r="Q57" s="16"/>
      <c r="R57" s="29"/>
    </row>
    <row r="58" spans="1:18" x14ac:dyDescent="0.35">
      <c r="A58" s="56">
        <f>A56</f>
        <v>1</v>
      </c>
      <c r="B58" s="17">
        <f>[1]Detailed!B52</f>
        <v>12</v>
      </c>
      <c r="C58" s="37" cm="1">
        <f t="array" aca="1" ref="C58" ca="1">INDIRECT("R[40]C["&amp;$A$58&amp;"]",FALSE)</f>
        <v>0</v>
      </c>
      <c r="D58" s="37" cm="1">
        <f t="array" aca="1" ref="D58" ca="1">INDIRECT("R[40]C["&amp;$A$58&amp;"]",FALSE)</f>
        <v>42.769230769230774</v>
      </c>
      <c r="E58" s="37" cm="1">
        <f t="array" aca="1" ref="E58" ca="1">INDIRECT("R[40]C["&amp;$A$58&amp;"]",FALSE)</f>
        <v>55</v>
      </c>
      <c r="F58" s="37" cm="1">
        <f t="array" aca="1" ref="F58" ca="1">INDIRECT("R[40]C["&amp;$A$58&amp;"]",FALSE)</f>
        <v>83.333333333333329</v>
      </c>
      <c r="G58" s="37" cm="1">
        <f t="array" aca="1" ref="G58" ca="1">INDIRECT("R[40]C["&amp;$A$58&amp;"]",FALSE)</f>
        <v>83.333333333333329</v>
      </c>
      <c r="H58" s="37" cm="1">
        <f t="array" aca="1" ref="H58" ca="1">INDIRECT("R[40]C["&amp;$A$58&amp;"]",FALSE)</f>
        <v>83.333333333333329</v>
      </c>
      <c r="I58" s="37" cm="1">
        <f t="array" aca="1" ref="I58" ca="1">INDIRECT("R[40]C["&amp;$A$58&amp;"]",FALSE)</f>
        <v>83.333333333333329</v>
      </c>
      <c r="J58" s="37" cm="1">
        <f t="array" aca="1" ref="J58" ca="1">INDIRECT("R[40]C["&amp;$A$58&amp;"]",FALSE)</f>
        <v>83.333333333333329</v>
      </c>
      <c r="K58" s="37" cm="1">
        <f t="array" aca="1" ref="K58" ca="1">INDIRECT("R[40]C["&amp;$A$58&amp;"]",FALSE)</f>
        <v>38.307692307692378</v>
      </c>
      <c r="L58" s="37" cm="1">
        <f t="array" aca="1" ref="L58" ca="1">INDIRECT("R[40]C["&amp;$A$58&amp;"]",FALSE)</f>
        <v>0</v>
      </c>
      <c r="M58" s="37" cm="1">
        <f t="array" aca="1" ref="M58" ca="1">INDIRECT("R[40]C["&amp;$A$58&amp;"]",FALSE)</f>
        <v>0</v>
      </c>
      <c r="N58" s="37" cm="1">
        <f t="array" aca="1" ref="N58" ca="1">INDIRECT("R[40]C["&amp;$A$58&amp;"]",FALSE)</f>
        <v>0</v>
      </c>
      <c r="O58" s="37" cm="1">
        <f t="array" aca="1" ref="O58" ca="1">INDIRECT("R[40]C["&amp;$A$58&amp;"]",FALSE)</f>
        <v>0</v>
      </c>
      <c r="P58" s="37" cm="1">
        <f t="array" aca="1" ref="P58" ca="1">INDIRECT("R[40]C["&amp;$A$58&amp;"]",FALSE)</f>
        <v>0</v>
      </c>
      <c r="R58" s="22">
        <f ca="1">SUM(D58:P58)</f>
        <v>552.74358974358972</v>
      </c>
    </row>
    <row r="59" spans="1:18" x14ac:dyDescent="0.35">
      <c r="A59" s="56">
        <f>A56</f>
        <v>1</v>
      </c>
      <c r="B59" s="17">
        <f>[1]Detailed!B53</f>
        <v>15</v>
      </c>
      <c r="C59" s="37" cm="1">
        <f t="array" aca="1" ref="C59" ca="1">INDIRECT("R[40]C["&amp;$A$58&amp;"]",FALSE)</f>
        <v>0</v>
      </c>
      <c r="D59" s="37" cm="1">
        <f t="array" aca="1" ref="D59" ca="1">INDIRECT("R[40]C["&amp;$A$58&amp;"]",FALSE)</f>
        <v>0</v>
      </c>
      <c r="E59" s="37" cm="1">
        <f t="array" aca="1" ref="E59" ca="1">INDIRECT("R[40]C["&amp;$A$58&amp;"]",FALSE)</f>
        <v>66.666666666666671</v>
      </c>
      <c r="F59" s="37" cm="1">
        <f t="array" aca="1" ref="F59" ca="1">INDIRECT("R[40]C["&amp;$A$58&amp;"]",FALSE)</f>
        <v>66.666666666666671</v>
      </c>
      <c r="G59" s="37" cm="1">
        <f t="array" aca="1" ref="G59" ca="1">INDIRECT("R[40]C["&amp;$A$58&amp;"]",FALSE)</f>
        <v>66.666666666666671</v>
      </c>
      <c r="H59" s="37" cm="1">
        <f t="array" aca="1" ref="H59" ca="1">INDIRECT("R[40]C["&amp;$A$58&amp;"]",FALSE)</f>
        <v>66.666666666666671</v>
      </c>
      <c r="I59" s="37" cm="1">
        <f t="array" aca="1" ref="I59" ca="1">INDIRECT("R[40]C["&amp;$A$58&amp;"]",FALSE)</f>
        <v>66.666666666666671</v>
      </c>
      <c r="J59" s="37" cm="1">
        <f t="array" aca="1" ref="J59" ca="1">INDIRECT("R[40]C["&amp;$A$58&amp;"]",FALSE)</f>
        <v>66.666666666666671</v>
      </c>
      <c r="K59" s="37" cm="1">
        <f t="array" aca="1" ref="K59" ca="1">INDIRECT("R[40]C["&amp;$A$58&amp;"]",FALSE)</f>
        <v>66.666666666666671</v>
      </c>
      <c r="L59" s="37" cm="1">
        <f t="array" aca="1" ref="L59" ca="1">INDIRECT("R[40]C["&amp;$A$58&amp;"]",FALSE)</f>
        <v>66.666666666666671</v>
      </c>
      <c r="M59" s="37" cm="1">
        <f t="array" aca="1" ref="M59" ca="1">INDIRECT("R[40]C["&amp;$A$58&amp;"]",FALSE)</f>
        <v>66.666666666666671</v>
      </c>
      <c r="N59" s="37" cm="1">
        <f t="array" aca="1" ref="N59" ca="1">INDIRECT("R[40]C["&amp;$A$58&amp;"]",FALSE)</f>
        <v>66.666666666666671</v>
      </c>
      <c r="O59" s="37" cm="1">
        <f t="array" aca="1" ref="O59" ca="1">INDIRECT("R[40]C["&amp;$A$58&amp;"]",FALSE)</f>
        <v>66.666666666666671</v>
      </c>
      <c r="P59" s="37" cm="1">
        <f t="array" aca="1" ref="P59" ca="1">INDIRECT("R[40]C["&amp;$A$58&amp;"]",FALSE)</f>
        <v>66.666666666666671</v>
      </c>
      <c r="R59" s="22">
        <f ca="1">SUM(D59:P59)</f>
        <v>799.99999999999989</v>
      </c>
    </row>
    <row r="60" spans="1:18" x14ac:dyDescent="0.35">
      <c r="A60" s="56">
        <f>A56</f>
        <v>1</v>
      </c>
      <c r="B60" s="17">
        <f>[1]Detailed!B54</f>
        <v>18</v>
      </c>
      <c r="C60" s="37" cm="1">
        <f t="array" aca="1" ref="C60" ca="1">INDIRECT("R[40]C["&amp;$A$58&amp;"]",FALSE)</f>
        <v>0</v>
      </c>
      <c r="D60" s="37" cm="1">
        <f t="array" aca="1" ref="D60" ca="1">INDIRECT("R[40]C["&amp;$A$58&amp;"]",FALSE)</f>
        <v>0</v>
      </c>
      <c r="E60" s="37" cm="1">
        <f t="array" aca="1" ref="E60" ca="1">INDIRECT("R[40]C["&amp;$A$58&amp;"]",FALSE)</f>
        <v>0</v>
      </c>
      <c r="F60" s="37" cm="1">
        <f t="array" aca="1" ref="F60" ca="1">INDIRECT("R[40]C["&amp;$A$58&amp;"]",FALSE)</f>
        <v>0</v>
      </c>
      <c r="G60" s="37" cm="1">
        <f t="array" aca="1" ref="G60" ca="1">INDIRECT("R[40]C["&amp;$A$58&amp;"]",FALSE)</f>
        <v>0</v>
      </c>
      <c r="H60" s="37" cm="1">
        <f t="array" aca="1" ref="H60" ca="1">INDIRECT("R[40]C["&amp;$A$58&amp;"]",FALSE)</f>
        <v>0</v>
      </c>
      <c r="I60" s="37" cm="1">
        <f t="array" aca="1" ref="I60" ca="1">INDIRECT("R[40]C["&amp;$A$58&amp;"]",FALSE)</f>
        <v>0</v>
      </c>
      <c r="J60" s="37" cm="1">
        <f t="array" aca="1" ref="J60" ca="1">INDIRECT("R[40]C["&amp;$A$58&amp;"]",FALSE)</f>
        <v>0</v>
      </c>
      <c r="K60" s="37" cm="1">
        <f t="array" aca="1" ref="K60" ca="1">INDIRECT("R[40]C["&amp;$A$58&amp;"]",FALSE)</f>
        <v>0</v>
      </c>
      <c r="L60" s="37" cm="1">
        <f t="array" aca="1" ref="L60" ca="1">INDIRECT("R[40]C["&amp;$A$58&amp;"]",FALSE)</f>
        <v>38.886145644612462</v>
      </c>
      <c r="M60" s="37" cm="1">
        <f t="array" aca="1" ref="M60" ca="1">INDIRECT("R[40]C["&amp;$A$58&amp;"]",FALSE)</f>
        <v>55.555555555555557</v>
      </c>
      <c r="N60" s="37" cm="1">
        <f t="array" aca="1" ref="N60" ca="1">INDIRECT("R[40]C["&amp;$A$58&amp;"]",FALSE)</f>
        <v>55.555555555555557</v>
      </c>
      <c r="O60" s="37" cm="1">
        <f t="array" aca="1" ref="O60" ca="1">INDIRECT("R[40]C["&amp;$A$58&amp;"]",FALSE)</f>
        <v>55.555555555555557</v>
      </c>
      <c r="P60" s="37" cm="1">
        <f t="array" aca="1" ref="P60" ca="1">INDIRECT("R[40]C["&amp;$A$58&amp;"]",FALSE)</f>
        <v>55.555555555555557</v>
      </c>
      <c r="R60" s="22">
        <f ca="1">SUM(D60:P60)</f>
        <v>261.10836786683467</v>
      </c>
    </row>
    <row r="61" spans="1:18" x14ac:dyDescent="0.35">
      <c r="B61" s="16" t="str">
        <f>[1]Detailed!B55</f>
        <v>FOUNDATIONS</v>
      </c>
      <c r="C61" s="16"/>
      <c r="D61" s="16"/>
      <c r="E61" s="16"/>
      <c r="F61" s="16"/>
      <c r="G61" s="16"/>
      <c r="H61" s="16"/>
      <c r="I61" s="16"/>
      <c r="J61" s="16"/>
      <c r="K61" s="16"/>
      <c r="L61" s="16"/>
      <c r="M61" s="16"/>
      <c r="N61" s="16"/>
      <c r="O61" s="16"/>
      <c r="P61" s="16"/>
      <c r="Q61" s="16"/>
      <c r="R61" s="29"/>
    </row>
    <row r="62" spans="1:18" x14ac:dyDescent="0.35">
      <c r="A62" s="56">
        <f>A60</f>
        <v>1</v>
      </c>
      <c r="B62" t="str">
        <f>[1]Detailed!B56</f>
        <v>Monopiles (turbine)</v>
      </c>
      <c r="C62" s="37" cm="1">
        <f t="array" aca="1" ref="C62" ca="1">INDIRECT("R[40]C["&amp;$A$62&amp;"]",FALSE)</f>
        <v>0</v>
      </c>
      <c r="D62" s="37" cm="1">
        <f t="array" aca="1" ref="D62" ca="1">INDIRECT("R[40]C["&amp;$A$62&amp;"]",FALSE)</f>
        <v>32.769230769230774</v>
      </c>
      <c r="E62" s="37" cm="1">
        <f t="array" aca="1" ref="E62" ca="1">INDIRECT("R[40]C["&amp;$A$62&amp;"]",FALSE)</f>
        <v>82.531489551143721</v>
      </c>
      <c r="F62" s="37" cm="1">
        <f t="array" aca="1" ref="F62" ca="1">INDIRECT("R[40]C["&amp;$A$62&amp;"]",FALSE)</f>
        <v>92.897425690021251</v>
      </c>
      <c r="G62" s="37" cm="1">
        <f t="array" aca="1" ref="G62" ca="1">INDIRECT("R[40]C["&amp;$A$62&amp;"]",FALSE)</f>
        <v>98.919584245076578</v>
      </c>
      <c r="H62" s="37" cm="1">
        <f t="array" aca="1" ref="H62" ca="1">INDIRECT("R[40]C["&amp;$A$62&amp;"]",FALSE)</f>
        <v>69.768642842387948</v>
      </c>
      <c r="I62" s="37" cm="1">
        <f t="array" aca="1" ref="I62" ca="1">INDIRECT("R[40]C["&amp;$A$62&amp;"]",FALSE)</f>
        <v>85.581501273745914</v>
      </c>
      <c r="J62" s="37" cm="1">
        <f t="array" aca="1" ref="J62" ca="1">INDIRECT("R[40]C["&amp;$A$62&amp;"]",FALSE)</f>
        <v>133.97994768962511</v>
      </c>
      <c r="K62" s="37" cm="1">
        <f t="array" aca="1" ref="K62" ca="1">INDIRECT("R[40]C["&amp;$A$62&amp;"]",FALSE)</f>
        <v>82.937000544303459</v>
      </c>
      <c r="L62" s="37" cm="1">
        <f t="array" aca="1" ref="L62" ca="1">INDIRECT("R[40]C["&amp;$A$62&amp;"]",FALSE)</f>
        <v>105.55281231127914</v>
      </c>
      <c r="M62" s="37" cm="1">
        <f t="array" aca="1" ref="M62" ca="1">INDIRECT("R[40]C["&amp;$A$62&amp;"]",FALSE)</f>
        <v>55.672273041822351</v>
      </c>
      <c r="N62" s="37" cm="1">
        <f t="array" aca="1" ref="N62" ca="1">INDIRECT("R[40]C["&amp;$A$62&amp;"]",FALSE)</f>
        <v>40.74074074074074</v>
      </c>
      <c r="O62" s="37" cm="1">
        <f t="array" aca="1" ref="O62" ca="1">INDIRECT("R[40]C["&amp;$A$62&amp;"]",FALSE)</f>
        <v>63.378854000711904</v>
      </c>
      <c r="P62" s="37" cm="1">
        <f t="array" aca="1" ref="P62" ca="1">INDIRECT("R[40]C["&amp;$A$62&amp;"]",FALSE)</f>
        <v>61.111111111111114</v>
      </c>
      <c r="Q62" s="37"/>
      <c r="R62" s="22">
        <f ca="1">SUM(D62:Q62)</f>
        <v>1005.8406138112001</v>
      </c>
    </row>
    <row r="63" spans="1:18" x14ac:dyDescent="0.35">
      <c r="A63" s="56">
        <f>A60</f>
        <v>1</v>
      </c>
      <c r="B63" t="str">
        <f>[1]Detailed!B57</f>
        <v>Transition Piece</v>
      </c>
      <c r="C63" s="37" cm="1">
        <f t="array" aca="1" ref="C63" ca="1">INDIRECT("R[40]C["&amp;$A$62&amp;"]",FALSE)</f>
        <v>0</v>
      </c>
      <c r="D63" s="37" cm="1">
        <f t="array" aca="1" ref="D63" ca="1">INDIRECT("R[40]C["&amp;$A$62&amp;"]",FALSE)</f>
        <v>32.769230769230774</v>
      </c>
      <c r="E63" s="37" cm="1">
        <f t="array" aca="1" ref="E63" ca="1">INDIRECT("R[40]C["&amp;$A$62&amp;"]",FALSE)</f>
        <v>82.531489551143721</v>
      </c>
      <c r="F63" s="37" cm="1">
        <f t="array" aca="1" ref="F63" ca="1">INDIRECT("R[40]C["&amp;$A$62&amp;"]",FALSE)</f>
        <v>92.897425690021251</v>
      </c>
      <c r="G63" s="37" cm="1">
        <f t="array" aca="1" ref="G63" ca="1">INDIRECT("R[40]C["&amp;$A$62&amp;"]",FALSE)</f>
        <v>98.919584245076578</v>
      </c>
      <c r="H63" s="37" cm="1">
        <f t="array" aca="1" ref="H63" ca="1">INDIRECT("R[40]C["&amp;$A$62&amp;"]",FALSE)</f>
        <v>69.768642842387948</v>
      </c>
      <c r="I63" s="37" cm="1">
        <f t="array" aca="1" ref="I63" ca="1">INDIRECT("R[40]C["&amp;$A$62&amp;"]",FALSE)</f>
        <v>85.581501273745914</v>
      </c>
      <c r="J63" s="37" cm="1">
        <f t="array" aca="1" ref="J63" ca="1">INDIRECT("R[40]C["&amp;$A$62&amp;"]",FALSE)</f>
        <v>133.97994768962511</v>
      </c>
      <c r="K63" s="37" cm="1">
        <f t="array" aca="1" ref="K63" ca="1">INDIRECT("R[40]C["&amp;$A$62&amp;"]",FALSE)</f>
        <v>82.937000544303459</v>
      </c>
      <c r="L63" s="37" cm="1">
        <f t="array" aca="1" ref="L63" ca="1">INDIRECT("R[40]C["&amp;$A$62&amp;"]",FALSE)</f>
        <v>105.55281231127914</v>
      </c>
      <c r="M63" s="37" cm="1">
        <f t="array" aca="1" ref="M63" ca="1">INDIRECT("R[40]C["&amp;$A$62&amp;"]",FALSE)</f>
        <v>55.672273041822351</v>
      </c>
      <c r="N63" s="37" cm="1">
        <f t="array" aca="1" ref="N63" ca="1">INDIRECT("R[40]C["&amp;$A$62&amp;"]",FALSE)</f>
        <v>40.74074074074074</v>
      </c>
      <c r="O63" s="37" cm="1">
        <f t="array" aca="1" ref="O63" ca="1">INDIRECT("R[40]C["&amp;$A$62&amp;"]",FALSE)</f>
        <v>63.378854000711904</v>
      </c>
      <c r="P63" s="37" cm="1">
        <f t="array" aca="1" ref="P63" ca="1">INDIRECT("R[40]C["&amp;$A$62&amp;"]",FALSE)</f>
        <v>61.111111111111114</v>
      </c>
      <c r="Q63" s="37"/>
      <c r="R63" s="22"/>
    </row>
    <row r="64" spans="1:18" x14ac:dyDescent="0.35">
      <c r="A64" s="56">
        <f>A60</f>
        <v>1</v>
      </c>
      <c r="B64" t="str">
        <f>[1]Detailed!B58</f>
        <v>Jackets (turbine)</v>
      </c>
      <c r="C64" s="37" cm="1">
        <f t="array" aca="1" ref="C64" ca="1">INDIRECT("R[40]C["&amp;$A$62&amp;"]",FALSE)</f>
        <v>0</v>
      </c>
      <c r="D64" s="37" cm="1">
        <f t="array" aca="1" ref="D64" ca="1">INDIRECT("R[40]C["&amp;$A$62&amp;"]",FALSE)</f>
        <v>0</v>
      </c>
      <c r="E64" s="37" cm="1">
        <f t="array" aca="1" ref="E64" ca="1">INDIRECT("R[40]C["&amp;$A$62&amp;"]",FALSE)</f>
        <v>10.480484343911691</v>
      </c>
      <c r="F64" s="37" cm="1">
        <f t="array" aca="1" ref="F64" ca="1">INDIRECT("R[40]C["&amp;$A$62&amp;"]",FALSE)</f>
        <v>6.2101910828025488</v>
      </c>
      <c r="G64" s="37" cm="1">
        <f t="array" aca="1" ref="G64" ca="1">INDIRECT("R[40]C["&amp;$A$62&amp;"]",FALSE)</f>
        <v>6.769693654266959</v>
      </c>
      <c r="H64" s="37" cm="1">
        <f t="array" aca="1" ref="H64" ca="1">INDIRECT("R[40]C["&amp;$A$62&amp;"]",FALSE)</f>
        <v>0</v>
      </c>
      <c r="I64" s="37" cm="1">
        <f t="array" aca="1" ref="I64" ca="1">INDIRECT("R[40]C["&amp;$A$62&amp;"]",FALSE)</f>
        <v>21.04517057742499</v>
      </c>
      <c r="J64" s="37" cm="1">
        <f t="array" aca="1" ref="J64" ca="1">INDIRECT("R[40]C["&amp;$A$62&amp;"]",FALSE)</f>
        <v>33.478639930252832</v>
      </c>
      <c r="K64" s="37" cm="1">
        <f t="array" aca="1" ref="K64" ca="1">INDIRECT("R[40]C["&amp;$A$62&amp;"]",FALSE)</f>
        <v>0</v>
      </c>
      <c r="L64" s="37" cm="1">
        <f t="array" aca="1" ref="L64" ca="1">INDIRECT("R[40]C["&amp;$A$62&amp;"]",FALSE)</f>
        <v>0</v>
      </c>
      <c r="M64" s="37" cm="1">
        <f t="array" aca="1" ref="M64" ca="1">INDIRECT("R[40]C["&amp;$A$62&amp;"]",FALSE)</f>
        <v>47.514015937889191</v>
      </c>
      <c r="N64" s="37" cm="1">
        <f t="array" aca="1" ref="N64" ca="1">INDIRECT("R[40]C["&amp;$A$62&amp;"]",FALSE)</f>
        <v>40.74074074074074</v>
      </c>
      <c r="O64" s="37" cm="1">
        <f t="array" aca="1" ref="O64" ca="1">INDIRECT("R[40]C["&amp;$A$62&amp;"]",FALSE)</f>
        <v>29.421684110755162</v>
      </c>
      <c r="P64" s="37" cm="1">
        <f t="array" aca="1" ref="P64" ca="1">INDIRECT("R[40]C["&amp;$A$62&amp;"]",FALSE)</f>
        <v>61.111111111111114</v>
      </c>
      <c r="Q64" s="37"/>
      <c r="R64" s="22">
        <f ca="1">SUM(D64:Q64)</f>
        <v>256.77173148915523</v>
      </c>
    </row>
    <row r="65" spans="1:18" x14ac:dyDescent="0.35">
      <c r="A65" s="56">
        <f>A60</f>
        <v>1</v>
      </c>
      <c r="B65" t="str">
        <f>[1]Detailed!B59</f>
        <v>GBF (turbine)</v>
      </c>
      <c r="C65" s="37" cm="1">
        <f t="array" aca="1" ref="C65" ca="1">INDIRECT("R[40]C["&amp;$A$62&amp;"]",FALSE)</f>
        <v>0</v>
      </c>
      <c r="D65" s="37" cm="1">
        <f t="array" aca="1" ref="D65" ca="1">INDIRECT("R[40]C["&amp;$A$62&amp;"]",FALSE)</f>
        <v>10</v>
      </c>
      <c r="E65" s="37" cm="1">
        <f t="array" aca="1" ref="E65" ca="1">INDIRECT("R[40]C["&amp;$A$62&amp;"]",FALSE)</f>
        <v>28.654692771611241</v>
      </c>
      <c r="F65" s="37" cm="1">
        <f t="array" aca="1" ref="F65" ca="1">INDIRECT("R[40]C["&amp;$A$62&amp;"]",FALSE)</f>
        <v>39.507032908704893</v>
      </c>
      <c r="G65" s="37" cm="1">
        <f t="array" aca="1" ref="G65" ca="1">INDIRECT("R[40]C["&amp;$A$62&amp;"]",FALSE)</f>
        <v>30.771334792122541</v>
      </c>
      <c r="H65" s="37" cm="1">
        <f t="array" aca="1" ref="H65" ca="1">INDIRECT("R[40]C["&amp;$A$62&amp;"]",FALSE)</f>
        <v>80.231357157612095</v>
      </c>
      <c r="I65" s="37" cm="1">
        <f t="array" aca="1" ref="I65" ca="1">INDIRECT("R[40]C["&amp;$A$62&amp;"]",FALSE)</f>
        <v>35.210667783234832</v>
      </c>
      <c r="J65" s="37" cm="1">
        <f t="array" aca="1" ref="J65" ca="1">INDIRECT("R[40]C["&amp;$A$62&amp;"]",FALSE)</f>
        <v>0</v>
      </c>
      <c r="K65" s="37" cm="1">
        <f t="array" aca="1" ref="K65" ca="1">INDIRECT("R[40]C["&amp;$A$62&amp;"]",FALSE)</f>
        <v>14.933903685540058</v>
      </c>
      <c r="L65" s="37" cm="1">
        <f t="array" aca="1" ref="L65" ca="1">INDIRECT("R[40]C["&amp;$A$62&amp;"]",FALSE)</f>
        <v>0</v>
      </c>
      <c r="M65" s="37" cm="1">
        <f t="array" aca="1" ref="M65" ca="1">INDIRECT("R[40]C["&amp;$A$62&amp;"]",FALSE)</f>
        <v>19.035933242510698</v>
      </c>
      <c r="N65" s="37" cm="1">
        <f t="array" aca="1" ref="N65" ca="1">INDIRECT("R[40]C["&amp;$A$62&amp;"]",FALSE)</f>
        <v>40.74074074074074</v>
      </c>
      <c r="O65" s="37" cm="1">
        <f t="array" aca="1" ref="O65" ca="1">INDIRECT("R[40]C["&amp;$A$62&amp;"]",FALSE)</f>
        <v>29.421684110755162</v>
      </c>
      <c r="P65" s="37" cm="1">
        <f t="array" aca="1" ref="P65" ca="1">INDIRECT("R[40]C["&amp;$A$62&amp;"]",FALSE)</f>
        <v>0</v>
      </c>
      <c r="Q65" s="37"/>
      <c r="R65" s="22">
        <f ca="1">SUM(D65:Q65)</f>
        <v>328.5073471928323</v>
      </c>
    </row>
    <row r="66" spans="1:18" x14ac:dyDescent="0.35">
      <c r="A66" s="56">
        <f>A60</f>
        <v>1</v>
      </c>
      <c r="B66" t="str">
        <f>[1]Detailed!B60</f>
        <v>Jacket (Substation)</v>
      </c>
      <c r="C66" s="37" cm="1">
        <f t="array" aca="1" ref="C66" ca="1">INDIRECT("R[40]C["&amp;$A$62&amp;"]",FALSE)</f>
        <v>0</v>
      </c>
      <c r="D66" s="37" cm="1">
        <f t="array" aca="1" ref="D66" ca="1">INDIRECT("R[40]C["&amp;$A$62&amp;"]",FALSE)</f>
        <v>2</v>
      </c>
      <c r="E66" s="37" cm="1">
        <f t="array" aca="1" ref="E66" ca="1">INDIRECT("R[40]C["&amp;$A$62&amp;"]",FALSE)</f>
        <v>3.596244627812835</v>
      </c>
      <c r="F66" s="37" cm="1">
        <f t="array" aca="1" ref="F66" ca="1">INDIRECT("R[40]C["&amp;$A$62&amp;"]",FALSE)</f>
        <v>4.6576433121019116</v>
      </c>
      <c r="G66" s="37" cm="1">
        <f t="array" aca="1" ref="G66" ca="1">INDIRECT("R[40]C["&amp;$A$62&amp;"]",FALSE)</f>
        <v>4.3079868708971558</v>
      </c>
      <c r="H66" s="37" cm="1">
        <f t="array" aca="1" ref="H66" ca="1">INDIRECT("R[40]C["&amp;$A$62&amp;"]",FALSE)</f>
        <v>3.8731667010948154</v>
      </c>
      <c r="I66" s="37" cm="1">
        <f t="array" aca="1" ref="I66" ca="1">INDIRECT("R[40]C["&amp;$A$62&amp;"]",FALSE)</f>
        <v>3.1994347161625831</v>
      </c>
      <c r="J66" s="37" cm="1">
        <f t="array" aca="1" ref="J66" ca="1">INDIRECT("R[40]C["&amp;$A$62&amp;"]",FALSE)</f>
        <v>4.9040976460331294</v>
      </c>
      <c r="K66" s="37" cm="1">
        <f t="array" aca="1" ref="K66" ca="1">INDIRECT("R[40]C["&amp;$A$62&amp;"]",FALSE)</f>
        <v>3.662718852640817</v>
      </c>
      <c r="L66" s="37" cm="1">
        <f t="array" aca="1" ref="L66" ca="1">INDIRECT("R[40]C["&amp;$A$62&amp;"]",FALSE)</f>
        <v>2.7144066495030241</v>
      </c>
      <c r="M66" s="37" cm="1">
        <f t="array" aca="1" ref="M66" ca="1">INDIRECT("R[40]C["&amp;$A$62&amp;"]",FALSE)</f>
        <v>3.8695290611540667</v>
      </c>
      <c r="N66" s="37" cm="1">
        <f t="array" aca="1" ref="N66" ca="1">INDIRECT("R[40]C["&amp;$A$62&amp;"]",FALSE)</f>
        <v>4.123711340206186</v>
      </c>
      <c r="O66" s="37" cm="1">
        <f t="array" aca="1" ref="O66" ca="1">INDIRECT("R[40]C["&amp;$A$62&amp;"]",FALSE)</f>
        <v>4.578590610895616</v>
      </c>
      <c r="P66" s="37" cm="1">
        <f t="array" aca="1" ref="P66" ca="1">INDIRECT("R[40]C["&amp;$A$62&amp;"]",FALSE)</f>
        <v>4.7619047619047619</v>
      </c>
      <c r="Q66" s="37"/>
      <c r="R66" s="22">
        <f ca="1">SUM(D66:Q66)</f>
        <v>50.249435150406903</v>
      </c>
    </row>
    <row r="67" spans="1:18" x14ac:dyDescent="0.35">
      <c r="B67" s="16" t="str">
        <f>[1]Detailed!B61</f>
        <v>SUBSTATIONS</v>
      </c>
      <c r="C67" s="62"/>
      <c r="D67" s="63"/>
      <c r="E67" s="63"/>
      <c r="F67" s="63"/>
      <c r="G67" s="63"/>
      <c r="H67" s="63"/>
      <c r="I67" s="63"/>
      <c r="J67" s="63"/>
      <c r="K67" s="63"/>
      <c r="L67" s="63"/>
      <c r="M67" s="63"/>
      <c r="N67" s="63"/>
      <c r="O67" s="63"/>
      <c r="P67" s="63"/>
      <c r="Q67" s="63"/>
      <c r="R67" s="29"/>
    </row>
    <row r="68" spans="1:18" x14ac:dyDescent="0.35">
      <c r="A68" s="56">
        <f>A59</f>
        <v>1</v>
      </c>
      <c r="B68" t="str">
        <f>[1]Detailed!B62</f>
        <v>OSS Topsides</v>
      </c>
      <c r="C68" s="37" cm="1">
        <f t="array" aca="1" ref="C68" ca="1">INDIRECT("R[40]C["&amp;$A$68&amp;"]",FALSE)</f>
        <v>0</v>
      </c>
      <c r="D68" s="37" cm="1">
        <f t="array" aca="1" ref="D68" ca="1">INDIRECT("R[40]C["&amp;$A$68&amp;"]",FALSE)</f>
        <v>2</v>
      </c>
      <c r="E68" s="37" cm="1">
        <f t="array" aca="1" ref="E68" ca="1">INDIRECT("R[40]C["&amp;$A$68&amp;"]",FALSE)</f>
        <v>3.8700470038263131</v>
      </c>
      <c r="F68" s="37" cm="1">
        <f t="array" aca="1" ref="F68" ca="1">INDIRECT("R[40]C["&amp;$A$68&amp;"]",FALSE)</f>
        <v>3.1702806511268724</v>
      </c>
      <c r="G68" s="37" cm="1">
        <f t="array" aca="1" ref="G68" ca="1">INDIRECT("R[40]C["&amp;$A$68&amp;"]",FALSE)</f>
        <v>4.0299366724237187</v>
      </c>
      <c r="H68" s="37" cm="1">
        <f t="array" aca="1" ref="H68" ca="1">INDIRECT("R[40]C["&amp;$A$68&amp;"]",FALSE)</f>
        <v>3.4428148454176135</v>
      </c>
      <c r="I68" s="37" cm="1">
        <f t="array" aca="1" ref="I68" ca="1">INDIRECT("R[40]C["&amp;$A$68&amp;"]",FALSE)</f>
        <v>2.8439419699222959</v>
      </c>
      <c r="J68" s="37" cm="1">
        <f t="array" aca="1" ref="J68" ca="1">INDIRECT("R[40]C["&amp;$A$68&amp;"]",FALSE)</f>
        <v>4.3591979075850045</v>
      </c>
      <c r="K68" s="37" cm="1">
        <f t="array" aca="1" ref="K68" ca="1">INDIRECT("R[40]C["&amp;$A$68&amp;"]",FALSE)</f>
        <v>2.4693787963836082</v>
      </c>
      <c r="L68" s="37" cm="1">
        <f t="array" aca="1" ref="L68" ca="1">INDIRECT("R[40]C["&amp;$A$68&amp;"]",FALSE)</f>
        <v>2.4286722079191874</v>
      </c>
      <c r="M68" s="37" cm="1">
        <f t="array" aca="1" ref="M68" ca="1">INDIRECT("R[40]C["&amp;$A$68&amp;"]",FALSE)</f>
        <v>3.5177536919582422</v>
      </c>
      <c r="N68" s="37" cm="1">
        <f t="array" aca="1" ref="N68" ca="1">INDIRECT("R[40]C["&amp;$A$68&amp;"]",FALSE)</f>
        <v>3.7488284910965324</v>
      </c>
      <c r="O68" s="37" cm="1">
        <f t="array" aca="1" ref="O68" ca="1">INDIRECT("R[40]C["&amp;$A$68&amp;"]",FALSE)</f>
        <v>4.1623551008141959</v>
      </c>
      <c r="P68" s="37" cm="1">
        <f t="array" aca="1" ref="P68" ca="1">INDIRECT("R[40]C["&amp;$A$68&amp;"]",FALSE)</f>
        <v>4.329004329004329</v>
      </c>
      <c r="Q68" s="37"/>
      <c r="R68" s="22">
        <f ca="1">SUM(D68:Q68)</f>
        <v>44.372211667477913</v>
      </c>
    </row>
    <row r="69" spans="1:18" x14ac:dyDescent="0.35">
      <c r="B69" s="16" t="str">
        <f>[1]Detailed!B63</f>
        <v>CABLES</v>
      </c>
      <c r="C69" s="62"/>
      <c r="D69" s="62"/>
      <c r="E69" s="62"/>
      <c r="F69" s="62"/>
      <c r="G69" s="62"/>
      <c r="H69" s="62"/>
      <c r="I69" s="62"/>
      <c r="J69" s="62"/>
      <c r="K69" s="62"/>
      <c r="L69" s="62"/>
      <c r="M69" s="62"/>
      <c r="N69" s="62"/>
      <c r="O69" s="62"/>
      <c r="P69" s="62"/>
      <c r="Q69" s="62"/>
      <c r="R69" s="29"/>
    </row>
    <row r="70" spans="1:18" x14ac:dyDescent="0.35">
      <c r="A70" s="56">
        <f>A59</f>
        <v>1</v>
      </c>
      <c r="B70" t="str">
        <f>[1]Detailed!B64</f>
        <v>Array cable, km</v>
      </c>
      <c r="C70" s="37" cm="1">
        <f t="array" aca="1" ref="C70" ca="1">INDIRECT("R[40]C["&amp;$A$70&amp;"]",FALSE)</f>
        <v>0</v>
      </c>
      <c r="D70" s="37" cm="1">
        <f t="array" aca="1" ref="D70" ca="1">INDIRECT("R[40]C["&amp;$A$70&amp;"]",FALSE)</f>
        <v>125.50240000000001</v>
      </c>
      <c r="E70" s="37" cm="1">
        <f t="array" aca="1" ref="E70" ca="1">INDIRECT("R[40]C["&amp;$A$70&amp;"]",FALSE)</f>
        <v>333.69631259850235</v>
      </c>
      <c r="F70" s="37" cm="1">
        <f t="array" aca="1" ref="F70" ca="1">INDIRECT("R[40]C["&amp;$A$70&amp;"]",FALSE)</f>
        <v>383.38581367149669</v>
      </c>
      <c r="G70" s="37" cm="1">
        <f t="array" aca="1" ref="G70" ca="1">INDIRECT("R[40]C["&amp;$A$70&amp;"]",FALSE)</f>
        <v>299.52391479562465</v>
      </c>
      <c r="H70" s="37" cm="1">
        <f t="array" aca="1" ref="H70" ca="1">INDIRECT("R[40]C["&amp;$A$70&amp;"]",FALSE)</f>
        <v>287.57866923730182</v>
      </c>
      <c r="I70" s="37" cm="1">
        <f t="array" aca="1" ref="I70" ca="1">INDIRECT("R[40]C["&amp;$A$70&amp;"]",FALSE)</f>
        <v>357.26191678724018</v>
      </c>
      <c r="J70" s="37" cm="1">
        <f t="array" aca="1" ref="J70" ca="1">INDIRECT("R[40]C["&amp;$A$70&amp;"]",FALSE)</f>
        <v>292.8</v>
      </c>
      <c r="K70" s="37" cm="1">
        <f t="array" aca="1" ref="K70" ca="1">INDIRECT("R[40]C["&amp;$A$70&amp;"]",FALSE)</f>
        <v>294.54616870187368</v>
      </c>
      <c r="L70" s="37" cm="1">
        <f t="array" aca="1" ref="L70" ca="1">INDIRECT("R[40]C["&amp;$A$70&amp;"]",FALSE)</f>
        <v>207.39397583556905</v>
      </c>
      <c r="M70" s="37" cm="1">
        <f t="array" aca="1" ref="M70" ca="1">INDIRECT("R[40]C["&amp;$A$70&amp;"]",FALSE)</f>
        <v>365.17254367319356</v>
      </c>
      <c r="N70" s="37" cm="1">
        <f t="array" aca="1" ref="N70" ca="1">INDIRECT("R[40]C["&amp;$A$70&amp;"]",FALSE)</f>
        <v>244</v>
      </c>
      <c r="O70" s="37" cm="1">
        <f t="array" aca="1" ref="O70" ca="1">INDIRECT("R[40]C["&amp;$A$70&amp;"]",FALSE)</f>
        <v>244</v>
      </c>
      <c r="P70" s="37" cm="1">
        <f t="array" aca="1" ref="P70" ca="1">INDIRECT("R[40]C["&amp;$A$70&amp;"]",FALSE)</f>
        <v>244.00000000000003</v>
      </c>
      <c r="Q70" s="37"/>
      <c r="R70" s="22">
        <f ca="1">SUM(D70:Q70)</f>
        <v>3678.8617153008022</v>
      </c>
    </row>
    <row r="71" spans="1:18" x14ac:dyDescent="0.35">
      <c r="A71" s="56">
        <f>A59</f>
        <v>1</v>
      </c>
      <c r="B71" t="str">
        <f>[1]Detailed!B65</f>
        <v>Export cable, km</v>
      </c>
      <c r="C71" s="37" cm="1">
        <f t="array" aca="1" ref="C71" ca="1">INDIRECT("R[40]C["&amp;$A$70&amp;"]",FALSE)</f>
        <v>0</v>
      </c>
      <c r="D71" s="37" cm="1">
        <f t="array" aca="1" ref="D71" ca="1">INDIRECT("R[40]C["&amp;$A$70&amp;"]",FALSE)</f>
        <v>256</v>
      </c>
      <c r="E71" s="37" cm="1">
        <f t="array" aca="1" ref="E71" ca="1">INDIRECT("R[40]C["&amp;$A$70&amp;"]",FALSE)</f>
        <v>358.52641769839482</v>
      </c>
      <c r="F71" s="37" cm="1">
        <f t="array" aca="1" ref="F71" ca="1">INDIRECT("R[40]C["&amp;$A$70&amp;"]",FALSE)</f>
        <v>267.09614485743901</v>
      </c>
      <c r="G71" s="37" cm="1">
        <f t="array" aca="1" ref="G71" ca="1">INDIRECT("R[40]C["&amp;$A$70&amp;"]",FALSE)</f>
        <v>287.09211283822685</v>
      </c>
      <c r="H71" s="37" cm="1">
        <f t="array" aca="1" ref="H71" ca="1">INDIRECT("R[40]C["&amp;$A$70&amp;"]",FALSE)</f>
        <v>362.18412173793297</v>
      </c>
      <c r="I71" s="37" cm="1">
        <f t="array" aca="1" ref="I71" ca="1">INDIRECT("R[40]C["&amp;$A$70&amp;"]",FALSE)</f>
        <v>234.15073635018251</v>
      </c>
      <c r="J71" s="37" cm="1">
        <f t="array" aca="1" ref="J71" ca="1">INDIRECT("R[40]C["&amp;$A$70&amp;"]",FALSE)</f>
        <v>601.79625108979951</v>
      </c>
      <c r="K71" s="37" cm="1">
        <f t="array" aca="1" ref="K71" ca="1">INDIRECT("R[40]C["&amp;$A$70&amp;"]",FALSE)</f>
        <v>209.86787381939962</v>
      </c>
      <c r="L71" s="37" cm="1">
        <f t="array" aca="1" ref="L71" ca="1">INDIRECT("R[40]C["&amp;$A$70&amp;"]",FALSE)</f>
        <v>153.0063490989088</v>
      </c>
      <c r="M71" s="37" cm="1">
        <f t="array" aca="1" ref="M71" ca="1">INDIRECT("R[40]C["&amp;$A$70&amp;"]",FALSE)</f>
        <v>470.44385853262554</v>
      </c>
      <c r="N71" s="37" cm="1">
        <f t="array" aca="1" ref="N71" ca="1">INDIRECT("R[40]C["&amp;$A$70&amp;"]",FALSE)</f>
        <v>562.32427366447985</v>
      </c>
      <c r="O71" s="37" cm="1">
        <f t="array" aca="1" ref="O71" ca="1">INDIRECT("R[40]C["&amp;$A$70&amp;"]",FALSE)</f>
        <v>516.69395043957013</v>
      </c>
      <c r="P71" s="37" cm="1">
        <f t="array" aca="1" ref="P71" ca="1">INDIRECT("R[40]C["&amp;$A$70&amp;"]",FALSE)</f>
        <v>606.06060606060601</v>
      </c>
      <c r="Q71" s="37"/>
      <c r="R71" s="22">
        <f ca="1">SUM(D71:Q71)</f>
        <v>4885.2426961875653</v>
      </c>
    </row>
    <row r="72" spans="1:18" x14ac:dyDescent="0.35">
      <c r="B72" s="16" t="str">
        <f>[1]Detailed!B66</f>
        <v>VESSELS</v>
      </c>
      <c r="C72" s="16"/>
      <c r="D72" s="16"/>
      <c r="E72" s="16"/>
      <c r="F72" s="16"/>
      <c r="G72" s="16"/>
      <c r="H72" s="16"/>
      <c r="I72" s="16"/>
      <c r="J72" s="16"/>
      <c r="K72" s="16"/>
      <c r="L72" s="16"/>
      <c r="M72" s="16"/>
      <c r="N72" s="16"/>
      <c r="O72" s="16"/>
      <c r="P72" s="16"/>
      <c r="Q72" s="16"/>
      <c r="R72" s="29"/>
    </row>
    <row r="73" spans="1:18" x14ac:dyDescent="0.35">
      <c r="R73" s="22">
        <f>SUM(D73:Q73)</f>
        <v>0</v>
      </c>
    </row>
    <row r="74" spans="1:18" x14ac:dyDescent="0.35">
      <c r="R74" s="22">
        <f>SUM(D74:Q74)</f>
        <v>0</v>
      </c>
    </row>
    <row r="77" spans="1:18" x14ac:dyDescent="0.35">
      <c r="R77" s="22"/>
    </row>
    <row r="78" spans="1:18" x14ac:dyDescent="0.35">
      <c r="R78" s="22"/>
    </row>
    <row r="79" spans="1:18" x14ac:dyDescent="0.35">
      <c r="R79" s="22"/>
    </row>
    <row r="80" spans="1:18" hidden="1" x14ac:dyDescent="0.35">
      <c r="B80" s="28" t="s">
        <v>107</v>
      </c>
      <c r="C80" s="28"/>
      <c r="D80" s="28"/>
      <c r="E80" s="28"/>
      <c r="F80" s="28"/>
      <c r="G80" s="28"/>
      <c r="H80" s="28"/>
      <c r="I80" s="28"/>
      <c r="J80" s="28"/>
      <c r="R80" s="22"/>
    </row>
    <row r="81" spans="1:19" x14ac:dyDescent="0.35">
      <c r="B81" s="7" t="s">
        <v>168</v>
      </c>
      <c r="C81" s="7"/>
      <c r="R81" s="22"/>
    </row>
    <row r="82" spans="1:19" x14ac:dyDescent="0.35">
      <c r="B82" s="7" t="s">
        <v>108</v>
      </c>
      <c r="C82" s="7"/>
      <c r="D82" s="37">
        <f>D83</f>
        <v>0</v>
      </c>
      <c r="E82" s="37">
        <f t="shared" ref="E82:Q82" si="8">E83+D82</f>
        <v>513.23076923076928</v>
      </c>
      <c r="F82" s="37">
        <f t="shared" si="8"/>
        <v>2173.2307692307695</v>
      </c>
      <c r="G82" s="37">
        <f t="shared" si="8"/>
        <v>4173.2307692307695</v>
      </c>
      <c r="H82" s="37">
        <f t="shared" si="8"/>
        <v>6173.2307692307695</v>
      </c>
      <c r="I82" s="37">
        <f t="shared" si="8"/>
        <v>8173.2307692307695</v>
      </c>
      <c r="J82" s="37">
        <f t="shared" si="8"/>
        <v>10173.23076923077</v>
      </c>
      <c r="K82" s="37">
        <f t="shared" si="8"/>
        <v>12173.23076923077</v>
      </c>
      <c r="L82" s="64">
        <f t="shared" si="8"/>
        <v>13632.923076923078</v>
      </c>
      <c r="M82" s="37">
        <f t="shared" si="8"/>
        <v>15332.873698526102</v>
      </c>
      <c r="N82" s="37">
        <f t="shared" si="8"/>
        <v>17332.873698526102</v>
      </c>
      <c r="O82" s="37">
        <f t="shared" si="8"/>
        <v>19332.873698526102</v>
      </c>
      <c r="P82" s="37">
        <f t="shared" si="8"/>
        <v>21332.873698526102</v>
      </c>
      <c r="Q82" s="37">
        <f t="shared" si="8"/>
        <v>23332.873698526102</v>
      </c>
      <c r="R82" s="22">
        <f>Q82</f>
        <v>23332.873698526102</v>
      </c>
    </row>
    <row r="83" spans="1:19" x14ac:dyDescent="0.35">
      <c r="B83" s="7" t="s">
        <v>109</v>
      </c>
      <c r="C83" s="7"/>
      <c r="D83" s="37">
        <f t="shared" ref="D83:Q83" si="9">SUMPRODUCT(D86:D88,$B$86:$B$88)</f>
        <v>0</v>
      </c>
      <c r="E83" s="37">
        <f>SUMPRODUCT(E86:E88,$B$86:$B$88)</f>
        <v>513.23076923076928</v>
      </c>
      <c r="F83" s="37">
        <f>SUMPRODUCT(F86:F88,$B$86:$B$88)</f>
        <v>1660</v>
      </c>
      <c r="G83" s="37">
        <f t="shared" si="9"/>
        <v>2000</v>
      </c>
      <c r="H83" s="37">
        <f t="shared" si="9"/>
        <v>2000</v>
      </c>
      <c r="I83" s="37">
        <f>SUMPRODUCT(I86:I88,$B$86:$B$88)</f>
        <v>2000</v>
      </c>
      <c r="J83" s="37">
        <f t="shared" si="9"/>
        <v>2000</v>
      </c>
      <c r="K83" s="37">
        <f t="shared" si="9"/>
        <v>2000</v>
      </c>
      <c r="L83" s="64">
        <f t="shared" si="9"/>
        <v>1459.6923076923085</v>
      </c>
      <c r="M83" s="37">
        <f t="shared" si="9"/>
        <v>1699.9506216030245</v>
      </c>
      <c r="N83" s="37">
        <f t="shared" si="9"/>
        <v>2000</v>
      </c>
      <c r="O83" s="37">
        <f t="shared" si="9"/>
        <v>2000</v>
      </c>
      <c r="P83" s="37">
        <f t="shared" si="9"/>
        <v>2000</v>
      </c>
      <c r="Q83" s="37">
        <f t="shared" si="9"/>
        <v>2000</v>
      </c>
      <c r="R83" s="22">
        <f>SUM(D83:Q83)</f>
        <v>23332.873698526102</v>
      </c>
    </row>
    <row r="84" spans="1:19" x14ac:dyDescent="0.35">
      <c r="B84" s="7" t="s">
        <v>84</v>
      </c>
      <c r="C84" s="7"/>
      <c r="D84" s="37">
        <f>ROUNDUP(D83/500,0)</f>
        <v>0</v>
      </c>
      <c r="E84" s="37">
        <f>ROUNDUP(E83/500,0)</f>
        <v>2</v>
      </c>
      <c r="F84" s="37">
        <f>ROUNDUP(F83/800,0)</f>
        <v>3</v>
      </c>
      <c r="G84" s="37">
        <f t="shared" ref="G84:Q84" si="10">ROUNDUP(G83/800,0)</f>
        <v>3</v>
      </c>
      <c r="H84" s="37">
        <f t="shared" si="10"/>
        <v>3</v>
      </c>
      <c r="I84" s="37">
        <f t="shared" si="10"/>
        <v>3</v>
      </c>
      <c r="J84" s="37">
        <f t="shared" si="10"/>
        <v>3</v>
      </c>
      <c r="K84" s="37">
        <f t="shared" si="10"/>
        <v>3</v>
      </c>
      <c r="L84" s="37">
        <f t="shared" si="10"/>
        <v>2</v>
      </c>
      <c r="M84" s="37">
        <f t="shared" si="10"/>
        <v>3</v>
      </c>
      <c r="N84" s="37">
        <f t="shared" si="10"/>
        <v>3</v>
      </c>
      <c r="O84" s="37">
        <f t="shared" si="10"/>
        <v>3</v>
      </c>
      <c r="P84" s="37">
        <f t="shared" si="10"/>
        <v>3</v>
      </c>
      <c r="Q84" s="37">
        <f t="shared" si="10"/>
        <v>3</v>
      </c>
      <c r="R84" s="22">
        <f>SUM(D84:Q84)</f>
        <v>37</v>
      </c>
    </row>
    <row r="85" spans="1:19" x14ac:dyDescent="0.35">
      <c r="B85" s="16" t="s">
        <v>110</v>
      </c>
      <c r="C85" s="63">
        <f>SUM(C86:C88)</f>
        <v>0</v>
      </c>
      <c r="D85" s="63">
        <f t="shared" ref="D85:Q85" si="11">SUM(D86:D88)</f>
        <v>0</v>
      </c>
      <c r="E85" s="63">
        <f t="shared" si="11"/>
        <v>42.769230769230774</v>
      </c>
      <c r="F85" s="63">
        <f t="shared" si="11"/>
        <v>121.66666666666667</v>
      </c>
      <c r="G85" s="63">
        <f t="shared" si="11"/>
        <v>150</v>
      </c>
      <c r="H85" s="63">
        <f t="shared" si="11"/>
        <v>150</v>
      </c>
      <c r="I85" s="63">
        <f t="shared" si="11"/>
        <v>150</v>
      </c>
      <c r="J85" s="63">
        <f t="shared" si="11"/>
        <v>150</v>
      </c>
      <c r="K85" s="63">
        <f t="shared" si="11"/>
        <v>150</v>
      </c>
      <c r="L85" s="63">
        <f t="shared" si="11"/>
        <v>104.97435897435905</v>
      </c>
      <c r="M85" s="63">
        <f t="shared" si="11"/>
        <v>105.55281231127913</v>
      </c>
      <c r="N85" s="63">
        <f t="shared" si="11"/>
        <v>122.22222222222223</v>
      </c>
      <c r="O85" s="63">
        <f t="shared" si="11"/>
        <v>122.22222222222223</v>
      </c>
      <c r="P85" s="63">
        <f t="shared" si="11"/>
        <v>122.22222222222223</v>
      </c>
      <c r="Q85" s="63">
        <f t="shared" si="11"/>
        <v>122.22222222222223</v>
      </c>
      <c r="R85" s="29">
        <f>SUM(C85:Q85)</f>
        <v>1613.8519576104243</v>
      </c>
    </row>
    <row r="86" spans="1:19" x14ac:dyDescent="0.35">
      <c r="A86" s="30"/>
      <c r="B86" s="17">
        <f>Assumptions!F16</f>
        <v>12</v>
      </c>
      <c r="C86" s="17"/>
      <c r="D86" s="37">
        <f>'EC-UNCONSTR'!D86</f>
        <v>0</v>
      </c>
      <c r="E86" s="37">
        <f>IF(SUM('EC-UNCONSTR'!$D86:E86)-SUM($D86:D86)-E137&lt;0,SUM('EC-UNCONSTR'!$D86:E86)-SUM($D86:D86),E137)</f>
        <v>42.769230769230774</v>
      </c>
      <c r="F86" s="37">
        <f>IF(SUM('EC-UNCONSTR'!$D86:F86)-SUM($D86:E86)-F137&lt;0,SUM('EC-UNCONSTR'!$D86:F86)-SUM($D86:E86),F137)</f>
        <v>55</v>
      </c>
      <c r="G86" s="37">
        <f>IF(SUM('EC-UNCONSTR'!$D86:G86)-SUM($D86:F86)-G137&lt;0,SUM('EC-UNCONSTR'!$D86:G86)-SUM($D86:F86),G137)</f>
        <v>83.333333333333329</v>
      </c>
      <c r="H86" s="37">
        <f>IF(SUM('EC-UNCONSTR'!$D86:H86)-SUM($D86:G86)-H137&lt;0,SUM('EC-UNCONSTR'!$D86:H86)-SUM($D86:G86),H137)</f>
        <v>83.333333333333329</v>
      </c>
      <c r="I86" s="37">
        <f>IF(SUM('EC-UNCONSTR'!$D86:I86)-SUM($D86:H86)-I137&lt;0,SUM('EC-UNCONSTR'!$D86:I86)-SUM($D86:H86),I137)</f>
        <v>83.333333333333329</v>
      </c>
      <c r="J86" s="37">
        <f>IF(SUM('EC-UNCONSTR'!$D86:J86)-SUM($D86:I86)-J137&lt;0,SUM('EC-UNCONSTR'!$D86:J86)-SUM($D86:I86),J137)</f>
        <v>83.333333333333329</v>
      </c>
      <c r="K86" s="37">
        <f>IF(SUM('EC-UNCONSTR'!$D86:K86)-SUM($D86:J86)-K137&lt;0,SUM('EC-UNCONSTR'!$D86:K86)-SUM($D86:J86),K137)</f>
        <v>83.333333333333329</v>
      </c>
      <c r="L86" s="64">
        <f>IF(SUM('EC-UNCONSTR'!$D86:L86)-SUM($D86:K86)-L137&lt;0,SUM('EC-UNCONSTR'!$D86:L86)-SUM($D86:K86),L137)</f>
        <v>38.307692307692378</v>
      </c>
      <c r="M86" s="37">
        <f>IF(SUM('EC-UNCONSTR'!$D86:M86)-SUM($D86:L86)-M137&lt;0,SUM('EC-UNCONSTR'!$D86:M86)-SUM($D86:L86),M137)</f>
        <v>0</v>
      </c>
      <c r="N86" s="37">
        <f>IF(SUM('EC-UNCONSTR'!$D86:N86)-SUM($D86:M86)-N137&lt;0,SUM('EC-UNCONSTR'!$D86:N86)-SUM($D86:M86),N137)</f>
        <v>0</v>
      </c>
      <c r="O86" s="37">
        <f>IF(SUM('EC-UNCONSTR'!$D86:O86)-SUM($D86:N86)-O137&lt;0,SUM('EC-UNCONSTR'!$D86:O86)-SUM($D86:N86),O137)</f>
        <v>0</v>
      </c>
      <c r="P86" s="37">
        <f>IF(SUM('EC-UNCONSTR'!$D86:P86)-SUM($D86:O86)-P137&lt;0,SUM('EC-UNCONSTR'!$D86:P86)-SUM($D86:O86),P137)</f>
        <v>0</v>
      </c>
      <c r="Q86" s="37">
        <f>IF(SUM('EC-UNCONSTR'!$D86:Q86)-SUM($D86:P86)-Q137&lt;0,SUM('EC-UNCONSTR'!$D86:Q86)-SUM($D86:P86),Q137)</f>
        <v>0</v>
      </c>
      <c r="R86" s="22">
        <f>SUM(D86:Q86)</f>
        <v>552.74358974358972</v>
      </c>
      <c r="S86" s="22"/>
    </row>
    <row r="87" spans="1:19" x14ac:dyDescent="0.35">
      <c r="B87" s="17">
        <f>Assumptions!F17</f>
        <v>15</v>
      </c>
      <c r="C87" s="17"/>
      <c r="D87" s="37">
        <f>'EC-UNCONSTR'!D87</f>
        <v>0</v>
      </c>
      <c r="E87" s="37">
        <f>IF(SUM('EC-UNCONSTR'!$D87:E87)-SUM($D87:D87)-E138&lt;0,SUM('EC-UNCONSTR'!$D87:E87)-SUM($D87:D87),E138)</f>
        <v>0</v>
      </c>
      <c r="F87" s="37">
        <f>IF(SUM('EC-UNCONSTR'!$D87:F87)-SUM($D87:E87)-F138&lt;0,SUM('EC-UNCONSTR'!$D87:F87)-SUM($D87:E87),F138)</f>
        <v>66.666666666666671</v>
      </c>
      <c r="G87" s="37">
        <f>IF(SUM('EC-UNCONSTR'!$D87:G87)-SUM($D87:F87)-G138&lt;0,SUM('EC-UNCONSTR'!$D87:G87)-SUM($D87:F87),G138)</f>
        <v>66.666666666666671</v>
      </c>
      <c r="H87" s="37">
        <f>IF(SUM('EC-UNCONSTR'!$D87:H87)-SUM($D87:G87)-H138&lt;0,SUM('EC-UNCONSTR'!$D87:H87)-SUM($D87:G87),H138)</f>
        <v>66.666666666666671</v>
      </c>
      <c r="I87" s="37">
        <f>IF(SUM('EC-UNCONSTR'!$D87:I87)-SUM($D87:H87)-I138&lt;0,SUM('EC-UNCONSTR'!$D87:I87)-SUM($D87:H87),I138)</f>
        <v>66.666666666666671</v>
      </c>
      <c r="J87" s="37">
        <f>IF(SUM('EC-UNCONSTR'!$D87:J87)-SUM($D87:I87)-J138&lt;0,SUM('EC-UNCONSTR'!$D87:J87)-SUM($D87:I87),J138)</f>
        <v>66.666666666666671</v>
      </c>
      <c r="K87" s="37">
        <f>IF(SUM('EC-UNCONSTR'!$D87:K87)-SUM($D87:J87)-K138&lt;0,SUM('EC-UNCONSTR'!$D87:K87)-SUM($D87:J87),K138)</f>
        <v>66.666666666666671</v>
      </c>
      <c r="L87" s="64">
        <f>IF(SUM('EC-UNCONSTR'!$D87:L87)-SUM($D87:K87)-L138&lt;0,SUM('EC-UNCONSTR'!$D87:L87)-SUM($D87:K87),L138)</f>
        <v>66.666666666666671</v>
      </c>
      <c r="M87" s="37">
        <f>IF(SUM('EC-UNCONSTR'!$D87:M87)-SUM($D87:L87)-M138&lt;0,SUM('EC-UNCONSTR'!$D87:M87)-SUM($D87:L87),M138)</f>
        <v>66.666666666666671</v>
      </c>
      <c r="N87" s="37">
        <f>IF(SUM('EC-UNCONSTR'!$D87:N87)-SUM($D87:M87)-N138&lt;0,SUM('EC-UNCONSTR'!$D87:N87)-SUM($D87:M87),N138)</f>
        <v>66.666666666666671</v>
      </c>
      <c r="O87" s="37">
        <f>IF(SUM('EC-UNCONSTR'!$D87:O87)-SUM($D87:N87)-O138&lt;0,SUM('EC-UNCONSTR'!$D87:O87)-SUM($D87:N87),O138)</f>
        <v>66.666666666666671</v>
      </c>
      <c r="P87" s="37">
        <f>IF(SUM('EC-UNCONSTR'!$D87:P87)-SUM($D87:O87)-P138&lt;0,SUM('EC-UNCONSTR'!$D87:P87)-SUM($D87:O87),P138)</f>
        <v>66.666666666666671</v>
      </c>
      <c r="Q87" s="37">
        <f>IF(SUM('EC-UNCONSTR'!$D87:Q87)-SUM($D87:P87)-Q138&lt;0,SUM('EC-UNCONSTR'!$D87:Q87)-SUM($D87:P87),Q138)</f>
        <v>66.666666666666671</v>
      </c>
      <c r="R87" s="22">
        <f>SUM(D87:Q87)</f>
        <v>799.99999999999989</v>
      </c>
      <c r="S87" s="22"/>
    </row>
    <row r="88" spans="1:19" x14ac:dyDescent="0.35">
      <c r="B88" s="17">
        <f>Assumptions!F18</f>
        <v>18</v>
      </c>
      <c r="C88" s="17"/>
      <c r="D88" s="37">
        <f>'EC-UNCONSTR'!D88</f>
        <v>0</v>
      </c>
      <c r="E88" s="37">
        <f>IF(SUM('EC-UNCONSTR'!$D88:E88)-SUM($D88:D88)-E139&lt;0,SUM('EC-UNCONSTR'!$D88:E88)-SUM($D88:D88),E139)</f>
        <v>0</v>
      </c>
      <c r="F88" s="37">
        <f>IF(SUM('EC-UNCONSTR'!$D88:F88)-SUM($D88:E88)-F139&lt;0,SUM('EC-UNCONSTR'!$D88:F88)-SUM($D88:E88),F139)</f>
        <v>0</v>
      </c>
      <c r="G88" s="37">
        <f>IF(SUM('EC-UNCONSTR'!$D88:G88)-SUM($D88:F88)-G139&lt;0,SUM('EC-UNCONSTR'!$D88:G88)-SUM($D88:F88),G139)</f>
        <v>0</v>
      </c>
      <c r="H88" s="37">
        <f>IF(SUM('EC-UNCONSTR'!$D88:H88)-SUM($D88:G88)-H139&lt;0,SUM('EC-UNCONSTR'!$D88:H88)-SUM($D88:G88),H139)</f>
        <v>0</v>
      </c>
      <c r="I88" s="37">
        <f>IF(SUM('EC-UNCONSTR'!$D88:I88)-SUM($D88:H88)-I139&lt;0,SUM('EC-UNCONSTR'!$D88:I88)-SUM($D88:H88),I139)</f>
        <v>0</v>
      </c>
      <c r="J88" s="37">
        <f>IF(SUM('EC-UNCONSTR'!$D88:J88)-SUM($D88:I88)-J139&lt;0,SUM('EC-UNCONSTR'!$D88:J88)-SUM($D88:I88),J139)</f>
        <v>0</v>
      </c>
      <c r="K88" s="37">
        <f>IF(SUM('EC-UNCONSTR'!$D88:K88)-SUM($D88:J88)-K139&lt;0,SUM('EC-UNCONSTR'!$D88:K88)-SUM($D88:J88),K139)</f>
        <v>0</v>
      </c>
      <c r="L88" s="64">
        <f>IF(SUM('EC-UNCONSTR'!$D88:L88)-SUM($D88:K88)-L139&lt;0,SUM('EC-UNCONSTR'!$D88:L88)-SUM($D88:K88),L139)</f>
        <v>0</v>
      </c>
      <c r="M88" s="37">
        <f>IF(SUM('EC-UNCONSTR'!$D88:M88)-SUM($D88:L88)-M139&lt;0,SUM('EC-UNCONSTR'!$D88:M88)-SUM($D88:L88),M139)</f>
        <v>38.886145644612462</v>
      </c>
      <c r="N88" s="37">
        <f>IF(SUM('EC-UNCONSTR'!$D88:N88)-SUM($D88:M88)-N139&lt;0,SUM('EC-UNCONSTR'!$D88:N88)-SUM($D88:M88),N139)</f>
        <v>55.555555555555557</v>
      </c>
      <c r="O88" s="37">
        <f>IF(SUM('EC-UNCONSTR'!$D88:O88)-SUM($D88:N88)-O139&lt;0,SUM('EC-UNCONSTR'!$D88:O88)-SUM($D88:N88),O139)</f>
        <v>55.555555555555557</v>
      </c>
      <c r="P88" s="37">
        <f>IF(SUM('EC-UNCONSTR'!$D88:P88)-SUM($D88:O88)-P139&lt;0,SUM('EC-UNCONSTR'!$D88:P88)-SUM($D88:O88),P139)</f>
        <v>55.555555555555557</v>
      </c>
      <c r="Q88" s="37">
        <f>IF(SUM('EC-UNCONSTR'!$D88:Q88)-SUM($D88:P88)-Q139&lt;0,SUM('EC-UNCONSTR'!$D88:Q88)-SUM($D88:P88),Q139)</f>
        <v>55.555555555555557</v>
      </c>
      <c r="R88" s="22">
        <f>SUM(D88:Q88)</f>
        <v>261.10836786683467</v>
      </c>
      <c r="S88" s="22"/>
    </row>
    <row r="89" spans="1:19" x14ac:dyDescent="0.35">
      <c r="B89" s="16" t="s">
        <v>111</v>
      </c>
      <c r="C89" s="16"/>
      <c r="D89" s="63"/>
      <c r="E89" s="63"/>
      <c r="F89" s="63"/>
      <c r="G89" s="63"/>
      <c r="H89" s="63"/>
      <c r="I89" s="63"/>
      <c r="J89" s="63"/>
      <c r="K89" s="63"/>
      <c r="L89" s="65"/>
      <c r="M89" s="63"/>
      <c r="N89" s="63"/>
      <c r="O89" s="63"/>
      <c r="P89" s="63"/>
      <c r="Q89" s="63"/>
      <c r="R89" s="29"/>
      <c r="S89" s="22"/>
    </row>
    <row r="90" spans="1:19" x14ac:dyDescent="0.35">
      <c r="B90" s="17">
        <f>B86</f>
        <v>12</v>
      </c>
      <c r="C90" s="17"/>
      <c r="D90" s="37">
        <f t="shared" ref="D90:Q92" si="12">3*D86</f>
        <v>0</v>
      </c>
      <c r="E90" s="37">
        <f t="shared" si="12"/>
        <v>128.30769230769232</v>
      </c>
      <c r="F90" s="37">
        <f t="shared" si="12"/>
        <v>165</v>
      </c>
      <c r="G90" s="37">
        <f t="shared" si="12"/>
        <v>250</v>
      </c>
      <c r="H90" s="37">
        <f t="shared" si="12"/>
        <v>250</v>
      </c>
      <c r="I90" s="37">
        <f t="shared" si="12"/>
        <v>250</v>
      </c>
      <c r="J90" s="37">
        <f t="shared" si="12"/>
        <v>250</v>
      </c>
      <c r="K90" s="37">
        <f t="shared" si="12"/>
        <v>250</v>
      </c>
      <c r="L90" s="64">
        <f t="shared" si="12"/>
        <v>114.92307692307713</v>
      </c>
      <c r="M90" s="37">
        <f t="shared" si="12"/>
        <v>0</v>
      </c>
      <c r="N90" s="37">
        <f t="shared" si="12"/>
        <v>0</v>
      </c>
      <c r="O90" s="37">
        <f t="shared" si="12"/>
        <v>0</v>
      </c>
      <c r="P90" s="37">
        <f t="shared" si="12"/>
        <v>0</v>
      </c>
      <c r="Q90" s="37">
        <f t="shared" si="12"/>
        <v>0</v>
      </c>
      <c r="R90" s="22">
        <f>SUM(D90:Q90)</f>
        <v>1658.2307692307695</v>
      </c>
    </row>
    <row r="91" spans="1:19" x14ac:dyDescent="0.35">
      <c r="B91" s="17">
        <f>B87</f>
        <v>15</v>
      </c>
      <c r="C91" s="17"/>
      <c r="D91" s="37">
        <f t="shared" si="12"/>
        <v>0</v>
      </c>
      <c r="E91" s="37">
        <f t="shared" si="12"/>
        <v>0</v>
      </c>
      <c r="F91" s="37">
        <f t="shared" si="12"/>
        <v>200</v>
      </c>
      <c r="G91" s="37">
        <f t="shared" si="12"/>
        <v>200</v>
      </c>
      <c r="H91" s="37">
        <f t="shared" si="12"/>
        <v>200</v>
      </c>
      <c r="I91" s="37">
        <f t="shared" si="12"/>
        <v>200</v>
      </c>
      <c r="J91" s="37">
        <f t="shared" si="12"/>
        <v>200</v>
      </c>
      <c r="K91" s="37">
        <f t="shared" si="12"/>
        <v>200</v>
      </c>
      <c r="L91" s="64">
        <f t="shared" si="12"/>
        <v>200</v>
      </c>
      <c r="M91" s="37">
        <f t="shared" si="12"/>
        <v>200</v>
      </c>
      <c r="N91" s="37">
        <f t="shared" si="12"/>
        <v>200</v>
      </c>
      <c r="O91" s="37">
        <f t="shared" si="12"/>
        <v>200</v>
      </c>
      <c r="P91" s="37">
        <f t="shared" si="12"/>
        <v>200</v>
      </c>
      <c r="Q91" s="37">
        <f t="shared" si="12"/>
        <v>200</v>
      </c>
      <c r="R91" s="22">
        <f>SUM(D91:Q91)</f>
        <v>2400</v>
      </c>
    </row>
    <row r="92" spans="1:19" x14ac:dyDescent="0.35">
      <c r="B92" s="17">
        <f>B88</f>
        <v>18</v>
      </c>
      <c r="C92" s="17"/>
      <c r="D92" s="37">
        <f t="shared" si="12"/>
        <v>0</v>
      </c>
      <c r="E92" s="37">
        <f t="shared" si="12"/>
        <v>0</v>
      </c>
      <c r="F92" s="37">
        <f t="shared" si="12"/>
        <v>0</v>
      </c>
      <c r="G92" s="37">
        <f t="shared" si="12"/>
        <v>0</v>
      </c>
      <c r="H92" s="37">
        <f t="shared" si="12"/>
        <v>0</v>
      </c>
      <c r="I92" s="37">
        <f t="shared" si="12"/>
        <v>0</v>
      </c>
      <c r="J92" s="37">
        <f t="shared" si="12"/>
        <v>0</v>
      </c>
      <c r="K92" s="37">
        <f t="shared" si="12"/>
        <v>0</v>
      </c>
      <c r="L92" s="64">
        <f t="shared" si="12"/>
        <v>0</v>
      </c>
      <c r="M92" s="37">
        <f t="shared" si="12"/>
        <v>116.65843693383738</v>
      </c>
      <c r="N92" s="37">
        <f t="shared" si="12"/>
        <v>166.66666666666669</v>
      </c>
      <c r="O92" s="37">
        <f t="shared" si="12"/>
        <v>166.66666666666669</v>
      </c>
      <c r="P92" s="37">
        <f t="shared" si="12"/>
        <v>166.66666666666669</v>
      </c>
      <c r="Q92" s="37">
        <f t="shared" si="12"/>
        <v>166.66666666666669</v>
      </c>
      <c r="R92" s="22">
        <f>SUM(D92:Q92)</f>
        <v>783.32510360050424</v>
      </c>
    </row>
    <row r="93" spans="1:19" x14ac:dyDescent="0.35">
      <c r="B93" s="16" t="s">
        <v>112</v>
      </c>
      <c r="C93" s="16"/>
      <c r="D93" s="63"/>
      <c r="E93" s="63"/>
      <c r="F93" s="63"/>
      <c r="G93" s="63"/>
      <c r="H93" s="63"/>
      <c r="I93" s="63"/>
      <c r="J93" s="63"/>
      <c r="K93" s="63"/>
      <c r="L93" s="65"/>
      <c r="M93" s="63"/>
      <c r="N93" s="63"/>
      <c r="O93" s="63"/>
      <c r="P93" s="63"/>
      <c r="Q93" s="63"/>
      <c r="R93" s="29"/>
    </row>
    <row r="94" spans="1:19" x14ac:dyDescent="0.35">
      <c r="B94" s="17">
        <f>B86</f>
        <v>12</v>
      </c>
      <c r="C94" s="17"/>
      <c r="D94" s="37">
        <f t="shared" ref="D94:Q96" si="13">D86</f>
        <v>0</v>
      </c>
      <c r="E94" s="37">
        <f t="shared" si="13"/>
        <v>42.769230769230774</v>
      </c>
      <c r="F94" s="37">
        <f t="shared" si="13"/>
        <v>55</v>
      </c>
      <c r="G94" s="37">
        <f t="shared" si="13"/>
        <v>83.333333333333329</v>
      </c>
      <c r="H94" s="37">
        <f t="shared" si="13"/>
        <v>83.333333333333329</v>
      </c>
      <c r="I94" s="37">
        <f t="shared" si="13"/>
        <v>83.333333333333329</v>
      </c>
      <c r="J94" s="37">
        <f t="shared" si="13"/>
        <v>83.333333333333329</v>
      </c>
      <c r="K94" s="37">
        <f t="shared" si="13"/>
        <v>83.333333333333329</v>
      </c>
      <c r="L94" s="64">
        <f t="shared" si="13"/>
        <v>38.307692307692378</v>
      </c>
      <c r="M94" s="37">
        <f t="shared" si="13"/>
        <v>0</v>
      </c>
      <c r="N94" s="37">
        <f t="shared" si="13"/>
        <v>0</v>
      </c>
      <c r="O94" s="37">
        <f t="shared" si="13"/>
        <v>0</v>
      </c>
      <c r="P94" s="37">
        <f t="shared" si="13"/>
        <v>0</v>
      </c>
      <c r="Q94" s="37">
        <f t="shared" si="13"/>
        <v>0</v>
      </c>
      <c r="R94" s="22">
        <f>SUM(D94:Q94)</f>
        <v>552.74358974358972</v>
      </c>
    </row>
    <row r="95" spans="1:19" x14ac:dyDescent="0.35">
      <c r="B95" s="17">
        <f>B87</f>
        <v>15</v>
      </c>
      <c r="C95" s="17"/>
      <c r="D95" s="37">
        <f t="shared" si="13"/>
        <v>0</v>
      </c>
      <c r="E95" s="37">
        <f t="shared" si="13"/>
        <v>0</v>
      </c>
      <c r="F95" s="37">
        <f t="shared" si="13"/>
        <v>66.666666666666671</v>
      </c>
      <c r="G95" s="37">
        <f t="shared" si="13"/>
        <v>66.666666666666671</v>
      </c>
      <c r="H95" s="37">
        <f t="shared" si="13"/>
        <v>66.666666666666671</v>
      </c>
      <c r="I95" s="37">
        <f t="shared" si="13"/>
        <v>66.666666666666671</v>
      </c>
      <c r="J95" s="37">
        <f t="shared" si="13"/>
        <v>66.666666666666671</v>
      </c>
      <c r="K95" s="37">
        <f t="shared" si="13"/>
        <v>66.666666666666671</v>
      </c>
      <c r="L95" s="64">
        <f t="shared" si="13"/>
        <v>66.666666666666671</v>
      </c>
      <c r="M95" s="37">
        <f t="shared" si="13"/>
        <v>66.666666666666671</v>
      </c>
      <c r="N95" s="37">
        <f t="shared" si="13"/>
        <v>66.666666666666671</v>
      </c>
      <c r="O95" s="37">
        <f t="shared" si="13"/>
        <v>66.666666666666671</v>
      </c>
      <c r="P95" s="37">
        <f t="shared" si="13"/>
        <v>66.666666666666671</v>
      </c>
      <c r="Q95" s="37">
        <f t="shared" si="13"/>
        <v>66.666666666666671</v>
      </c>
      <c r="R95" s="22">
        <f>SUM(D95:Q95)</f>
        <v>799.99999999999989</v>
      </c>
    </row>
    <row r="96" spans="1:19" x14ac:dyDescent="0.35">
      <c r="B96" s="17">
        <f>B88</f>
        <v>18</v>
      </c>
      <c r="C96" s="17"/>
      <c r="D96" s="37">
        <f t="shared" si="13"/>
        <v>0</v>
      </c>
      <c r="E96" s="37">
        <f t="shared" si="13"/>
        <v>0</v>
      </c>
      <c r="F96" s="37">
        <f t="shared" si="13"/>
        <v>0</v>
      </c>
      <c r="G96" s="37">
        <f t="shared" si="13"/>
        <v>0</v>
      </c>
      <c r="H96" s="37">
        <f t="shared" si="13"/>
        <v>0</v>
      </c>
      <c r="I96" s="37">
        <f t="shared" si="13"/>
        <v>0</v>
      </c>
      <c r="J96" s="37">
        <f t="shared" si="13"/>
        <v>0</v>
      </c>
      <c r="K96" s="37">
        <f t="shared" si="13"/>
        <v>0</v>
      </c>
      <c r="L96" s="64">
        <f t="shared" si="13"/>
        <v>0</v>
      </c>
      <c r="M96" s="37">
        <f t="shared" si="13"/>
        <v>38.886145644612462</v>
      </c>
      <c r="N96" s="37">
        <f t="shared" si="13"/>
        <v>55.555555555555557</v>
      </c>
      <c r="O96" s="37">
        <f t="shared" si="13"/>
        <v>55.555555555555557</v>
      </c>
      <c r="P96" s="37">
        <f t="shared" si="13"/>
        <v>55.555555555555557</v>
      </c>
      <c r="Q96" s="37">
        <f t="shared" si="13"/>
        <v>55.555555555555557</v>
      </c>
      <c r="R96" s="22">
        <f>SUM(D96:Q96)</f>
        <v>261.10836786683467</v>
      </c>
    </row>
    <row r="97" spans="2:18" x14ac:dyDescent="0.35">
      <c r="B97" s="16" t="s">
        <v>113</v>
      </c>
      <c r="C97" s="16"/>
      <c r="D97" s="63"/>
      <c r="E97" s="63"/>
      <c r="F97" s="63"/>
      <c r="G97" s="63"/>
      <c r="H97" s="63"/>
      <c r="I97" s="63"/>
      <c r="J97" s="63"/>
      <c r="K97" s="63"/>
      <c r="L97" s="65"/>
      <c r="M97" s="63"/>
      <c r="N97" s="63"/>
      <c r="O97" s="63"/>
      <c r="P97" s="63"/>
      <c r="Q97" s="63"/>
      <c r="R97" s="29"/>
    </row>
    <row r="98" spans="2:18" x14ac:dyDescent="0.35">
      <c r="B98" s="17">
        <f>B86</f>
        <v>12</v>
      </c>
      <c r="C98" s="17"/>
      <c r="D98" s="37">
        <f t="shared" ref="D98:Q100" si="14">D86</f>
        <v>0</v>
      </c>
      <c r="E98" s="37">
        <f t="shared" si="14"/>
        <v>42.769230769230774</v>
      </c>
      <c r="F98" s="37">
        <f t="shared" si="14"/>
        <v>55</v>
      </c>
      <c r="G98" s="37">
        <f t="shared" si="14"/>
        <v>83.333333333333329</v>
      </c>
      <c r="H98" s="37">
        <f t="shared" si="14"/>
        <v>83.333333333333329</v>
      </c>
      <c r="I98" s="37">
        <f t="shared" si="14"/>
        <v>83.333333333333329</v>
      </c>
      <c r="J98" s="37">
        <f t="shared" si="14"/>
        <v>83.333333333333329</v>
      </c>
      <c r="K98" s="37">
        <f t="shared" si="14"/>
        <v>83.333333333333329</v>
      </c>
      <c r="L98" s="64">
        <f t="shared" si="14"/>
        <v>38.307692307692378</v>
      </c>
      <c r="M98" s="37">
        <f t="shared" si="14"/>
        <v>0</v>
      </c>
      <c r="N98" s="37">
        <f t="shared" si="14"/>
        <v>0</v>
      </c>
      <c r="O98" s="37">
        <f t="shared" si="14"/>
        <v>0</v>
      </c>
      <c r="P98" s="37">
        <f t="shared" si="14"/>
        <v>0</v>
      </c>
      <c r="Q98" s="37">
        <f t="shared" si="14"/>
        <v>0</v>
      </c>
      <c r="R98" s="22">
        <f>SUM(D98:Q98)</f>
        <v>552.74358974358972</v>
      </c>
    </row>
    <row r="99" spans="2:18" x14ac:dyDescent="0.35">
      <c r="B99" s="17">
        <f>B87</f>
        <v>15</v>
      </c>
      <c r="C99" s="17"/>
      <c r="D99" s="37">
        <f t="shared" si="14"/>
        <v>0</v>
      </c>
      <c r="E99" s="37">
        <f t="shared" si="14"/>
        <v>0</v>
      </c>
      <c r="F99" s="37">
        <f t="shared" si="14"/>
        <v>66.666666666666671</v>
      </c>
      <c r="G99" s="37">
        <f t="shared" si="14"/>
        <v>66.666666666666671</v>
      </c>
      <c r="H99" s="37">
        <f t="shared" si="14"/>
        <v>66.666666666666671</v>
      </c>
      <c r="I99" s="37">
        <f t="shared" si="14"/>
        <v>66.666666666666671</v>
      </c>
      <c r="J99" s="37">
        <f t="shared" si="14"/>
        <v>66.666666666666671</v>
      </c>
      <c r="K99" s="37">
        <f t="shared" si="14"/>
        <v>66.666666666666671</v>
      </c>
      <c r="L99" s="64">
        <f t="shared" si="14"/>
        <v>66.666666666666671</v>
      </c>
      <c r="M99" s="37">
        <f t="shared" si="14"/>
        <v>66.666666666666671</v>
      </c>
      <c r="N99" s="37">
        <f t="shared" si="14"/>
        <v>66.666666666666671</v>
      </c>
      <c r="O99" s="37">
        <f t="shared" si="14"/>
        <v>66.666666666666671</v>
      </c>
      <c r="P99" s="37">
        <f t="shared" si="14"/>
        <v>66.666666666666671</v>
      </c>
      <c r="Q99" s="37">
        <f t="shared" si="14"/>
        <v>66.666666666666671</v>
      </c>
      <c r="R99" s="22">
        <f>SUM(D99:Q99)</f>
        <v>799.99999999999989</v>
      </c>
    </row>
    <row r="100" spans="2:18" x14ac:dyDescent="0.35">
      <c r="B100" s="17">
        <f>B88</f>
        <v>18</v>
      </c>
      <c r="C100" s="17"/>
      <c r="D100" s="37">
        <f t="shared" si="14"/>
        <v>0</v>
      </c>
      <c r="E100" s="37">
        <f t="shared" si="14"/>
        <v>0</v>
      </c>
      <c r="F100" s="37">
        <f t="shared" si="14"/>
        <v>0</v>
      </c>
      <c r="G100" s="37">
        <f t="shared" si="14"/>
        <v>0</v>
      </c>
      <c r="H100" s="37">
        <f t="shared" si="14"/>
        <v>0</v>
      </c>
      <c r="I100" s="37">
        <f t="shared" si="14"/>
        <v>0</v>
      </c>
      <c r="J100" s="37">
        <f t="shared" si="14"/>
        <v>0</v>
      </c>
      <c r="K100" s="37">
        <f t="shared" si="14"/>
        <v>0</v>
      </c>
      <c r="L100" s="64">
        <f t="shared" si="14"/>
        <v>0</v>
      </c>
      <c r="M100" s="37">
        <f t="shared" si="14"/>
        <v>38.886145644612462</v>
      </c>
      <c r="N100" s="37">
        <f t="shared" si="14"/>
        <v>55.555555555555557</v>
      </c>
      <c r="O100" s="37">
        <f t="shared" si="14"/>
        <v>55.555555555555557</v>
      </c>
      <c r="P100" s="37">
        <f t="shared" si="14"/>
        <v>55.555555555555557</v>
      </c>
      <c r="Q100" s="37">
        <f t="shared" si="14"/>
        <v>55.555555555555557</v>
      </c>
      <c r="R100" s="22">
        <f>SUM(D100:Q100)</f>
        <v>261.10836786683467</v>
      </c>
    </row>
    <row r="101" spans="2:18" x14ac:dyDescent="0.35">
      <c r="B101" s="16" t="s">
        <v>114</v>
      </c>
      <c r="C101" s="16"/>
      <c r="D101" s="63">
        <f>SUM(D103:D105)</f>
        <v>0</v>
      </c>
      <c r="E101" s="63">
        <f t="shared" ref="E101:Q101" si="15">SUM(E103:E105)</f>
        <v>42.769230769230774</v>
      </c>
      <c r="F101" s="63">
        <f t="shared" si="15"/>
        <v>121.66666666666664</v>
      </c>
      <c r="G101" s="63">
        <f t="shared" si="15"/>
        <v>138.6146496815287</v>
      </c>
      <c r="H101" s="63">
        <f t="shared" si="15"/>
        <v>136.46061269146608</v>
      </c>
      <c r="I101" s="63">
        <f t="shared" si="15"/>
        <v>150.00000000000006</v>
      </c>
      <c r="J101" s="63">
        <f t="shared" si="15"/>
        <v>141.83733963440574</v>
      </c>
      <c r="K101" s="63">
        <f t="shared" si="15"/>
        <v>167.45858761987793</v>
      </c>
      <c r="L101" s="63">
        <f t="shared" si="15"/>
        <v>97.870904229843518</v>
      </c>
      <c r="M101" s="63">
        <f t="shared" si="15"/>
        <v>105.55281231127914</v>
      </c>
      <c r="N101" s="63">
        <f t="shared" si="15"/>
        <v>122.22222222222224</v>
      </c>
      <c r="O101" s="63">
        <f t="shared" si="15"/>
        <v>122.22222222222223</v>
      </c>
      <c r="P101" s="63">
        <f t="shared" si="15"/>
        <v>122.22222222222223</v>
      </c>
      <c r="Q101" s="63">
        <f t="shared" si="15"/>
        <v>122.22222222222223</v>
      </c>
      <c r="R101" s="29">
        <f>SUM(C101:Q101)</f>
        <v>1591.1196924931871</v>
      </c>
    </row>
    <row r="102" spans="2:18" x14ac:dyDescent="0.35">
      <c r="B102" t="str">
        <f>[1]Detailed!B92</f>
        <v>Monopiles (turbine)</v>
      </c>
      <c r="D102" s="37">
        <f>IF(SUM('EC-UNCONSTR'!D$86:D$88)=0,0,'EC-UNCONSTR'!D102*SUM(D$86:D$88)/SUM('EC-UNCONSTR'!D$86:D$88))</f>
        <v>0</v>
      </c>
      <c r="E102" s="37">
        <f>IF(SUM('EC-UNCONSTR'!E$86:E$88)=0,0,'EC-UNCONSTR'!E102*SUM(E$86:E$88)/SUM('EC-UNCONSTR'!E$86:E$88))</f>
        <v>32.769230769230774</v>
      </c>
      <c r="F102" s="37">
        <f>IF(SUM('EC-UNCONSTR'!F$86:F$88)=0,0,'EC-UNCONSTR'!F102*SUM(F$86:F$88)/SUM('EC-UNCONSTR'!F$86:F$88))</f>
        <v>82.531489551143721</v>
      </c>
      <c r="G102" s="37">
        <f>IF(SUM('EC-UNCONSTR'!G$86:G$88)=0,0,'EC-UNCONSTR'!G102*SUM(G$86:G$88)/SUM('EC-UNCONSTR'!G$86:G$88))</f>
        <v>92.897425690021251</v>
      </c>
      <c r="H102" s="37">
        <f>IF(SUM('EC-UNCONSTR'!H$86:H$88)=0,0,'EC-UNCONSTR'!H102*SUM(H$86:H$88)/SUM('EC-UNCONSTR'!H$86:H$88))</f>
        <v>98.919584245076578</v>
      </c>
      <c r="I102" s="37">
        <f>IF(SUM('EC-UNCONSTR'!I$86:I$88)=0,0,'EC-UNCONSTR'!I102*SUM(I$86:I$88)/SUM('EC-UNCONSTR'!I$86:I$88))</f>
        <v>69.768642842387948</v>
      </c>
      <c r="J102" s="37">
        <f>IF(SUM('EC-UNCONSTR'!J$86:J$88)=0,0,'EC-UNCONSTR'!J102*SUM(J$86:J$88)/SUM('EC-UNCONSTR'!J$86:J$88))</f>
        <v>85.581501273745914</v>
      </c>
      <c r="K102" s="37">
        <f>IF(SUM('EC-UNCONSTR'!K$86:K$88)=0,0,'EC-UNCONSTR'!K102*SUM(K$86:K$88)/SUM('EC-UNCONSTR'!K$86:K$88))</f>
        <v>133.97994768962511</v>
      </c>
      <c r="L102" s="37">
        <f>IF(SUM('EC-UNCONSTR'!L$86:L$88)=0,0,'EC-UNCONSTR'!L102*SUM(L$86:L$88)/SUM('EC-UNCONSTR'!L$86:L$88))</f>
        <v>82.937000544303459</v>
      </c>
      <c r="M102" s="37">
        <f>IF(SUM('EC-UNCONSTR'!M$86:M$88)=0,0,'EC-UNCONSTR'!M102*SUM(M$86:M$88)/SUM('EC-UNCONSTR'!M$86:M$88))</f>
        <v>105.55281231127914</v>
      </c>
      <c r="N102" s="37">
        <f>IF(SUM('EC-UNCONSTR'!N$86:N$88)=0,0,'EC-UNCONSTR'!N102*SUM(N$86:N$88)/SUM('EC-UNCONSTR'!N$86:N$88))</f>
        <v>55.672273041822351</v>
      </c>
      <c r="O102" s="37">
        <f>IF(SUM('EC-UNCONSTR'!O$86:O$88)=0,0,'EC-UNCONSTR'!O102*SUM(O$86:O$88)/SUM('EC-UNCONSTR'!O$86:O$88))</f>
        <v>40.74074074074074</v>
      </c>
      <c r="P102" s="37">
        <f>IF(SUM('EC-UNCONSTR'!P$86:P$88)=0,0,'EC-UNCONSTR'!P102*SUM(P$86:P$88)/SUM('EC-UNCONSTR'!P$86:P$88))</f>
        <v>63.378854000711904</v>
      </c>
      <c r="Q102" s="37">
        <f>IF(SUM('EC-UNCONSTR'!Q$86:Q$88)=0,0,'EC-UNCONSTR'!Q102*SUM(Q$86:Q$88)/SUM('EC-UNCONSTR'!Q$86:Q$88))</f>
        <v>61.111111111111114</v>
      </c>
      <c r="R102" s="22">
        <f>SUM(D102:Q102)</f>
        <v>1005.8406138112001</v>
      </c>
    </row>
    <row r="103" spans="2:18" x14ac:dyDescent="0.35">
      <c r="B103" t="str">
        <f>[1]Detailed!B93</f>
        <v>Transition Piece</v>
      </c>
      <c r="D103" s="37">
        <f>IF(SUM('EC-UNCONSTR'!D$86:D$88)=0,0,'EC-UNCONSTR'!D103*SUM(D$86:D$88)/SUM('EC-UNCONSTR'!D$86:D$88))</f>
        <v>0</v>
      </c>
      <c r="E103" s="37">
        <f>IF(SUM('EC-UNCONSTR'!E$86:E$88)=0,0,'EC-UNCONSTR'!E103*SUM(E$86:E$88)/SUM('EC-UNCONSTR'!E$86:E$88))</f>
        <v>32.769230769230774</v>
      </c>
      <c r="F103" s="37">
        <f>IF(SUM('EC-UNCONSTR'!F$86:F$88)=0,0,'EC-UNCONSTR'!F103*SUM(F$86:F$88)/SUM('EC-UNCONSTR'!F$86:F$88))</f>
        <v>82.531489551143721</v>
      </c>
      <c r="G103" s="37">
        <f>IF(SUM('EC-UNCONSTR'!G$86:G$88)=0,0,'EC-UNCONSTR'!G103*SUM(G$86:G$88)/SUM('EC-UNCONSTR'!G$86:G$88))</f>
        <v>92.897425690021251</v>
      </c>
      <c r="H103" s="37">
        <f>IF(SUM('EC-UNCONSTR'!H$86:H$88)=0,0,'EC-UNCONSTR'!H103*SUM(H$86:H$88)/SUM('EC-UNCONSTR'!H$86:H$88))</f>
        <v>98.919584245076578</v>
      </c>
      <c r="I103" s="37">
        <f>IF(SUM('EC-UNCONSTR'!I$86:I$88)=0,0,'EC-UNCONSTR'!I103*SUM(I$86:I$88)/SUM('EC-UNCONSTR'!I$86:I$88))</f>
        <v>69.768642842387948</v>
      </c>
      <c r="J103" s="37">
        <f>IF(SUM('EC-UNCONSTR'!J$86:J$88)=0,0,'EC-UNCONSTR'!J103*SUM(J$86:J$88)/SUM('EC-UNCONSTR'!J$86:J$88))</f>
        <v>85.581501273745914</v>
      </c>
      <c r="K103" s="37">
        <f>IF(SUM('EC-UNCONSTR'!K$86:K$88)=0,0,'EC-UNCONSTR'!K103*SUM(K$86:K$88)/SUM('EC-UNCONSTR'!K$86:K$88))</f>
        <v>133.97994768962511</v>
      </c>
      <c r="L103" s="37">
        <f>IF(SUM('EC-UNCONSTR'!L$86:L$88)=0,0,'EC-UNCONSTR'!L103*SUM(L$86:L$88)/SUM('EC-UNCONSTR'!L$86:L$88))</f>
        <v>82.937000544303459</v>
      </c>
      <c r="M103" s="37">
        <f>IF(SUM('EC-UNCONSTR'!M$86:M$88)=0,0,'EC-UNCONSTR'!M103*SUM(M$86:M$88)/SUM('EC-UNCONSTR'!M$86:M$88))</f>
        <v>105.55281231127914</v>
      </c>
      <c r="N103" s="37">
        <f>IF(SUM('EC-UNCONSTR'!N$86:N$88)=0,0,'EC-UNCONSTR'!N103*SUM(N$86:N$88)/SUM('EC-UNCONSTR'!N$86:N$88))</f>
        <v>55.672273041822351</v>
      </c>
      <c r="O103" s="37">
        <f>IF(SUM('EC-UNCONSTR'!O$86:O$88)=0,0,'EC-UNCONSTR'!O103*SUM(O$86:O$88)/SUM('EC-UNCONSTR'!O$86:O$88))</f>
        <v>40.74074074074074</v>
      </c>
      <c r="P103" s="37">
        <f>IF(SUM('EC-UNCONSTR'!P$86:P$88)=0,0,'EC-UNCONSTR'!P103*SUM(P$86:P$88)/SUM('EC-UNCONSTR'!P$86:P$88))</f>
        <v>63.378854000711904</v>
      </c>
      <c r="Q103" s="37">
        <f>IF(SUM('EC-UNCONSTR'!Q$86:Q$88)=0,0,'EC-UNCONSTR'!Q103*SUM(Q$86:Q$88)/SUM('EC-UNCONSTR'!Q$86:Q$88))</f>
        <v>61.111111111111114</v>
      </c>
      <c r="R103" s="22">
        <f>SUM(D103:Q103)</f>
        <v>1005.8406138112001</v>
      </c>
    </row>
    <row r="104" spans="2:18" x14ac:dyDescent="0.35">
      <c r="B104" t="s">
        <v>115</v>
      </c>
      <c r="D104" s="37">
        <f>IF(SUM('EC-UNCONSTR'!D$86:D$88)=0,0,'EC-UNCONSTR'!D104*SUM(D$86:D$88)/SUM('EC-UNCONSTR'!D$86:D$88))</f>
        <v>0</v>
      </c>
      <c r="E104" s="37">
        <f>IF(SUM('EC-UNCONSTR'!E$86:E$88)=0,0,'EC-UNCONSTR'!E104*SUM(E$86:E$88)/SUM('EC-UNCONSTR'!E$86:E$88))</f>
        <v>0</v>
      </c>
      <c r="F104" s="37">
        <f>IF(SUM('EC-UNCONSTR'!F$86:F$88)=0,0,'EC-UNCONSTR'!F104*SUM(F$86:F$88)/SUM('EC-UNCONSTR'!F$86:F$88))</f>
        <v>10.480484343911691</v>
      </c>
      <c r="G104" s="37">
        <f>IF(SUM('EC-UNCONSTR'!G$86:G$88)=0,0,'EC-UNCONSTR'!G104*SUM(G$86:G$88)/SUM('EC-UNCONSTR'!G$86:G$88))</f>
        <v>6.2101910828025488</v>
      </c>
      <c r="H104" s="37">
        <f>IF(SUM('EC-UNCONSTR'!H$86:H$88)=0,0,'EC-UNCONSTR'!H104*SUM(H$86:H$88)/SUM('EC-UNCONSTR'!H$86:H$88))</f>
        <v>6.769693654266959</v>
      </c>
      <c r="I104" s="37">
        <f>IF(SUM('EC-UNCONSTR'!I$86:I$88)=0,0,'EC-UNCONSTR'!I104*SUM(I$86:I$88)/SUM('EC-UNCONSTR'!I$86:I$88))</f>
        <v>0</v>
      </c>
      <c r="J104" s="37">
        <f>IF(SUM('EC-UNCONSTR'!J$86:J$88)=0,0,'EC-UNCONSTR'!J104*SUM(J$86:J$88)/SUM('EC-UNCONSTR'!J$86:J$88))</f>
        <v>21.04517057742499</v>
      </c>
      <c r="K104" s="37">
        <f>IF(SUM('EC-UNCONSTR'!K$86:K$88)=0,0,'EC-UNCONSTR'!K104*SUM(K$86:K$88)/SUM('EC-UNCONSTR'!K$86:K$88))</f>
        <v>33.478639930252832</v>
      </c>
      <c r="L104" s="37">
        <f>IF(SUM('EC-UNCONSTR'!L$86:L$88)=0,0,'EC-UNCONSTR'!L104*SUM(L$86:L$88)/SUM('EC-UNCONSTR'!L$86:L$88))</f>
        <v>0</v>
      </c>
      <c r="M104" s="37">
        <f>IF(SUM('EC-UNCONSTR'!M$86:M$88)=0,0,'EC-UNCONSTR'!M104*SUM(M$86:M$88)/SUM('EC-UNCONSTR'!M$86:M$88))</f>
        <v>0</v>
      </c>
      <c r="N104" s="37">
        <f>IF(SUM('EC-UNCONSTR'!N$86:N$88)=0,0,'EC-UNCONSTR'!N104*SUM(N$86:N$88)/SUM('EC-UNCONSTR'!N$86:N$88))</f>
        <v>47.514015937889191</v>
      </c>
      <c r="O104" s="37">
        <f>IF(SUM('EC-UNCONSTR'!O$86:O$88)=0,0,'EC-UNCONSTR'!O104*SUM(O$86:O$88)/SUM('EC-UNCONSTR'!O$86:O$88))</f>
        <v>40.74074074074074</v>
      </c>
      <c r="P104" s="37">
        <f>IF(SUM('EC-UNCONSTR'!P$86:P$88)=0,0,'EC-UNCONSTR'!P104*SUM(P$86:P$88)/SUM('EC-UNCONSTR'!P$86:P$88))</f>
        <v>29.421684110755162</v>
      </c>
      <c r="Q104" s="37">
        <f>IF(SUM('EC-UNCONSTR'!Q$86:Q$88)=0,0,'EC-UNCONSTR'!Q104*SUM(Q$86:Q$88)/SUM('EC-UNCONSTR'!Q$86:Q$88))</f>
        <v>61.111111111111114</v>
      </c>
      <c r="R104" s="22">
        <f>SUM(D104:Q104)</f>
        <v>256.77173148915523</v>
      </c>
    </row>
    <row r="105" spans="2:18" x14ac:dyDescent="0.35">
      <c r="B105" t="s">
        <v>116</v>
      </c>
      <c r="D105" s="37">
        <f>IF(SUM('EC-UNCONSTR'!D$86:D$88)=0,0,'EC-UNCONSTR'!D105*SUM(D$86:D$88)/SUM('EC-UNCONSTR'!D$86:D$88))</f>
        <v>0</v>
      </c>
      <c r="E105" s="37">
        <f>IF(SUM('EC-UNCONSTR'!E$86:E$88)=0,0,'EC-UNCONSTR'!E105*SUM(E$86:E$88)/SUM('EC-UNCONSTR'!E$86:E$88))</f>
        <v>10</v>
      </c>
      <c r="F105" s="37">
        <f>IF(SUM('EC-UNCONSTR'!F$86:F$88)=0,0,'EC-UNCONSTR'!F105*SUM(F$86:F$88)/SUM('EC-UNCONSTR'!F$86:F$88))</f>
        <v>28.654692771611241</v>
      </c>
      <c r="G105" s="37">
        <f>IF(SUM('EC-UNCONSTR'!G$86:G$88)=0,0,'EC-UNCONSTR'!G105*SUM(G$86:G$88)/SUM('EC-UNCONSTR'!G$86:G$88))</f>
        <v>39.507032908704893</v>
      </c>
      <c r="H105" s="37">
        <f>IF(SUM('EC-UNCONSTR'!H$86:H$88)=0,0,'EC-UNCONSTR'!H105*SUM(H$86:H$88)/SUM('EC-UNCONSTR'!H$86:H$88))</f>
        <v>30.771334792122541</v>
      </c>
      <c r="I105" s="37">
        <f>IF(SUM('EC-UNCONSTR'!I$86:I$88)=0,0,'EC-UNCONSTR'!I105*SUM(I$86:I$88)/SUM('EC-UNCONSTR'!I$86:I$88))</f>
        <v>80.231357157612095</v>
      </c>
      <c r="J105" s="37">
        <f>IF(SUM('EC-UNCONSTR'!J$86:J$88)=0,0,'EC-UNCONSTR'!J105*SUM(J$86:J$88)/SUM('EC-UNCONSTR'!J$86:J$88))</f>
        <v>35.210667783234832</v>
      </c>
      <c r="K105" s="37">
        <f>IF(SUM('EC-UNCONSTR'!K$86:K$88)=0,0,'EC-UNCONSTR'!K105*SUM(K$86:K$88)/SUM('EC-UNCONSTR'!K$86:K$88))</f>
        <v>0</v>
      </c>
      <c r="L105" s="37">
        <f>IF(SUM('EC-UNCONSTR'!L$86:L$88)=0,0,'EC-UNCONSTR'!L105*SUM(L$86:L$88)/SUM('EC-UNCONSTR'!L$86:L$88))</f>
        <v>14.933903685540058</v>
      </c>
      <c r="M105" s="37">
        <f>IF(SUM('EC-UNCONSTR'!M$86:M$88)=0,0,'EC-UNCONSTR'!M105*SUM(M$86:M$88)/SUM('EC-UNCONSTR'!M$86:M$88))</f>
        <v>0</v>
      </c>
      <c r="N105" s="37">
        <f>IF(SUM('EC-UNCONSTR'!N$86:N$88)=0,0,'EC-UNCONSTR'!N105*SUM(N$86:N$88)/SUM('EC-UNCONSTR'!N$86:N$88))</f>
        <v>19.035933242510698</v>
      </c>
      <c r="O105" s="37">
        <f>IF(SUM('EC-UNCONSTR'!O$86:O$88)=0,0,'EC-UNCONSTR'!O105*SUM(O$86:O$88)/SUM('EC-UNCONSTR'!O$86:O$88))</f>
        <v>40.74074074074074</v>
      </c>
      <c r="P105" s="37">
        <f>IF(SUM('EC-UNCONSTR'!P$86:P$88)=0,0,'EC-UNCONSTR'!P105*SUM(P$86:P$88)/SUM('EC-UNCONSTR'!P$86:P$88))</f>
        <v>29.421684110755162</v>
      </c>
      <c r="Q105" s="37">
        <f>IF(SUM('EC-UNCONSTR'!Q$86:Q$88)=0,0,'EC-UNCONSTR'!Q105*SUM(Q$86:Q$88)/SUM('EC-UNCONSTR'!Q$86:Q$88))</f>
        <v>0</v>
      </c>
      <c r="R105" s="22">
        <f>SUM(D105:Q105)</f>
        <v>328.5073471928323</v>
      </c>
    </row>
    <row r="106" spans="2:18" x14ac:dyDescent="0.35">
      <c r="B106" t="str">
        <f>[1]Detailed!B96</f>
        <v>Jacket (Substation)</v>
      </c>
      <c r="D106" s="37">
        <f>IF(SUM('EC-UNCONSTR'!D$86:D$88)=0,0,'EC-UNCONSTR'!D106*SUM(D$86:D$88)/SUM('EC-UNCONSTR'!D$86:D$88))</f>
        <v>0</v>
      </c>
      <c r="E106" s="37">
        <f>IF(SUM('EC-UNCONSTR'!E$86:E$88)=0,0,'EC-UNCONSTR'!E106*SUM(E$86:E$88)/SUM('EC-UNCONSTR'!E$86:E$88))</f>
        <v>2</v>
      </c>
      <c r="F106" s="37">
        <f>IF(SUM('EC-UNCONSTR'!F$86:F$88)=0,0,'EC-UNCONSTR'!F106*SUM(F$86:F$88)/SUM('EC-UNCONSTR'!F$86:F$88))</f>
        <v>3.596244627812835</v>
      </c>
      <c r="G106" s="37">
        <f>IF(SUM('EC-UNCONSTR'!G$86:G$88)=0,0,'EC-UNCONSTR'!G106*SUM(G$86:G$88)/SUM('EC-UNCONSTR'!G$86:G$88))</f>
        <v>4.6576433121019116</v>
      </c>
      <c r="H106" s="37">
        <f>IF(SUM('EC-UNCONSTR'!H$86:H$88)=0,0,'EC-UNCONSTR'!H106*SUM(H$86:H$88)/SUM('EC-UNCONSTR'!H$86:H$88))</f>
        <v>4.3079868708971558</v>
      </c>
      <c r="I106" s="37">
        <f>IF(SUM('EC-UNCONSTR'!I$86:I$88)=0,0,'EC-UNCONSTR'!I106*SUM(I$86:I$88)/SUM('EC-UNCONSTR'!I$86:I$88))</f>
        <v>3.8731667010948154</v>
      </c>
      <c r="J106" s="37">
        <f>IF(SUM('EC-UNCONSTR'!J$86:J$88)=0,0,'EC-UNCONSTR'!J106*SUM(J$86:J$88)/SUM('EC-UNCONSTR'!J$86:J$88))</f>
        <v>3.1994347161625831</v>
      </c>
      <c r="K106" s="37">
        <f>IF(SUM('EC-UNCONSTR'!K$86:K$88)=0,0,'EC-UNCONSTR'!K106*SUM(K$86:K$88)/SUM('EC-UNCONSTR'!K$86:K$88))</f>
        <v>4.9040976460331294</v>
      </c>
      <c r="L106" s="37">
        <f>IF(SUM('EC-UNCONSTR'!L$86:L$88)=0,0,'EC-UNCONSTR'!L106*SUM(L$86:L$88)/SUM('EC-UNCONSTR'!L$86:L$88))</f>
        <v>3.662718852640817</v>
      </c>
      <c r="M106" s="37">
        <f>IF(SUM('EC-UNCONSTR'!M$86:M$88)=0,0,'EC-UNCONSTR'!M106*SUM(M$86:M$88)/SUM('EC-UNCONSTR'!M$86:M$88))</f>
        <v>2.7144066495030241</v>
      </c>
      <c r="N106" s="37">
        <f>IF(SUM('EC-UNCONSTR'!N$86:N$88)=0,0,'EC-UNCONSTR'!N106*SUM(N$86:N$88)/SUM('EC-UNCONSTR'!N$86:N$88))</f>
        <v>3.8695290611540667</v>
      </c>
      <c r="O106" s="37">
        <f>IF(SUM('EC-UNCONSTR'!O$86:O$88)=0,0,'EC-UNCONSTR'!O106*SUM(O$86:O$88)/SUM('EC-UNCONSTR'!O$86:O$88))</f>
        <v>4.123711340206186</v>
      </c>
      <c r="P106" s="37">
        <f>IF(SUM('EC-UNCONSTR'!P$86:P$88)=0,0,'EC-UNCONSTR'!P106*SUM(P$86:P$88)/SUM('EC-UNCONSTR'!P$86:P$88))</f>
        <v>4.578590610895616</v>
      </c>
      <c r="Q106" s="37">
        <f>IF(SUM('EC-UNCONSTR'!Q$86:Q$88)=0,0,'EC-UNCONSTR'!Q106*SUM(Q$86:Q$88)/SUM('EC-UNCONSTR'!Q$86:Q$88))</f>
        <v>4.7619047619047619</v>
      </c>
      <c r="R106" s="22">
        <f>SUM(D106:Q106)</f>
        <v>50.249435150406903</v>
      </c>
    </row>
    <row r="107" spans="2:18" x14ac:dyDescent="0.35">
      <c r="B107" s="16" t="s">
        <v>117</v>
      </c>
      <c r="C107" s="16"/>
      <c r="D107" s="63"/>
      <c r="E107" s="63"/>
      <c r="F107" s="63"/>
      <c r="G107" s="63"/>
      <c r="H107" s="63"/>
      <c r="I107" s="63"/>
      <c r="J107" s="63"/>
      <c r="K107" s="63"/>
      <c r="L107" s="65"/>
      <c r="M107" s="63"/>
      <c r="N107" s="63"/>
      <c r="O107" s="63"/>
      <c r="P107" s="63"/>
      <c r="Q107" s="63"/>
      <c r="R107" s="29"/>
    </row>
    <row r="108" spans="2:18" x14ac:dyDescent="0.35">
      <c r="B108" t="str">
        <f>[1]Detailed!B98</f>
        <v>OSS Topside</v>
      </c>
      <c r="D108" s="37">
        <f>IF('EC-UNCONSTR'!D$83=0,0,'EC-UNCONSTR'!D108*D$83/'EC-UNCONSTR'!D$83)</f>
        <v>0</v>
      </c>
      <c r="E108" s="37">
        <f>IF('EC-UNCONSTR'!E$83=0,0,'EC-UNCONSTR'!E108*E$83/'EC-UNCONSTR'!E$83)</f>
        <v>2</v>
      </c>
      <c r="F108" s="37">
        <f>IF('EC-UNCONSTR'!F$83=0,0,'EC-UNCONSTR'!F108*F$83/'EC-UNCONSTR'!F$83)</f>
        <v>3.8700470038263131</v>
      </c>
      <c r="G108" s="37">
        <f>IF('EC-UNCONSTR'!G$83=0,0,'EC-UNCONSTR'!G108*G$83/'EC-UNCONSTR'!G$83)</f>
        <v>3.1702806511268724</v>
      </c>
      <c r="H108" s="37">
        <f>IF('EC-UNCONSTR'!H$83=0,0,'EC-UNCONSTR'!H108*H$83/'EC-UNCONSTR'!H$83)</f>
        <v>4.0299366724237187</v>
      </c>
      <c r="I108" s="37">
        <f>IF('EC-UNCONSTR'!I$83=0,0,'EC-UNCONSTR'!I108*I$83/'EC-UNCONSTR'!I$83)</f>
        <v>3.4428148454176135</v>
      </c>
      <c r="J108" s="37">
        <f>IF('EC-UNCONSTR'!J$83=0,0,'EC-UNCONSTR'!J108*J$83/'EC-UNCONSTR'!J$83)</f>
        <v>2.8439419699222959</v>
      </c>
      <c r="K108" s="37">
        <f>IF('EC-UNCONSTR'!K$83=0,0,'EC-UNCONSTR'!K108*K$83/'EC-UNCONSTR'!K$83)</f>
        <v>4.3591979075850045</v>
      </c>
      <c r="L108" s="37">
        <f>IF('EC-UNCONSTR'!L$83=0,0,'EC-UNCONSTR'!L108*L$83/'EC-UNCONSTR'!L$83)</f>
        <v>2.4693787963836082</v>
      </c>
      <c r="M108" s="37">
        <f>IF('EC-UNCONSTR'!M$83=0,0,'EC-UNCONSTR'!M108*M$83/'EC-UNCONSTR'!M$83)</f>
        <v>2.4286722079191874</v>
      </c>
      <c r="N108" s="37">
        <f>IF('EC-UNCONSTR'!N$83=0,0,'EC-UNCONSTR'!N108*N$83/'EC-UNCONSTR'!N$83)</f>
        <v>3.5177536919582422</v>
      </c>
      <c r="O108" s="37">
        <f>IF('EC-UNCONSTR'!O$83=0,0,'EC-UNCONSTR'!O108*O$83/'EC-UNCONSTR'!O$83)</f>
        <v>3.7488284910965324</v>
      </c>
      <c r="P108" s="37">
        <f>IF('EC-UNCONSTR'!P$83=0,0,'EC-UNCONSTR'!P108*P$83/'EC-UNCONSTR'!P$83)</f>
        <v>4.1623551008141959</v>
      </c>
      <c r="Q108" s="37">
        <f>IF('EC-UNCONSTR'!Q$83=0,0,'EC-UNCONSTR'!Q108*Q$83/'EC-UNCONSTR'!Q$83)</f>
        <v>4.329004329004329</v>
      </c>
      <c r="R108" s="22">
        <f>SUM(D108:Q108)</f>
        <v>44.372211667477913</v>
      </c>
    </row>
    <row r="109" spans="2:18" x14ac:dyDescent="0.35">
      <c r="B109" s="16" t="s">
        <v>118</v>
      </c>
      <c r="C109" s="16"/>
      <c r="D109" s="63"/>
      <c r="E109" s="63"/>
      <c r="F109" s="63"/>
      <c r="G109" s="63"/>
      <c r="H109" s="63"/>
      <c r="I109" s="63"/>
      <c r="J109" s="63"/>
      <c r="K109" s="63"/>
      <c r="L109" s="65"/>
      <c r="M109" s="63"/>
      <c r="N109" s="63"/>
      <c r="O109" s="63"/>
      <c r="P109" s="63"/>
      <c r="Q109" s="63"/>
      <c r="R109" s="29"/>
    </row>
    <row r="110" spans="2:18" x14ac:dyDescent="0.35">
      <c r="B110" t="str">
        <f>[1]Detailed!B100</f>
        <v>Array cable, km</v>
      </c>
      <c r="D110" s="37"/>
      <c r="E110" s="37">
        <f>IF('EC-UNCONSTR'!E$83=0,0,'EC-UNCONSTR'!E110*E$83/'EC-UNCONSTR'!E$83)</f>
        <v>125.50240000000001</v>
      </c>
      <c r="F110" s="37">
        <f>IF('EC-UNCONSTR'!F$83=0,0,'EC-UNCONSTR'!F110*F$83/'EC-UNCONSTR'!F$83)</f>
        <v>333.69631259850235</v>
      </c>
      <c r="G110" s="37">
        <f>IF('EC-UNCONSTR'!G$83=0,0,'EC-UNCONSTR'!G110*G$83/'EC-UNCONSTR'!G$83)</f>
        <v>383.38581367149669</v>
      </c>
      <c r="H110" s="37">
        <f>IF('EC-UNCONSTR'!H$83=0,0,'EC-UNCONSTR'!H110*H$83/'EC-UNCONSTR'!H$83)</f>
        <v>299.52391479562465</v>
      </c>
      <c r="I110" s="37">
        <f>IF('EC-UNCONSTR'!I$83=0,0,'EC-UNCONSTR'!I110*I$83/'EC-UNCONSTR'!I$83)</f>
        <v>287.57866923730182</v>
      </c>
      <c r="J110" s="37">
        <f>IF('EC-UNCONSTR'!J$83=0,0,'EC-UNCONSTR'!J110*J$83/'EC-UNCONSTR'!J$83)</f>
        <v>357.26191678724018</v>
      </c>
      <c r="K110" s="37">
        <f>IF('EC-UNCONSTR'!K$83=0,0,'EC-UNCONSTR'!K110*K$83/'EC-UNCONSTR'!K$83)</f>
        <v>292.8</v>
      </c>
      <c r="L110" s="37">
        <f>IF('EC-UNCONSTR'!L$83=0,0,'EC-UNCONSTR'!L110*L$83/'EC-UNCONSTR'!L$83)</f>
        <v>294.54616870187368</v>
      </c>
      <c r="M110" s="37">
        <f>IF('EC-UNCONSTR'!M$83=0,0,'EC-UNCONSTR'!M110*M$83/'EC-UNCONSTR'!M$83)</f>
        <v>207.39397583556905</v>
      </c>
      <c r="N110" s="37">
        <f>IF('EC-UNCONSTR'!N$83=0,0,'EC-UNCONSTR'!N110*N$83/'EC-UNCONSTR'!N$83)</f>
        <v>365.17254367319356</v>
      </c>
      <c r="O110" s="37">
        <f>IF('EC-UNCONSTR'!O$83=0,0,'EC-UNCONSTR'!O110*O$83/'EC-UNCONSTR'!O$83)</f>
        <v>244</v>
      </c>
      <c r="P110" s="37">
        <f>IF('EC-UNCONSTR'!P$83=0,0,'EC-UNCONSTR'!P110*P$83/'EC-UNCONSTR'!P$83)</f>
        <v>244</v>
      </c>
      <c r="Q110" s="37">
        <f>IF('EC-UNCONSTR'!Q$83=0,0,'EC-UNCONSTR'!Q110*Q$83/'EC-UNCONSTR'!Q$83)</f>
        <v>244.00000000000003</v>
      </c>
      <c r="R110" s="22">
        <f>SUM(D110:Q110)</f>
        <v>3678.8617153008022</v>
      </c>
    </row>
    <row r="111" spans="2:18" x14ac:dyDescent="0.35">
      <c r="B111" t="str">
        <f>[1]Detailed!B101</f>
        <v>Export cable, km</v>
      </c>
      <c r="D111" s="37"/>
      <c r="E111" s="37">
        <f>IF('EC-UNCONSTR'!E$83=0,0,'EC-UNCONSTR'!E111*E$83/'EC-UNCONSTR'!E$83)</f>
        <v>256</v>
      </c>
      <c r="F111" s="37">
        <f>IF('EC-UNCONSTR'!F$83=0,0,'EC-UNCONSTR'!F111*F$83/'EC-UNCONSTR'!F$83)</f>
        <v>358.52641769839482</v>
      </c>
      <c r="G111" s="37">
        <f>IF('EC-UNCONSTR'!G$83=0,0,'EC-UNCONSTR'!G111*G$83/'EC-UNCONSTR'!G$83)</f>
        <v>267.09614485743901</v>
      </c>
      <c r="H111" s="37">
        <f>IF('EC-UNCONSTR'!H$83=0,0,'EC-UNCONSTR'!H111*H$83/'EC-UNCONSTR'!H$83)</f>
        <v>287.09211283822685</v>
      </c>
      <c r="I111" s="37">
        <f>IF('EC-UNCONSTR'!I$83=0,0,'EC-UNCONSTR'!I111*I$83/'EC-UNCONSTR'!I$83)</f>
        <v>362.18412173793297</v>
      </c>
      <c r="J111" s="37">
        <f>IF('EC-UNCONSTR'!J$83=0,0,'EC-UNCONSTR'!J111*J$83/'EC-UNCONSTR'!J$83)</f>
        <v>234.15073635018251</v>
      </c>
      <c r="K111" s="37">
        <f>IF('EC-UNCONSTR'!K$83=0,0,'EC-UNCONSTR'!K111*K$83/'EC-UNCONSTR'!K$83)</f>
        <v>601.79625108979951</v>
      </c>
      <c r="L111" s="37">
        <f>IF('EC-UNCONSTR'!L$83=0,0,'EC-UNCONSTR'!L111*L$83/'EC-UNCONSTR'!L$83)</f>
        <v>209.86787381939962</v>
      </c>
      <c r="M111" s="37">
        <f>IF('EC-UNCONSTR'!M$83=0,0,'EC-UNCONSTR'!M111*M$83/'EC-UNCONSTR'!M$83)</f>
        <v>153.0063490989088</v>
      </c>
      <c r="N111" s="37">
        <f>IF('EC-UNCONSTR'!N$83=0,0,'EC-UNCONSTR'!N111*N$83/'EC-UNCONSTR'!N$83)</f>
        <v>470.44385853262554</v>
      </c>
      <c r="O111" s="37">
        <f>IF('EC-UNCONSTR'!O$83=0,0,'EC-UNCONSTR'!O111*O$83/'EC-UNCONSTR'!O$83)</f>
        <v>562.32427366447985</v>
      </c>
      <c r="P111" s="37">
        <f>IF('EC-UNCONSTR'!P$83=0,0,'EC-UNCONSTR'!P111*P$83/'EC-UNCONSTR'!P$83)</f>
        <v>516.69395043957013</v>
      </c>
      <c r="Q111" s="37">
        <f>IF('EC-UNCONSTR'!Q$83=0,0,'EC-UNCONSTR'!Q111*Q$83/'EC-UNCONSTR'!Q$83)</f>
        <v>606.06060606060601</v>
      </c>
      <c r="R111" s="22">
        <f>SUM(D111:Q111)</f>
        <v>4885.2426961875653</v>
      </c>
    </row>
    <row r="112" spans="2:18" x14ac:dyDescent="0.35">
      <c r="B112" s="16" t="s">
        <v>135</v>
      </c>
      <c r="C112" s="16"/>
      <c r="D112" s="63"/>
      <c r="E112" s="63"/>
      <c r="F112" s="63"/>
      <c r="G112" s="63"/>
      <c r="H112" s="63"/>
      <c r="I112" s="63"/>
      <c r="J112" s="63"/>
      <c r="K112" s="63"/>
      <c r="L112" s="65"/>
      <c r="M112" s="63"/>
      <c r="N112" s="63"/>
      <c r="O112" s="63"/>
      <c r="P112" s="63"/>
      <c r="Q112" s="63"/>
      <c r="R112" s="29"/>
    </row>
    <row r="113" spans="2:18" x14ac:dyDescent="0.35">
      <c r="B113" t="s">
        <v>119</v>
      </c>
      <c r="D113" s="37">
        <f>D86*Assumptions!$K$25/24</f>
        <v>0</v>
      </c>
      <c r="E113" s="37">
        <f>E86*Assumptions!$K$25/24</f>
        <v>64.15384615384616</v>
      </c>
      <c r="F113" s="37">
        <f>F86*Assumptions!$K$25/24</f>
        <v>82.5</v>
      </c>
      <c r="G113" s="37">
        <f>G86*Assumptions!$K$25/24</f>
        <v>125</v>
      </c>
      <c r="H113" s="37">
        <f>H86*Assumptions!$K$25/24</f>
        <v>125</v>
      </c>
      <c r="I113" s="37">
        <f>I86*Assumptions!$K$25/24</f>
        <v>125</v>
      </c>
      <c r="J113" s="37">
        <f>J86*Assumptions!$K$25/24</f>
        <v>125</v>
      </c>
      <c r="K113" s="37">
        <f>K86*Assumptions!$K$25/24</f>
        <v>125</v>
      </c>
      <c r="L113" s="64">
        <f>L86*Assumptions!$K$25/24</f>
        <v>57.461538461538566</v>
      </c>
      <c r="M113" s="37">
        <f>M86*Assumptions!$K$25/24</f>
        <v>0</v>
      </c>
      <c r="N113" s="37">
        <f>N86*Assumptions!$K$25/24</f>
        <v>0</v>
      </c>
      <c r="O113" s="37">
        <f>O86*Assumptions!$K$25/24</f>
        <v>0</v>
      </c>
      <c r="P113" s="37">
        <f>P86*Assumptions!$K$25/24</f>
        <v>0</v>
      </c>
      <c r="Q113" s="37">
        <f>Q86*Assumptions!$K$25/24</f>
        <v>0</v>
      </c>
      <c r="R113" s="22"/>
    </row>
    <row r="114" spans="2:18" x14ac:dyDescent="0.35">
      <c r="B114" t="s">
        <v>120</v>
      </c>
      <c r="D114" s="37">
        <f>D87*Assumptions!$K$25/24</f>
        <v>0</v>
      </c>
      <c r="E114" s="37">
        <f>E87*Assumptions!$K$25/24</f>
        <v>0</v>
      </c>
      <c r="F114" s="37">
        <f>F87*Assumptions!$K$25/24</f>
        <v>100</v>
      </c>
      <c r="G114" s="37">
        <f>G87*Assumptions!$K$25/24</f>
        <v>100</v>
      </c>
      <c r="H114" s="37">
        <f>H87*Assumptions!$K$25/24</f>
        <v>100</v>
      </c>
      <c r="I114" s="37">
        <f>I87*Assumptions!$K$25/24</f>
        <v>100</v>
      </c>
      <c r="J114" s="37">
        <f>J87*Assumptions!$K$25/24</f>
        <v>100</v>
      </c>
      <c r="K114" s="37">
        <f>K87*Assumptions!$K$25/24</f>
        <v>100</v>
      </c>
      <c r="L114" s="64">
        <f>L87*Assumptions!$K$25/24</f>
        <v>100</v>
      </c>
      <c r="M114" s="37">
        <f>M87*Assumptions!$K$25/24</f>
        <v>100</v>
      </c>
      <c r="N114" s="37">
        <f>N87*Assumptions!$K$25/24</f>
        <v>100</v>
      </c>
      <c r="O114" s="37">
        <f>O87*Assumptions!$K$25/24</f>
        <v>100</v>
      </c>
      <c r="P114" s="37">
        <f>P87*Assumptions!$K$25/24</f>
        <v>100</v>
      </c>
      <c r="Q114" s="37">
        <f>Q87*Assumptions!$K$25/24</f>
        <v>100</v>
      </c>
      <c r="R114" s="22"/>
    </row>
    <row r="115" spans="2:18" x14ac:dyDescent="0.35">
      <c r="B115" t="s">
        <v>121</v>
      </c>
      <c r="D115" s="37">
        <f>D88*Assumptions!$K$25/24</f>
        <v>0</v>
      </c>
      <c r="E115" s="37">
        <f>E88*Assumptions!$K$25/24</f>
        <v>0</v>
      </c>
      <c r="F115" s="37">
        <f>F88*Assumptions!$K$25/24</f>
        <v>0</v>
      </c>
      <c r="G115" s="37">
        <f>G88*Assumptions!$K$25/24</f>
        <v>0</v>
      </c>
      <c r="H115" s="37">
        <f>H88*Assumptions!$K$25/24</f>
        <v>0</v>
      </c>
      <c r="I115" s="37">
        <f>I88*Assumptions!$K$25/24</f>
        <v>0</v>
      </c>
      <c r="J115" s="37">
        <f>J88*Assumptions!$K$25/24</f>
        <v>0</v>
      </c>
      <c r="K115" s="37">
        <f>K88*Assumptions!$K$25/24</f>
        <v>0</v>
      </c>
      <c r="L115" s="64">
        <f>L88*Assumptions!$K$25/24</f>
        <v>0</v>
      </c>
      <c r="M115" s="37">
        <f>M88*Assumptions!$K$25/24</f>
        <v>58.32921846691869</v>
      </c>
      <c r="N115" s="37">
        <f>N88*Assumptions!$K$25/24</f>
        <v>83.333333333333329</v>
      </c>
      <c r="O115" s="37">
        <f>O88*Assumptions!$K$25/24</f>
        <v>83.333333333333329</v>
      </c>
      <c r="P115" s="37">
        <f>P88*Assumptions!$K$25/24</f>
        <v>83.333333333333329</v>
      </c>
      <c r="Q115" s="37">
        <f>Q88*Assumptions!$K$25/24</f>
        <v>83.333333333333329</v>
      </c>
      <c r="R115" s="22"/>
    </row>
    <row r="116" spans="2:18" x14ac:dyDescent="0.35">
      <c r="B116" t="s">
        <v>138</v>
      </c>
      <c r="D116" s="37">
        <f>(D102+D105)*Assumptions!$K$26/24</f>
        <v>0</v>
      </c>
      <c r="E116" s="37">
        <f>(E102+E105)*Assumptions!$K$26/24</f>
        <v>64.15384615384616</v>
      </c>
      <c r="F116" s="37">
        <f>(F102+F105)*Assumptions!$K$26/24</f>
        <v>166.77927348413243</v>
      </c>
      <c r="G116" s="37">
        <f>(G102+G105)*Assumptions!$K$26/24</f>
        <v>198.60668789808923</v>
      </c>
      <c r="H116" s="37">
        <f>(H102+H105)*Assumptions!$K$26/24</f>
        <v>194.53637855579868</v>
      </c>
      <c r="I116" s="37">
        <f>(I102+I105)*Assumptions!$K$26/24</f>
        <v>225.00000000000009</v>
      </c>
      <c r="J116" s="37">
        <f>(J102+J105)*Assumptions!$K$26/24</f>
        <v>181.18825358547113</v>
      </c>
      <c r="K116" s="37">
        <f>(K102+K105)*Assumptions!$K$26/24</f>
        <v>200.96992153443765</v>
      </c>
      <c r="L116" s="64">
        <f>(L102+L105)*Assumptions!$K$26/24</f>
        <v>146.80635634476528</v>
      </c>
      <c r="M116" s="37">
        <f>(M102+M105)*Assumptions!$K$26/24</f>
        <v>158.32921846691872</v>
      </c>
      <c r="N116" s="37">
        <f>(N102+N105)*Assumptions!$K$26/24</f>
        <v>112.06230942649957</v>
      </c>
      <c r="O116" s="37">
        <f>(O102+O105)*Assumptions!$K$26/24</f>
        <v>122.22222222222223</v>
      </c>
      <c r="P116" s="37">
        <f>(P102+P105)*Assumptions!$K$26/24</f>
        <v>139.20080716720059</v>
      </c>
      <c r="Q116" s="37">
        <f>(Q102+Q105)*Assumptions!$K$26/24</f>
        <v>91.666666666666671</v>
      </c>
      <c r="R116" s="22"/>
    </row>
    <row r="117" spans="2:18" ht="15.5" x14ac:dyDescent="0.35">
      <c r="B117" t="s">
        <v>297</v>
      </c>
      <c r="D117" s="109"/>
      <c r="E117" s="110">
        <f>SUM(E113:E116)</f>
        <v>128.30769230769232</v>
      </c>
      <c r="F117" s="110">
        <f t="shared" ref="F117:Q117" si="16">SUM(F113:F116)</f>
        <v>349.27927348413243</v>
      </c>
      <c r="G117" s="110">
        <f t="shared" si="16"/>
        <v>423.60668789808926</v>
      </c>
      <c r="H117" s="110">
        <f t="shared" si="16"/>
        <v>419.53637855579871</v>
      </c>
      <c r="I117" s="110">
        <f t="shared" si="16"/>
        <v>450.00000000000011</v>
      </c>
      <c r="J117" s="110">
        <f t="shared" si="16"/>
        <v>406.1882535854711</v>
      </c>
      <c r="K117" s="110">
        <f>SUM(K113:K116)</f>
        <v>425.96992153443762</v>
      </c>
      <c r="L117" s="110">
        <f t="shared" si="16"/>
        <v>304.26789480630384</v>
      </c>
      <c r="M117" s="110">
        <f t="shared" si="16"/>
        <v>316.65843693383738</v>
      </c>
      <c r="N117" s="110">
        <f t="shared" si="16"/>
        <v>295.39564275983287</v>
      </c>
      <c r="O117" s="110">
        <f t="shared" si="16"/>
        <v>305.55555555555554</v>
      </c>
      <c r="P117" s="110">
        <f t="shared" si="16"/>
        <v>322.53414050053391</v>
      </c>
      <c r="Q117" s="110">
        <f t="shared" si="16"/>
        <v>275</v>
      </c>
      <c r="R117" s="22"/>
    </row>
    <row r="118" spans="2:18" x14ac:dyDescent="0.35">
      <c r="B118" t="s">
        <v>136</v>
      </c>
      <c r="D118" s="37">
        <f>D108*Assumptions!$K$27/24</f>
        <v>0</v>
      </c>
      <c r="E118" s="37">
        <f>E108*Assumptions!$K$27/24</f>
        <v>20</v>
      </c>
      <c r="F118" s="37">
        <f>F108*Assumptions!$K$27/24</f>
        <v>38.700470038263127</v>
      </c>
      <c r="G118" s="37">
        <f>G108*Assumptions!$K$27/24</f>
        <v>31.702806511268722</v>
      </c>
      <c r="H118" s="37">
        <f>H108*Assumptions!$K$27/24</f>
        <v>40.299366724237188</v>
      </c>
      <c r="I118" s="37">
        <f>I108*Assumptions!$K$27/24</f>
        <v>34.428148454176132</v>
      </c>
      <c r="J118" s="37">
        <f>J108*Assumptions!$K$27/24</f>
        <v>28.439419699222956</v>
      </c>
      <c r="K118" s="37">
        <f>K108*Assumptions!$K$27/24</f>
        <v>43.591979075850048</v>
      </c>
      <c r="L118" s="64">
        <f>L108*Assumptions!$K$27/24</f>
        <v>24.693787963836083</v>
      </c>
      <c r="M118" s="37">
        <f>M108*Assumptions!$K$27/24</f>
        <v>24.286722079191875</v>
      </c>
      <c r="N118" s="37">
        <f>N108*Assumptions!$K$27/24</f>
        <v>35.177536919582423</v>
      </c>
      <c r="O118" s="37">
        <f>O108*Assumptions!$K$27/24</f>
        <v>37.488284910965326</v>
      </c>
      <c r="P118" s="37">
        <f>P108*Assumptions!$K$27/24</f>
        <v>41.623551008141959</v>
      </c>
      <c r="Q118" s="37">
        <f>Q108*Assumptions!$K$27/24</f>
        <v>43.290043290043286</v>
      </c>
      <c r="R118" s="22"/>
    </row>
    <row r="119" spans="2:18" x14ac:dyDescent="0.35">
      <c r="B119" t="s">
        <v>193</v>
      </c>
      <c r="D119" s="37">
        <f>(ROUNDUP(D83/400,1)+D84)*Assumptions!$K$42+SUM(D110:D111)/Assumptions!$K$41</f>
        <v>0</v>
      </c>
      <c r="E119" s="37">
        <f>(ROUNDUP(E83/400,1)+E84)*Assumptions!$K$42+SUM(E110:E111)/Assumptions!$K$41</f>
        <v>161.37560000000002</v>
      </c>
      <c r="F119" s="37">
        <f>(ROUNDUP(F83/400,1)+F84)*Assumptions!$K$42+SUM(F110:F111)/Assumptions!$K$41</f>
        <v>317.05568257422431</v>
      </c>
      <c r="G119" s="37">
        <f>(ROUNDUP(G83/400,1)+G84)*Assumptions!$K$42+SUM(G110:G111)/Assumptions!$K$41</f>
        <v>322.6204896322339</v>
      </c>
      <c r="H119" s="37">
        <f>(ROUNDUP(H83/400,1)+H84)*Assumptions!$K$42+SUM(H110:H111)/Assumptions!$K$41</f>
        <v>306.65400690846286</v>
      </c>
      <c r="I119" s="37">
        <f>(ROUNDUP(I83/400,1)+I84)*Assumptions!$K$42+SUM(I110:I111)/Assumptions!$K$41</f>
        <v>322.4406977438087</v>
      </c>
      <c r="J119" s="37">
        <f>(ROUNDUP(J83/400,1)+J84)*Assumptions!$K$42+SUM(J110:J111)/Assumptions!$K$41</f>
        <v>307.85316328435567</v>
      </c>
      <c r="K119" s="37">
        <f>(ROUNDUP(K83/400,1)+K84)*Assumptions!$K$42+SUM(K110:K111)/Assumptions!$K$41</f>
        <v>383.64906277244989</v>
      </c>
      <c r="L119" s="64">
        <f>(ROUNDUP(L83/400,1)+L84)*Assumptions!$K$42+SUM(L110:L111)/Assumptions!$K$41</f>
        <v>240.10351063031834</v>
      </c>
      <c r="M119" s="37">
        <f>(ROUNDUP(M83/400,1)+M84)*Assumptions!$K$42+SUM(M110:M111)/Assumptions!$K$41</f>
        <v>236.10008123361945</v>
      </c>
      <c r="N119" s="37">
        <f>(ROUNDUP(N83/400,1)+N84)*Assumptions!$K$42+SUM(N110:N111)/Assumptions!$K$41</f>
        <v>368.9041005514548</v>
      </c>
      <c r="O119" s="37">
        <f>(ROUNDUP(O83/400,1)+O84)*Assumptions!$K$42+SUM(O110:O111)/Assumptions!$K$41</f>
        <v>361.58106841611993</v>
      </c>
      <c r="P119" s="37">
        <f>(ROUNDUP(P83/400,1)+P84)*Assumptions!$K$42+SUM(P110:P111)/Assumptions!$K$41</f>
        <v>350.1734876098925</v>
      </c>
      <c r="Q119" s="37">
        <f>(ROUNDUP(Q83/400,1)+Q84)*Assumptions!$K$42+SUM(Q110:Q111)/Assumptions!$K$41</f>
        <v>372.5151515151515</v>
      </c>
      <c r="R119" s="22"/>
    </row>
    <row r="120" spans="2:18" ht="15.5" x14ac:dyDescent="0.35">
      <c r="B120" s="108" t="s">
        <v>292</v>
      </c>
      <c r="D120" s="109">
        <f>(ROUNDUP(D84/400,1)+D85)*Assumptions!$K$42+SUM(D111:D111)/Assumptions!$K$41</f>
        <v>0</v>
      </c>
      <c r="E120" s="110">
        <f>E102*Assumptions!$K$28/24</f>
        <v>49.15384615384616</v>
      </c>
      <c r="F120" s="110">
        <f>F102*Assumptions!$K$28/24</f>
        <v>123.79723432671558</v>
      </c>
      <c r="G120" s="110">
        <f>G102*Assumptions!$K$28/24</f>
        <v>139.34613853503188</v>
      </c>
      <c r="H120" s="110">
        <f>H102*Assumptions!$K$28/24</f>
        <v>148.37937636761487</v>
      </c>
      <c r="I120" s="110">
        <f>I102*Assumptions!$K$28/24</f>
        <v>104.65296426358192</v>
      </c>
      <c r="J120" s="110">
        <f>J102*Assumptions!$K$28/24</f>
        <v>128.37225191061887</v>
      </c>
      <c r="K120" s="110">
        <f>K102*Assumptions!$K$28/24</f>
        <v>200.96992153443765</v>
      </c>
      <c r="L120" s="110">
        <f>L102*Assumptions!$K$28/24</f>
        <v>124.40550081645519</v>
      </c>
      <c r="M120" s="110">
        <f>M102*Assumptions!$K$28/24</f>
        <v>158.32921846691872</v>
      </c>
      <c r="N120" s="110">
        <f>N102*Assumptions!$K$28/24</f>
        <v>83.508409562733519</v>
      </c>
      <c r="O120" s="110">
        <f>O102*Assumptions!$K$28/24</f>
        <v>61.111111111111114</v>
      </c>
      <c r="P120" s="110">
        <f>P102*Assumptions!$K$28/24</f>
        <v>95.068281001067859</v>
      </c>
      <c r="Q120" s="110">
        <f>Q102*Assumptions!$K$28/24</f>
        <v>91.666666666666671</v>
      </c>
      <c r="R120" s="22"/>
    </row>
    <row r="121" spans="2:18" x14ac:dyDescent="0.35">
      <c r="B121" s="16" t="s">
        <v>139</v>
      </c>
      <c r="C121" s="16"/>
      <c r="D121" s="63"/>
      <c r="E121" s="63"/>
      <c r="F121" s="63"/>
      <c r="G121" s="63"/>
      <c r="H121" s="63"/>
      <c r="I121" s="63"/>
      <c r="J121" s="63"/>
      <c r="K121" s="63"/>
      <c r="L121" s="65"/>
      <c r="M121" s="63"/>
      <c r="N121" s="63"/>
      <c r="O121" s="63"/>
      <c r="P121" s="63"/>
      <c r="Q121" s="63"/>
      <c r="R121" s="29"/>
    </row>
    <row r="122" spans="2:18" x14ac:dyDescent="0.35">
      <c r="B122" t="s">
        <v>119</v>
      </c>
      <c r="D122" s="37">
        <f>ROUNDUP(D113/(Assumptions!$C$36*365),0)</f>
        <v>0</v>
      </c>
      <c r="E122" s="37">
        <f>ROUNDUP(E113/(Assumptions!$C$36*365),0)</f>
        <v>1</v>
      </c>
      <c r="F122" s="37">
        <f>ROUNDUP(F113/(Assumptions!$C$36*365),0)</f>
        <v>1</v>
      </c>
      <c r="G122" s="37">
        <f>ROUNDUP(G113/(Assumptions!$C$36*365),0)</f>
        <v>1</v>
      </c>
      <c r="H122" s="37">
        <f>ROUNDUP(H113/(Assumptions!$C$36*365),0)</f>
        <v>1</v>
      </c>
      <c r="I122" s="37">
        <f>ROUNDUP(I113/(Assumptions!$C$36*365),0)</f>
        <v>1</v>
      </c>
      <c r="J122" s="37">
        <f>ROUNDUP(J113/(Assumptions!$C$36*365),0)</f>
        <v>1</v>
      </c>
      <c r="K122" s="37">
        <f>ROUNDUP(K113/(Assumptions!$C$36*365),0)</f>
        <v>1</v>
      </c>
      <c r="L122" s="64">
        <f>ROUNDUP(L113/(Assumptions!$C$36*365),0)</f>
        <v>1</v>
      </c>
      <c r="M122" s="37">
        <f>ROUNDUP(M113/(Assumptions!$C$36*365),0)</f>
        <v>0</v>
      </c>
      <c r="N122" s="37">
        <f>ROUNDUP(N113/(Assumptions!$C$36*365),0)</f>
        <v>0</v>
      </c>
      <c r="O122" s="37">
        <f>ROUNDUP(O113/(Assumptions!$C$36*365),0)</f>
        <v>0</v>
      </c>
      <c r="P122" s="37">
        <f>ROUNDUP(P113/(Assumptions!$C$36*365),0)</f>
        <v>0</v>
      </c>
      <c r="Q122" s="37">
        <f>ROUNDUP(Q113/(Assumptions!$C$36*365),0)</f>
        <v>0</v>
      </c>
      <c r="R122" s="22"/>
    </row>
    <row r="123" spans="2:18" x14ac:dyDescent="0.35">
      <c r="B123" t="s">
        <v>120</v>
      </c>
      <c r="D123" s="37">
        <f>ROUNDUP(D114/(Assumptions!$C$36*365),0)</f>
        <v>0</v>
      </c>
      <c r="E123" s="37">
        <f>ROUNDUP(E114/(Assumptions!$C$36*365),0)</f>
        <v>0</v>
      </c>
      <c r="F123" s="37">
        <f>ROUNDUP(F114/(Assumptions!$C$36*365),0)</f>
        <v>1</v>
      </c>
      <c r="G123" s="37">
        <f>ROUNDUP(G114/(Assumptions!$C$36*365),0)</f>
        <v>1</v>
      </c>
      <c r="H123" s="37">
        <f>ROUNDUP(H114/(Assumptions!$C$36*365),0)</f>
        <v>1</v>
      </c>
      <c r="I123" s="37">
        <f>ROUNDUP(I114/(Assumptions!$C$36*365),0)</f>
        <v>1</v>
      </c>
      <c r="J123" s="37">
        <f>ROUNDUP(J114/(Assumptions!$C$36*365),0)</f>
        <v>1</v>
      </c>
      <c r="K123" s="37">
        <f>ROUNDUP(K114/(Assumptions!$C$36*365),0)</f>
        <v>1</v>
      </c>
      <c r="L123" s="64">
        <f>ROUNDUP(L114/(Assumptions!$C$36*365),0)</f>
        <v>1</v>
      </c>
      <c r="M123" s="37">
        <f>ROUNDUP(M114/(Assumptions!$C$36*365),0)</f>
        <v>1</v>
      </c>
      <c r="N123" s="37">
        <f>ROUNDUP(N114/(Assumptions!$C$36*365),0)</f>
        <v>1</v>
      </c>
      <c r="O123" s="37">
        <f>ROUNDUP(O114/(Assumptions!$C$36*365),0)</f>
        <v>1</v>
      </c>
      <c r="P123" s="37">
        <f>ROUNDUP(P114/(Assumptions!$C$36*365),0)</f>
        <v>1</v>
      </c>
      <c r="Q123" s="37">
        <f>ROUNDUP(Q114/(Assumptions!$C$36*365),0)</f>
        <v>1</v>
      </c>
      <c r="R123" s="22"/>
    </row>
    <row r="124" spans="2:18" x14ac:dyDescent="0.35">
      <c r="B124" t="s">
        <v>121</v>
      </c>
      <c r="D124" s="37">
        <f>ROUNDUP(D115/(Assumptions!$C$36*365),0)</f>
        <v>0</v>
      </c>
      <c r="E124" s="37">
        <f>ROUNDUP(E115/(Assumptions!$C$36*365),0)</f>
        <v>0</v>
      </c>
      <c r="F124" s="37">
        <f>ROUNDUP(F115/(Assumptions!$C$36*365),0)</f>
        <v>0</v>
      </c>
      <c r="G124" s="37">
        <f>ROUNDUP(G115/(Assumptions!$C$36*365),0)</f>
        <v>0</v>
      </c>
      <c r="H124" s="37">
        <f>ROUNDUP(H115/(Assumptions!$C$36*365),0)</f>
        <v>0</v>
      </c>
      <c r="I124" s="37">
        <f>ROUNDUP(I115/(Assumptions!$C$36*365),0)</f>
        <v>0</v>
      </c>
      <c r="J124" s="37">
        <f>ROUNDUP(J115/(Assumptions!$C$36*365),0)</f>
        <v>0</v>
      </c>
      <c r="K124" s="37">
        <f>ROUNDUP(K115/(Assumptions!$C$36*365),0)</f>
        <v>0</v>
      </c>
      <c r="L124" s="64">
        <f>ROUNDUP(L115/(Assumptions!$C$36*365),0)</f>
        <v>0</v>
      </c>
      <c r="M124" s="37">
        <f>ROUNDUP(M115/(Assumptions!$C$36*365),0)</f>
        <v>1</v>
      </c>
      <c r="N124" s="37">
        <f>ROUNDUP(N115/(Assumptions!$C$36*365),0)</f>
        <v>1</v>
      </c>
      <c r="O124" s="37">
        <f>ROUNDUP(O115/(Assumptions!$C$36*365),0)</f>
        <v>1</v>
      </c>
      <c r="P124" s="37">
        <f>ROUNDUP(P115/(Assumptions!$C$36*365),0)</f>
        <v>1</v>
      </c>
      <c r="Q124" s="37">
        <f>ROUNDUP(Q115/(Assumptions!$C$36*365),0)</f>
        <v>1</v>
      </c>
      <c r="R124" s="22"/>
    </row>
    <row r="125" spans="2:18" x14ac:dyDescent="0.35">
      <c r="B125" t="s">
        <v>138</v>
      </c>
      <c r="D125" s="37">
        <f>ROUNDUP(D116/(Assumptions!$C$36*365),0)</f>
        <v>0</v>
      </c>
      <c r="E125" s="37">
        <f>ROUNDUP(E116/(Assumptions!$C$36*365),0)</f>
        <v>1</v>
      </c>
      <c r="F125" s="37">
        <f>ROUNDUP(F116/(Assumptions!$C$36*365),0)</f>
        <v>1</v>
      </c>
      <c r="G125" s="37">
        <f>ROUNDUP(G116/(Assumptions!$C$36*365),0)</f>
        <v>1</v>
      </c>
      <c r="H125" s="37">
        <f>ROUNDUP(H116/(Assumptions!$C$36*365),0)</f>
        <v>1</v>
      </c>
      <c r="I125" s="37">
        <f>ROUNDUP(I116/(Assumptions!$C$36*365),0)</f>
        <v>1</v>
      </c>
      <c r="J125" s="37">
        <f>ROUNDUP(J116/(Assumptions!$C$36*365),0)</f>
        <v>1</v>
      </c>
      <c r="K125" s="37">
        <f>ROUNDUP(K116/(Assumptions!$C$36*365),0)</f>
        <v>1</v>
      </c>
      <c r="L125" s="64">
        <f>ROUNDUP(L116/(Assumptions!$C$36*365),0)</f>
        <v>1</v>
      </c>
      <c r="M125" s="37">
        <f>ROUNDUP(M116/(Assumptions!$C$36*365),0)</f>
        <v>1</v>
      </c>
      <c r="N125" s="37">
        <f>ROUNDUP(N116/(Assumptions!$C$36*365),0)</f>
        <v>1</v>
      </c>
      <c r="O125" s="37">
        <f>ROUNDUP(O116/(Assumptions!$C$36*365),0)</f>
        <v>1</v>
      </c>
      <c r="P125" s="37">
        <f>ROUNDUP(P116/(Assumptions!$C$36*365),0)</f>
        <v>1</v>
      </c>
      <c r="Q125" s="37">
        <f>ROUNDUP(Q116/(Assumptions!$C$36*365),0)</f>
        <v>1</v>
      </c>
      <c r="R125" s="22"/>
    </row>
    <row r="126" spans="2:18" x14ac:dyDescent="0.35">
      <c r="B126" s="59" t="s">
        <v>147</v>
      </c>
      <c r="C126" s="58"/>
      <c r="D126" s="66">
        <f>SUM(D122:D125)</f>
        <v>0</v>
      </c>
      <c r="E126" s="66">
        <f t="shared" ref="E126:Q126" si="17">SUM(E122:E125)</f>
        <v>2</v>
      </c>
      <c r="F126" s="66">
        <f t="shared" si="17"/>
        <v>3</v>
      </c>
      <c r="G126" s="66">
        <f t="shared" si="17"/>
        <v>3</v>
      </c>
      <c r="H126" s="66">
        <f t="shared" si="17"/>
        <v>3</v>
      </c>
      <c r="I126" s="66">
        <f>SUM(I122:I125)</f>
        <v>3</v>
      </c>
      <c r="J126" s="66">
        <f t="shared" si="17"/>
        <v>3</v>
      </c>
      <c r="K126" s="66">
        <f t="shared" si="17"/>
        <v>3</v>
      </c>
      <c r="L126" s="67">
        <f t="shared" si="17"/>
        <v>3</v>
      </c>
      <c r="M126" s="66">
        <f t="shared" si="17"/>
        <v>3</v>
      </c>
      <c r="N126" s="66">
        <f t="shared" si="17"/>
        <v>3</v>
      </c>
      <c r="O126" s="66">
        <f t="shared" si="17"/>
        <v>3</v>
      </c>
      <c r="P126" s="66">
        <f t="shared" si="17"/>
        <v>3</v>
      </c>
      <c r="Q126" s="66">
        <f t="shared" si="17"/>
        <v>3</v>
      </c>
      <c r="R126" s="60"/>
    </row>
    <row r="127" spans="2:18" ht="15.5" x14ac:dyDescent="0.35">
      <c r="B127" s="107"/>
      <c r="C127" s="108"/>
      <c r="D127" s="109"/>
      <c r="E127" s="110">
        <f>ROUNDUP(E117/(Assumptions!$C$36*365),0)</f>
        <v>1</v>
      </c>
      <c r="F127" s="110">
        <f>ROUNDUP(F117/(Assumptions!$C$36*365),0)</f>
        <v>2</v>
      </c>
      <c r="G127" s="110">
        <f>ROUNDUP(G117/(Assumptions!$C$36*365),0)</f>
        <v>2</v>
      </c>
      <c r="H127" s="110">
        <f>ROUNDUP(H117/(Assumptions!$C$36*365),0)</f>
        <v>2</v>
      </c>
      <c r="I127" s="110">
        <f>ROUNDUP(I117/(Assumptions!$C$36*365),0)</f>
        <v>2</v>
      </c>
      <c r="J127" s="110">
        <f>ROUNDUP(J117/(Assumptions!$C$36*365),0)</f>
        <v>2</v>
      </c>
      <c r="K127" s="110">
        <f>ROUNDUP(K117/(Assumptions!$C$36*365),0)</f>
        <v>2</v>
      </c>
      <c r="L127" s="110">
        <f>ROUNDUP(L117/(Assumptions!$C$36*365),0)</f>
        <v>2</v>
      </c>
      <c r="M127" s="110">
        <f>ROUNDUP(M117/(Assumptions!$C$36*365),0)</f>
        <v>2</v>
      </c>
      <c r="N127" s="110">
        <f>ROUNDUP(N117/(Assumptions!$C$36*365),0)</f>
        <v>2</v>
      </c>
      <c r="O127" s="110">
        <f>ROUNDUP(O117/(Assumptions!$C$36*365),0)</f>
        <v>2</v>
      </c>
      <c r="P127" s="110">
        <f>ROUNDUP(P117/(Assumptions!$C$36*365),0)</f>
        <v>2</v>
      </c>
      <c r="Q127" s="110">
        <f>ROUNDUP(Q117/(Assumptions!$C$36*365),0)</f>
        <v>2</v>
      </c>
      <c r="R127" s="115"/>
    </row>
    <row r="128" spans="2:18" x14ac:dyDescent="0.35">
      <c r="B128" t="s">
        <v>136</v>
      </c>
      <c r="D128" s="37">
        <f>ROUNDUP(D118/(Assumptions!$C$36*365),0)</f>
        <v>0</v>
      </c>
      <c r="E128" s="37">
        <f>ROUNDUP(E118/(Assumptions!$C$36*365),0)</f>
        <v>1</v>
      </c>
      <c r="F128" s="37">
        <f>ROUNDUP(F118/(Assumptions!$C$36*365),0)</f>
        <v>1</v>
      </c>
      <c r="G128" s="37">
        <f>ROUNDUP(G118/(Assumptions!$C$36*365),0)</f>
        <v>1</v>
      </c>
      <c r="H128" s="37">
        <f>ROUNDUP(H118/(Assumptions!$C$36*365),0)</f>
        <v>1</v>
      </c>
      <c r="I128" s="37">
        <f>ROUNDUP(I118/(Assumptions!$C$36*365),0)</f>
        <v>1</v>
      </c>
      <c r="J128" s="37">
        <f>ROUNDUP(J118/(Assumptions!$C$36*365),0)</f>
        <v>1</v>
      </c>
      <c r="K128" s="37">
        <f>ROUNDUP(K118/(Assumptions!$C$36*365),0)</f>
        <v>1</v>
      </c>
      <c r="L128" s="64">
        <f>ROUNDUP(L118/(Assumptions!$C$36*365),0)</f>
        <v>1</v>
      </c>
      <c r="M128" s="37">
        <f>ROUNDUP(M118/(Assumptions!$C$36*365),0)</f>
        <v>1</v>
      </c>
      <c r="N128" s="37">
        <f>ROUNDUP(N118/(Assumptions!$C$36*365),0)</f>
        <v>1</v>
      </c>
      <c r="O128" s="37">
        <f>ROUNDUP(O118/(Assumptions!$C$36*365),0)</f>
        <v>1</v>
      </c>
      <c r="P128" s="37">
        <f>ROUNDUP(P118/(Assumptions!$C$36*365),0)</f>
        <v>1</v>
      </c>
      <c r="Q128" s="37">
        <f>ROUNDUP(Q118/(Assumptions!$C$36*365),0)</f>
        <v>1</v>
      </c>
      <c r="R128" s="22"/>
    </row>
    <row r="129" spans="2:18" x14ac:dyDescent="0.35">
      <c r="B129" t="s">
        <v>140</v>
      </c>
      <c r="D129" s="37">
        <f>D126*2</f>
        <v>0</v>
      </c>
      <c r="E129" s="37">
        <f t="shared" ref="E129:Q129" si="18">E126*2</f>
        <v>4</v>
      </c>
      <c r="F129" s="37">
        <f t="shared" si="18"/>
        <v>6</v>
      </c>
      <c r="G129" s="37">
        <f t="shared" si="18"/>
        <v>6</v>
      </c>
      <c r="H129" s="37">
        <f t="shared" si="18"/>
        <v>6</v>
      </c>
      <c r="I129" s="37">
        <f t="shared" si="18"/>
        <v>6</v>
      </c>
      <c r="J129" s="37">
        <f t="shared" si="18"/>
        <v>6</v>
      </c>
      <c r="K129" s="37">
        <f t="shared" si="18"/>
        <v>6</v>
      </c>
      <c r="L129" s="64">
        <f t="shared" si="18"/>
        <v>6</v>
      </c>
      <c r="M129" s="37">
        <f t="shared" si="18"/>
        <v>6</v>
      </c>
      <c r="N129" s="37">
        <f t="shared" si="18"/>
        <v>6</v>
      </c>
      <c r="O129" s="37">
        <f t="shared" si="18"/>
        <v>6</v>
      </c>
      <c r="P129" s="37">
        <f t="shared" si="18"/>
        <v>6</v>
      </c>
      <c r="Q129" s="37">
        <f t="shared" si="18"/>
        <v>6</v>
      </c>
      <c r="R129" s="22"/>
    </row>
    <row r="130" spans="2:18" x14ac:dyDescent="0.35">
      <c r="B130" t="s">
        <v>177</v>
      </c>
      <c r="D130" s="37">
        <v>0</v>
      </c>
      <c r="E130" s="37">
        <f>E$84*Assumptions!$K$35+D$84*Assumptions!$K$36+SUM($C$84:C$84)*Assumptions!$K$37+Assumptions!$K$38</f>
        <v>6</v>
      </c>
      <c r="F130" s="37">
        <f>F$84*Assumptions!$K$35+E$84*Assumptions!$K$36+SUM($C$84:D$84)*Assumptions!$K$37+Assumptions!$K$38</f>
        <v>12</v>
      </c>
      <c r="G130" s="37">
        <f>G$84*Assumptions!$K$35+F$84*Assumptions!$K$36+SUM($C$84:E$84)*Assumptions!$K$37+Assumptions!$K$38</f>
        <v>16</v>
      </c>
      <c r="H130" s="37">
        <f>H$84*Assumptions!$K$35+G$84*Assumptions!$K$36+SUM($C$84:F$84)*Assumptions!$K$37+Assumptions!$K$38</f>
        <v>19</v>
      </c>
      <c r="I130" s="37">
        <f>I$84*Assumptions!$K$35+H$84*Assumptions!$K$36+SUM($C$84:G$84)*Assumptions!$K$37+Assumptions!$K$38</f>
        <v>22</v>
      </c>
      <c r="J130" s="37">
        <f>J$84*Assumptions!$K$35+I$84*Assumptions!$K$36+SUM($C$84:H$84)*Assumptions!$K$37+Assumptions!$K$38</f>
        <v>25</v>
      </c>
      <c r="K130" s="37">
        <f>K$84*Assumptions!$K$35+J$84*Assumptions!$K$36+SUM($C$84:I$84)*Assumptions!$K$37+Assumptions!$K$38</f>
        <v>28</v>
      </c>
      <c r="L130" s="37">
        <f>L$84*Assumptions!$K$35+K$84*Assumptions!$K$36+SUM($C$84:J$84)*Assumptions!$K$37+Assumptions!$K$38</f>
        <v>29</v>
      </c>
      <c r="M130" s="37">
        <f>M$84*Assumptions!$K$35+L$84*Assumptions!$K$36+SUM($C$84:K$84)*Assumptions!$K$37+Assumptions!$K$38</f>
        <v>32</v>
      </c>
      <c r="N130" s="37">
        <f>N$84*Assumptions!$K$35+M$84*Assumptions!$K$36+SUM($C$84:L$84)*Assumptions!$K$37+Assumptions!$K$38</f>
        <v>36</v>
      </c>
      <c r="O130" s="37">
        <f>O$84*Assumptions!$K$35+N$84*Assumptions!$K$36+SUM($C$84:M$84)*Assumptions!$K$37+Assumptions!$K$38</f>
        <v>39</v>
      </c>
      <c r="P130" s="37">
        <f>P$84*Assumptions!$K$35+O$84*Assumptions!$K$36+SUM($C$84:N$84)*Assumptions!$K$37+Assumptions!$K$38</f>
        <v>42</v>
      </c>
      <c r="Q130" s="37">
        <f>Q$84*Assumptions!$K$35+P$84*Assumptions!$K$36+SUM($C$84:O$84)*Assumptions!$K$37+Assumptions!$K$38</f>
        <v>45</v>
      </c>
      <c r="R130" s="22">
        <f>Q130</f>
        <v>45</v>
      </c>
    </row>
    <row r="131" spans="2:18" x14ac:dyDescent="0.35">
      <c r="B131" t="s">
        <v>193</v>
      </c>
      <c r="D131" s="37">
        <f>ROUNDUP(D119/(Assumptions!$C$36*365),0)</f>
        <v>0</v>
      </c>
      <c r="E131" s="37">
        <f>ROUNDUP(E119/(Assumptions!$C$36*365),0)</f>
        <v>1</v>
      </c>
      <c r="F131" s="37">
        <f>ROUNDUP(F119/(Assumptions!$C$36*365),0)</f>
        <v>2</v>
      </c>
      <c r="G131" s="37">
        <f>ROUNDUP(G119/(Assumptions!$C$36*365),0)</f>
        <v>2</v>
      </c>
      <c r="H131" s="37">
        <f>ROUNDUP(H119/(Assumptions!$C$36*365),0)</f>
        <v>2</v>
      </c>
      <c r="I131" s="37">
        <f>ROUNDUP(I119/(Assumptions!$C$36*365),0)</f>
        <v>2</v>
      </c>
      <c r="J131" s="37">
        <f>ROUNDUP(J119/(Assumptions!$C$36*365),0)</f>
        <v>2</v>
      </c>
      <c r="K131" s="37">
        <f>ROUNDUP(K119/(Assumptions!$C$36*365),0)</f>
        <v>2</v>
      </c>
      <c r="L131" s="37">
        <f>ROUNDUP(L119/(Assumptions!$C$36*365),0)</f>
        <v>1</v>
      </c>
      <c r="M131" s="37">
        <f>ROUNDUP(M119/(Assumptions!$C$36*365),0)</f>
        <v>1</v>
      </c>
      <c r="N131" s="37">
        <f>ROUNDUP(N119/(Assumptions!$C$36*365),0)</f>
        <v>2</v>
      </c>
      <c r="O131" s="37">
        <f>ROUNDUP(O119/(Assumptions!$C$36*365),0)</f>
        <v>2</v>
      </c>
      <c r="P131" s="37">
        <f>ROUNDUP(P119/(Assumptions!$C$36*365),0)</f>
        <v>2</v>
      </c>
      <c r="Q131" s="37">
        <f>ROUNDUP(Q119/(Assumptions!$C$36*365),0)</f>
        <v>2</v>
      </c>
      <c r="R131" s="22">
        <f>R85*Assumptions!Y52+Q85*Assumptions!Y53+SUM($C85:P85)*Assumptions!Y54</f>
        <v>0</v>
      </c>
    </row>
    <row r="132" spans="2:18" ht="15.5" x14ac:dyDescent="0.35">
      <c r="B132" s="108" t="s">
        <v>295</v>
      </c>
      <c r="C132" s="108"/>
      <c r="D132" s="109"/>
      <c r="E132" s="110">
        <f>ROUNDUP(E120/(Assumptions!$C$36*365),0)</f>
        <v>1</v>
      </c>
      <c r="F132" s="110">
        <f>ROUNDUP(F120/(Assumptions!$C$36*365),0)</f>
        <v>1</v>
      </c>
      <c r="G132" s="110">
        <f>ROUNDUP(G120/(Assumptions!$C$36*365),0)</f>
        <v>1</v>
      </c>
      <c r="H132" s="110">
        <f>ROUNDUP(H120/(Assumptions!$C$36*365),0)</f>
        <v>1</v>
      </c>
      <c r="I132" s="110">
        <f>ROUNDUP(I120/(Assumptions!$C$36*365),0)</f>
        <v>1</v>
      </c>
      <c r="J132" s="110">
        <f>ROUNDUP(J120/(Assumptions!$C$36*365),0)</f>
        <v>1</v>
      </c>
      <c r="K132" s="110">
        <f>ROUNDUP(K120/(Assumptions!$C$36*365),0)</f>
        <v>1</v>
      </c>
      <c r="L132" s="110">
        <f>ROUNDUP(L120/(Assumptions!$C$36*365),0)</f>
        <v>1</v>
      </c>
      <c r="M132" s="110">
        <f>ROUNDUP(M120/(Assumptions!$C$36*365),0)</f>
        <v>1</v>
      </c>
      <c r="N132" s="110">
        <f>ROUNDUP(N120/(Assumptions!$C$36*365),0)</f>
        <v>1</v>
      </c>
      <c r="O132" s="110">
        <f>ROUNDUP(O120/(Assumptions!$C$36*365),0)</f>
        <v>1</v>
      </c>
      <c r="P132" s="110">
        <f>ROUNDUP(P120/(Assumptions!$C$36*365),0)</f>
        <v>1</v>
      </c>
      <c r="Q132" s="110">
        <f>ROUNDUP(Q120/(Assumptions!$C$36*365),0)</f>
        <v>1</v>
      </c>
      <c r="R132" s="116"/>
    </row>
    <row r="135" spans="2:18" x14ac:dyDescent="0.35">
      <c r="B135" t="s">
        <v>183</v>
      </c>
    </row>
    <row r="136" spans="2:18" x14ac:dyDescent="0.35">
      <c r="B136" s="16" t="s">
        <v>184</v>
      </c>
      <c r="C136" s="16"/>
      <c r="D136" s="16"/>
      <c r="E136" s="16"/>
      <c r="F136" s="16"/>
      <c r="G136" s="16"/>
      <c r="H136" s="16"/>
      <c r="I136" s="16"/>
      <c r="J136" s="16"/>
      <c r="K136" s="16"/>
      <c r="L136" s="16"/>
      <c r="M136" s="16"/>
      <c r="N136" s="16"/>
      <c r="O136" s="16"/>
      <c r="P136" s="16"/>
      <c r="Q136" s="16"/>
      <c r="R136" s="16"/>
    </row>
    <row r="137" spans="2:18" x14ac:dyDescent="0.35">
      <c r="B137">
        <v>12</v>
      </c>
      <c r="D137" s="22"/>
      <c r="E137" s="22">
        <f>Assumptions!$E$11/$B137*Assumptions!$F$11</f>
        <v>55</v>
      </c>
      <c r="F137" s="22">
        <f>Assumptions!$E$11/$B137/2*IF(Assumptions!F11*2&gt;1,1,Assumptions!F11*2)</f>
        <v>55</v>
      </c>
      <c r="G137" s="22">
        <f>Assumptions!$E$11/$B137/2</f>
        <v>83.333333333333329</v>
      </c>
      <c r="H137" s="22">
        <f>Assumptions!$E$11/$B137/2</f>
        <v>83.333333333333329</v>
      </c>
      <c r="I137" s="22">
        <f>Assumptions!$E$11/$B137/2</f>
        <v>83.333333333333329</v>
      </c>
      <c r="J137" s="22">
        <f>Assumptions!$E$11/$B137/2</f>
        <v>83.333333333333329</v>
      </c>
      <c r="K137" s="22">
        <f>Assumptions!$E$11/$B137/2</f>
        <v>83.333333333333329</v>
      </c>
      <c r="L137" s="22">
        <f>Assumptions!$E$11/$B137/2</f>
        <v>83.333333333333329</v>
      </c>
      <c r="M137" s="22"/>
      <c r="N137" s="22"/>
      <c r="O137" s="22"/>
      <c r="P137" s="22"/>
      <c r="Q137" s="22"/>
    </row>
    <row r="138" spans="2:18" x14ac:dyDescent="0.35">
      <c r="B138">
        <v>15</v>
      </c>
      <c r="D138" s="22"/>
      <c r="E138" s="22"/>
      <c r="F138" s="22">
        <f>Assumptions!$E$11/$B138/2</f>
        <v>66.666666666666671</v>
      </c>
      <c r="G138" s="22">
        <f>Assumptions!$E$11/$B138/2</f>
        <v>66.666666666666671</v>
      </c>
      <c r="H138" s="22">
        <f>Assumptions!$E$11/$B138/2</f>
        <v>66.666666666666671</v>
      </c>
      <c r="I138" s="22">
        <f>Assumptions!$E$11/$B138/2</f>
        <v>66.666666666666671</v>
      </c>
      <c r="J138" s="22">
        <f>Assumptions!$E$11/$B138/2</f>
        <v>66.666666666666671</v>
      </c>
      <c r="K138" s="22">
        <f>Assumptions!$E$11/$B138/2</f>
        <v>66.666666666666671</v>
      </c>
      <c r="L138" s="22">
        <f>Assumptions!$E$11/$B138/2</f>
        <v>66.666666666666671</v>
      </c>
      <c r="M138" s="22">
        <f>Assumptions!$E$11/$B138/2</f>
        <v>66.666666666666671</v>
      </c>
      <c r="N138" s="22">
        <f>Assumptions!$E$11/$B138/2</f>
        <v>66.666666666666671</v>
      </c>
      <c r="O138" s="22">
        <f>Assumptions!$E$11/$B138/2</f>
        <v>66.666666666666671</v>
      </c>
      <c r="P138" s="22">
        <f>Assumptions!$E$11/$B138/2</f>
        <v>66.666666666666671</v>
      </c>
      <c r="Q138" s="22">
        <f>Assumptions!$E$11/$B138/2</f>
        <v>66.666666666666671</v>
      </c>
    </row>
    <row r="139" spans="2:18" x14ac:dyDescent="0.35">
      <c r="B139">
        <v>18</v>
      </c>
      <c r="D139" s="22"/>
      <c r="E139" s="22"/>
      <c r="F139" s="22"/>
      <c r="G139" s="22"/>
      <c r="H139" s="22"/>
      <c r="I139" s="22"/>
      <c r="J139" s="22"/>
      <c r="K139" s="22"/>
      <c r="L139" s="22"/>
      <c r="M139" s="22">
        <f>Assumptions!$E$11/$B139/2</f>
        <v>55.555555555555557</v>
      </c>
      <c r="N139" s="22">
        <f>Assumptions!$E$11/$B139/2</f>
        <v>55.555555555555557</v>
      </c>
      <c r="O139" s="22">
        <f>Assumptions!$E$11/$B139/2</f>
        <v>55.555555555555557</v>
      </c>
      <c r="P139" s="22">
        <f>Assumptions!$E$11/$B139/2</f>
        <v>55.555555555555557</v>
      </c>
      <c r="Q139" s="22">
        <f>Assumptions!$E$11/$B139/2</f>
        <v>55.555555555555557</v>
      </c>
    </row>
    <row r="140" spans="2:18" x14ac:dyDescent="0.35">
      <c r="F140" s="22"/>
      <c r="G140" s="22"/>
      <c r="H140" s="22"/>
      <c r="I140" s="22"/>
      <c r="J140" s="22"/>
      <c r="K140" s="22"/>
      <c r="L140" s="22"/>
      <c r="M140" s="22"/>
      <c r="N140" s="22"/>
      <c r="O140" s="22"/>
      <c r="P140" s="22"/>
      <c r="Q140" s="22"/>
    </row>
    <row r="142" spans="2:18" x14ac:dyDescent="0.35">
      <c r="F142" s="57"/>
      <c r="G142" s="57"/>
      <c r="H142" s="57"/>
      <c r="I142" s="57"/>
      <c r="J142" s="57"/>
      <c r="K142" s="57"/>
      <c r="L142" s="57"/>
      <c r="M142" s="57"/>
      <c r="N142" s="57"/>
      <c r="O142" s="57"/>
      <c r="P142" s="57"/>
      <c r="Q142" s="57"/>
    </row>
    <row r="143" spans="2:18" x14ac:dyDescent="0.35">
      <c r="E143">
        <f>E137*$B137+E138*$B138+E139*$B139</f>
        <v>660</v>
      </c>
      <c r="F143">
        <f>F137*$B137+F138*$B138+F139*$B139</f>
        <v>1660</v>
      </c>
      <c r="G143">
        <f t="shared" ref="G143:Q143" si="19">G137*$B137+G138*$B138+G139*$B139</f>
        <v>2000</v>
      </c>
      <c r="H143">
        <f t="shared" si="19"/>
        <v>2000</v>
      </c>
      <c r="I143">
        <f t="shared" si="19"/>
        <v>2000</v>
      </c>
      <c r="J143">
        <f t="shared" si="19"/>
        <v>2000</v>
      </c>
      <c r="K143">
        <f t="shared" si="19"/>
        <v>2000</v>
      </c>
      <c r="L143">
        <f t="shared" si="19"/>
        <v>2000</v>
      </c>
      <c r="M143">
        <f t="shared" si="19"/>
        <v>2000</v>
      </c>
      <c r="N143">
        <f t="shared" si="19"/>
        <v>2000</v>
      </c>
      <c r="O143">
        <f t="shared" si="19"/>
        <v>2000</v>
      </c>
      <c r="P143">
        <f t="shared" si="19"/>
        <v>2000</v>
      </c>
      <c r="Q143">
        <f t="shared" si="19"/>
        <v>2000</v>
      </c>
    </row>
    <row r="144" spans="2:18" x14ac:dyDescent="0.35">
      <c r="F144" s="57"/>
      <c r="G144" s="57"/>
      <c r="H144" s="57"/>
      <c r="I144" s="57"/>
      <c r="J144" s="57"/>
      <c r="K144" s="57"/>
      <c r="L144" s="57"/>
      <c r="M144" s="57"/>
      <c r="N144" s="57"/>
      <c r="O144" s="57"/>
      <c r="P144" s="57"/>
      <c r="Q144" s="57"/>
    </row>
    <row r="145" spans="6:17" x14ac:dyDescent="0.35">
      <c r="F145" s="57"/>
      <c r="G145" s="57"/>
      <c r="H145" s="57"/>
      <c r="I145" s="57"/>
      <c r="J145" s="57"/>
      <c r="K145" s="57"/>
      <c r="L145" s="57"/>
      <c r="M145" s="57"/>
      <c r="N145" s="57"/>
      <c r="O145" s="57"/>
      <c r="P145" s="57"/>
      <c r="Q145" s="57"/>
    </row>
  </sheetData>
  <conditionalFormatting sqref="D77:Q80">
    <cfRule type="colorScale" priority="85">
      <colorScale>
        <cfvo type="min"/>
        <cfvo type="max"/>
        <color rgb="FFFCFCFF"/>
        <color rgb="FF00B050"/>
      </colorScale>
    </cfRule>
  </conditionalFormatting>
  <conditionalFormatting sqref="C10:Q12">
    <cfRule type="colorScale" priority="34">
      <colorScale>
        <cfvo type="min"/>
        <cfvo type="max"/>
        <color theme="0"/>
        <color rgb="FF5D9732"/>
      </colorScale>
    </cfRule>
  </conditionalFormatting>
  <conditionalFormatting sqref="C18:Q20">
    <cfRule type="colorScale" priority="33">
      <colorScale>
        <cfvo type="min"/>
        <cfvo type="max"/>
        <color theme="0"/>
        <color rgb="FF5D9732"/>
      </colorScale>
    </cfRule>
  </conditionalFormatting>
  <conditionalFormatting sqref="C30:Q32">
    <cfRule type="colorScale" priority="32">
      <colorScale>
        <cfvo type="min"/>
        <cfvo type="max"/>
        <color theme="0"/>
        <color rgb="FF5D9732"/>
      </colorScale>
    </cfRule>
  </conditionalFormatting>
  <conditionalFormatting sqref="C34:Q35">
    <cfRule type="colorScale" priority="31">
      <colorScale>
        <cfvo type="min"/>
        <cfvo type="max"/>
        <color theme="0"/>
        <color rgb="FF5D9732"/>
      </colorScale>
    </cfRule>
  </conditionalFormatting>
  <conditionalFormatting sqref="C14:Q16">
    <cfRule type="colorScale" priority="30">
      <colorScale>
        <cfvo type="min"/>
        <cfvo type="max"/>
        <color theme="0"/>
        <color rgb="FF5D9732"/>
      </colorScale>
    </cfRule>
  </conditionalFormatting>
  <conditionalFormatting sqref="C22:Q24">
    <cfRule type="colorScale" priority="29">
      <colorScale>
        <cfvo type="min"/>
        <cfvo type="max"/>
        <color theme="0"/>
        <color rgb="FF5D9732"/>
      </colorScale>
    </cfRule>
  </conditionalFormatting>
  <conditionalFormatting sqref="C26:Q29">
    <cfRule type="colorScale" priority="28">
      <colorScale>
        <cfvo type="min"/>
        <cfvo type="max"/>
        <color theme="0"/>
        <color rgb="FF5D9732"/>
      </colorScale>
    </cfRule>
  </conditionalFormatting>
  <conditionalFormatting sqref="D67:Q67">
    <cfRule type="colorScale" priority="27">
      <colorScale>
        <cfvo type="min"/>
        <cfvo type="max"/>
        <color rgb="FFFCFCFF"/>
        <color rgb="FF00B050"/>
      </colorScale>
    </cfRule>
  </conditionalFormatting>
  <conditionalFormatting sqref="C50:Q52">
    <cfRule type="colorScale" priority="26">
      <colorScale>
        <cfvo type="min"/>
        <cfvo type="max"/>
        <color theme="0"/>
        <color rgb="FF5D9732"/>
      </colorScale>
    </cfRule>
  </conditionalFormatting>
  <conditionalFormatting sqref="Q58:Q60">
    <cfRule type="colorScale" priority="25">
      <colorScale>
        <cfvo type="min"/>
        <cfvo type="max"/>
        <color theme="0"/>
        <color rgb="FF00B050"/>
      </colorScale>
    </cfRule>
  </conditionalFormatting>
  <conditionalFormatting sqref="C68:Q68">
    <cfRule type="colorScale" priority="24">
      <colorScale>
        <cfvo type="min"/>
        <cfvo type="max"/>
        <color theme="0"/>
        <color rgb="FF5D9732"/>
      </colorScale>
    </cfRule>
  </conditionalFormatting>
  <conditionalFormatting sqref="C70:Q71">
    <cfRule type="colorScale" priority="23">
      <colorScale>
        <cfvo type="min"/>
        <cfvo type="max"/>
        <color theme="0"/>
        <color rgb="FF5D9732"/>
      </colorScale>
    </cfRule>
  </conditionalFormatting>
  <conditionalFormatting sqref="C46:Q48">
    <cfRule type="colorScale" priority="22">
      <colorScale>
        <cfvo type="min"/>
        <cfvo type="max"/>
        <color theme="0"/>
        <color rgb="FF5D9732"/>
      </colorScale>
    </cfRule>
  </conditionalFormatting>
  <conditionalFormatting sqref="C54:Q60">
    <cfRule type="colorScale" priority="21">
      <colorScale>
        <cfvo type="min"/>
        <cfvo type="max"/>
        <color theme="0"/>
        <color rgb="FF5D9732"/>
      </colorScale>
    </cfRule>
  </conditionalFormatting>
  <conditionalFormatting sqref="C62:Q65">
    <cfRule type="colorScale" priority="20">
      <colorScale>
        <cfvo type="min"/>
        <cfvo type="max"/>
        <color theme="0"/>
        <color rgb="FF5D9732"/>
      </colorScale>
    </cfRule>
  </conditionalFormatting>
  <conditionalFormatting sqref="C66:P66">
    <cfRule type="colorScale" priority="19">
      <colorScale>
        <cfvo type="min"/>
        <cfvo type="max"/>
        <color rgb="FFFCFCFF"/>
        <color rgb="FF5D9732"/>
      </colorScale>
    </cfRule>
  </conditionalFormatting>
  <conditionalFormatting sqref="D86:Q88">
    <cfRule type="colorScale" priority="18">
      <colorScale>
        <cfvo type="min"/>
        <cfvo type="max"/>
        <color theme="0"/>
        <color rgb="FF5D9732"/>
      </colorScale>
    </cfRule>
  </conditionalFormatting>
  <conditionalFormatting sqref="D90:Q92">
    <cfRule type="colorScale" priority="17">
      <colorScale>
        <cfvo type="min"/>
        <cfvo type="max"/>
        <color theme="0"/>
        <color rgb="FF5D9732"/>
      </colorScale>
    </cfRule>
  </conditionalFormatting>
  <conditionalFormatting sqref="D94:Q96">
    <cfRule type="colorScale" priority="16">
      <colorScale>
        <cfvo type="min"/>
        <cfvo type="max"/>
        <color theme="0"/>
        <color rgb="FF5D9732"/>
      </colorScale>
    </cfRule>
  </conditionalFormatting>
  <conditionalFormatting sqref="D98:Q100">
    <cfRule type="colorScale" priority="15">
      <colorScale>
        <cfvo type="min"/>
        <cfvo type="max"/>
        <color theme="0"/>
        <color rgb="FF5D9732"/>
      </colorScale>
    </cfRule>
  </conditionalFormatting>
  <conditionalFormatting sqref="D102:Q106">
    <cfRule type="colorScale" priority="13">
      <colorScale>
        <cfvo type="min"/>
        <cfvo type="max"/>
        <color theme="0"/>
        <color rgb="FF5D9732"/>
      </colorScale>
    </cfRule>
  </conditionalFormatting>
  <conditionalFormatting sqref="E107:Q107">
    <cfRule type="colorScale" priority="12">
      <colorScale>
        <cfvo type="min"/>
        <cfvo type="max"/>
        <color theme="0"/>
        <color rgb="FF5D9732"/>
      </colorScale>
    </cfRule>
  </conditionalFormatting>
  <conditionalFormatting sqref="D113:Q116 D118:Q119">
    <cfRule type="colorScale" priority="11">
      <colorScale>
        <cfvo type="min"/>
        <cfvo type="max"/>
        <color rgb="FFFCFCFF"/>
        <color rgb="FF5D9732"/>
      </colorScale>
    </cfRule>
  </conditionalFormatting>
  <conditionalFormatting sqref="D122:Q126 D128:Q128">
    <cfRule type="colorScale" priority="10">
      <colorScale>
        <cfvo type="min"/>
        <cfvo type="max"/>
        <color rgb="FFFCFCFF"/>
        <color rgb="FF5D9732"/>
      </colorScale>
    </cfRule>
  </conditionalFormatting>
  <conditionalFormatting sqref="E129:Q131">
    <cfRule type="colorScale" priority="9">
      <colorScale>
        <cfvo type="min"/>
        <cfvo type="max"/>
        <color rgb="FFFCFCFF"/>
        <color rgb="FF5D9732"/>
      </colorScale>
    </cfRule>
  </conditionalFormatting>
  <conditionalFormatting sqref="E110:Q111">
    <cfRule type="colorScale" priority="8">
      <colorScale>
        <cfvo type="min"/>
        <cfvo type="max"/>
        <color theme="0"/>
        <color rgb="FF5D9732"/>
      </colorScale>
    </cfRule>
  </conditionalFormatting>
  <conditionalFormatting sqref="D108:Q108">
    <cfRule type="colorScale" priority="7">
      <colorScale>
        <cfvo type="min"/>
        <cfvo type="max"/>
        <color theme="0"/>
        <color rgb="FF5D9732"/>
      </colorScale>
    </cfRule>
  </conditionalFormatting>
  <conditionalFormatting sqref="D84:Q84">
    <cfRule type="colorScale" priority="6">
      <colorScale>
        <cfvo type="min"/>
        <cfvo type="max"/>
        <color theme="0"/>
        <color rgb="FF5D9732"/>
      </colorScale>
    </cfRule>
  </conditionalFormatting>
  <conditionalFormatting sqref="D117:Q117">
    <cfRule type="colorScale" priority="5">
      <colorScale>
        <cfvo type="min"/>
        <cfvo type="max"/>
        <color rgb="FFFCFCFF"/>
        <color rgb="FF5D9732"/>
      </colorScale>
    </cfRule>
  </conditionalFormatting>
  <conditionalFormatting sqref="D120:Q120">
    <cfRule type="colorScale" priority="4">
      <colorScale>
        <cfvo type="min"/>
        <cfvo type="max"/>
        <color rgb="FFFCFCFF"/>
        <color rgb="FF5D9732"/>
      </colorScale>
    </cfRule>
  </conditionalFormatting>
  <conditionalFormatting sqref="D127:Q127">
    <cfRule type="colorScale" priority="3">
      <colorScale>
        <cfvo type="min"/>
        <cfvo type="max"/>
        <color rgb="FFFCFCFF"/>
        <color rgb="FF5D9732"/>
      </colorScale>
    </cfRule>
  </conditionalFormatting>
  <conditionalFormatting sqref="E132:Q132">
    <cfRule type="colorScale" priority="2">
      <colorScale>
        <cfvo type="min"/>
        <cfvo type="max"/>
        <color rgb="FFFCFCFF"/>
        <color rgb="FF5D9732"/>
      </colorScale>
    </cfRule>
  </conditionalFormatting>
  <conditionalFormatting sqref="E132:Q132">
    <cfRule type="colorScale" priority="1">
      <colorScale>
        <cfvo type="min"/>
        <cfvo type="max"/>
        <color theme="0"/>
        <color rgb="FF5D9732"/>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6EA06-1C0A-47CB-A8A4-086151A33B20}">
  <sheetPr>
    <tabColor rgb="FF8CC63F"/>
  </sheetPr>
  <dimension ref="A1:S145"/>
  <sheetViews>
    <sheetView topLeftCell="A73" zoomScale="76" zoomScaleNormal="70" workbookViewId="0">
      <selection activeCell="I134" sqref="I134"/>
    </sheetView>
  </sheetViews>
  <sheetFormatPr defaultRowHeight="14.5" x14ac:dyDescent="0.35"/>
  <cols>
    <col min="2" max="2" width="18.453125" customWidth="1"/>
    <col min="3" max="3" width="8.6328125" customWidth="1"/>
    <col min="6" max="17" width="9.36328125" bestFit="1" customWidth="1"/>
  </cols>
  <sheetData>
    <row r="1" spans="1:19" x14ac:dyDescent="0.35">
      <c r="Q1" s="19"/>
      <c r="R1" s="19"/>
    </row>
    <row r="2" spans="1:19" x14ac:dyDescent="0.35">
      <c r="B2" s="7" t="str">
        <f xml:space="preserve"> CONCATENATE("GBF-UNC - Unconstrained scenario, with ",100*ROUND(A104,2),"% GBF Foundations.")</f>
        <v>GBF-UNC - Unconstrained scenario, with 33% GBF Foundations.</v>
      </c>
      <c r="Q2" s="19"/>
      <c r="R2" s="19"/>
    </row>
    <row r="3" spans="1:19" x14ac:dyDescent="0.35">
      <c r="Q3" s="19"/>
      <c r="R3" s="19"/>
    </row>
    <row r="4" spans="1:19" x14ac:dyDescent="0.35">
      <c r="Q4" s="19"/>
      <c r="R4" s="19"/>
    </row>
    <row r="5" spans="1:19" x14ac:dyDescent="0.35">
      <c r="C5" t="s">
        <v>103</v>
      </c>
    </row>
    <row r="6" spans="1:19" ht="21" x14ac:dyDescent="0.5">
      <c r="C6" s="82">
        <v>2021</v>
      </c>
      <c r="D6" s="82">
        <v>2022</v>
      </c>
      <c r="E6" s="82">
        <f t="shared" ref="E6:Q6" si="0">D6+1</f>
        <v>2023</v>
      </c>
      <c r="F6" s="82">
        <f t="shared" si="0"/>
        <v>2024</v>
      </c>
      <c r="G6" s="82">
        <f t="shared" si="0"/>
        <v>2025</v>
      </c>
      <c r="H6" s="82">
        <f t="shared" si="0"/>
        <v>2026</v>
      </c>
      <c r="I6" s="82">
        <f t="shared" si="0"/>
        <v>2027</v>
      </c>
      <c r="J6" s="82">
        <f t="shared" si="0"/>
        <v>2028</v>
      </c>
      <c r="K6" s="82">
        <f t="shared" si="0"/>
        <v>2029</v>
      </c>
      <c r="L6" s="83">
        <f t="shared" si="0"/>
        <v>2030</v>
      </c>
      <c r="M6" s="82">
        <f t="shared" si="0"/>
        <v>2031</v>
      </c>
      <c r="N6" s="82">
        <f t="shared" si="0"/>
        <v>2032</v>
      </c>
      <c r="O6" s="82">
        <f t="shared" si="0"/>
        <v>2033</v>
      </c>
      <c r="P6" s="82">
        <f t="shared" si="0"/>
        <v>2034</v>
      </c>
      <c r="Q6">
        <f t="shared" si="0"/>
        <v>2035</v>
      </c>
      <c r="R6" t="s">
        <v>104</v>
      </c>
    </row>
    <row r="7" spans="1:19" x14ac:dyDescent="0.35">
      <c r="A7" t="s">
        <v>130</v>
      </c>
      <c r="B7" s="87" t="s">
        <v>105</v>
      </c>
      <c r="C7" s="87"/>
      <c r="D7" s="88"/>
      <c r="E7" s="88"/>
      <c r="F7" s="88"/>
      <c r="G7" s="88"/>
      <c r="H7" s="88"/>
      <c r="I7" s="88"/>
      <c r="J7" s="88"/>
      <c r="K7" s="88"/>
      <c r="L7" s="88"/>
      <c r="M7" s="88"/>
      <c r="N7" s="88"/>
      <c r="O7" s="88"/>
      <c r="P7" s="88"/>
      <c r="Q7" s="88"/>
      <c r="R7" s="89"/>
    </row>
    <row r="8" spans="1:19" x14ac:dyDescent="0.35">
      <c r="B8" s="7" t="s">
        <v>106</v>
      </c>
      <c r="C8" s="7"/>
      <c r="R8" s="22"/>
    </row>
    <row r="9" spans="1:19" x14ac:dyDescent="0.35">
      <c r="B9" s="16" t="str">
        <f>[1]Detailed!B9</f>
        <v>TURBINES ORDERED, MW</v>
      </c>
      <c r="C9" s="63">
        <f ca="1">SUM(C10:C12)</f>
        <v>42.769230769230774</v>
      </c>
      <c r="D9" s="63">
        <f t="shared" ref="D9:Q9" ca="1" si="1">SUM(D10:D12)</f>
        <v>338.31588019823317</v>
      </c>
      <c r="E9" s="63">
        <f t="shared" ca="1" si="1"/>
        <v>289.84615384615381</v>
      </c>
      <c r="F9" s="63">
        <f t="shared" ca="1" si="1"/>
        <v>243.73333333333332</v>
      </c>
      <c r="G9" s="63">
        <f t="shared" ca="1" si="1"/>
        <v>193.64</v>
      </c>
      <c r="H9" s="63">
        <f t="shared" ca="1" si="1"/>
        <v>375.06625590388217</v>
      </c>
      <c r="I9" s="63">
        <f t="shared" ca="1" si="1"/>
        <v>152.93333333333334</v>
      </c>
      <c r="J9" s="63">
        <f t="shared" ca="1" si="1"/>
        <v>315.26251267836159</v>
      </c>
      <c r="K9" s="63">
        <f t="shared" ca="1" si="1"/>
        <v>38.886145644612462</v>
      </c>
      <c r="L9" s="63">
        <f t="shared" ca="1" si="1"/>
        <v>189.51487939326151</v>
      </c>
      <c r="M9" s="63">
        <f t="shared" ca="1" si="1"/>
        <v>59.277777777777779</v>
      </c>
      <c r="N9" s="63">
        <f t="shared" ca="1" si="1"/>
        <v>80.082867813976321</v>
      </c>
      <c r="O9" s="63">
        <f t="shared" ca="1" si="1"/>
        <v>51.333333333333336</v>
      </c>
      <c r="P9" s="63">
        <f t="shared" si="1"/>
        <v>0</v>
      </c>
      <c r="Q9" s="63">
        <f t="shared" si="1"/>
        <v>0</v>
      </c>
      <c r="R9" s="29">
        <f ca="1">SUM(C9:Q9)</f>
        <v>2370.6617040254901</v>
      </c>
    </row>
    <row r="10" spans="1:19" x14ac:dyDescent="0.35">
      <c r="A10" s="56">
        <f>MAX(Assumptions!C$45:C$47)</f>
        <v>1</v>
      </c>
      <c r="B10" s="17">
        <f>[1]Detailed!B10</f>
        <v>12</v>
      </c>
      <c r="C10" s="37" cm="1">
        <f t="array" aca="1" ref="C10" ca="1">INDIRECT("R[36]C["&amp;$A$10&amp;"]",FALSE)</f>
        <v>42.769230769230774</v>
      </c>
      <c r="D10" s="37" cm="1">
        <f t="array" aca="1" ref="D10" ca="1">INDIRECT("R[36]C["&amp;$A$10&amp;"]",FALSE)</f>
        <v>261.79487179487182</v>
      </c>
      <c r="E10" s="37" cm="1">
        <f t="array" aca="1" ref="E10" ca="1">INDIRECT("R[36]C["&amp;$A$10&amp;"]",FALSE)</f>
        <v>187.5128205128205</v>
      </c>
      <c r="F10" s="37" cm="1">
        <f t="array" aca="1" ref="F10" ca="1">INDIRECT("R[36]C["&amp;$A$10&amp;"]",FALSE)</f>
        <v>60.666666666666664</v>
      </c>
      <c r="G10" s="37" cm="1">
        <f t="array" aca="1" ref="G10" ca="1">INDIRECT("R[36]C["&amp;$A$10&amp;"]",FALSE)</f>
        <v>0</v>
      </c>
      <c r="H10" s="37" cm="1">
        <f t="array" aca="1" ref="H10" ca="1">INDIRECT("R[36]C["&amp;$A$10&amp;"]",FALSE)</f>
        <v>0</v>
      </c>
      <c r="I10" s="37" cm="1">
        <f t="array" aca="1" ref="I10" ca="1">INDIRECT("R[36]C["&amp;$A$10&amp;"]",FALSE)</f>
        <v>0</v>
      </c>
      <c r="J10" s="37" cm="1">
        <f t="array" aca="1" ref="J10" ca="1">INDIRECT("R[36]C["&amp;$A$10&amp;"]",FALSE)</f>
        <v>0</v>
      </c>
      <c r="K10" s="37" cm="1">
        <f t="array" aca="1" ref="K10" ca="1">INDIRECT("R[36]C["&amp;$A$10&amp;"]",FALSE)</f>
        <v>0</v>
      </c>
      <c r="L10" s="37" cm="1">
        <f t="array" aca="1" ref="L10" ca="1">INDIRECT("R[36]C["&amp;$A$10&amp;"]",FALSE)</f>
        <v>0</v>
      </c>
      <c r="M10" s="37" cm="1">
        <f t="array" aca="1" ref="M10" ca="1">INDIRECT("R[36]C["&amp;$A$10&amp;"]",FALSE)</f>
        <v>0</v>
      </c>
      <c r="N10" s="37" cm="1">
        <f t="array" aca="1" ref="N10" ca="1">INDIRECT("R[36]C["&amp;$A$10&amp;"]",FALSE)</f>
        <v>0</v>
      </c>
      <c r="O10" s="37" cm="1">
        <f t="array" aca="1" ref="O10" ca="1">INDIRECT("R[36]C["&amp;$A$10&amp;"]",FALSE)</f>
        <v>0</v>
      </c>
      <c r="P10" s="22"/>
      <c r="Q10" s="22"/>
      <c r="R10" s="22">
        <f ca="1">SUM(C10:P10)</f>
        <v>552.74358974358972</v>
      </c>
    </row>
    <row r="11" spans="1:19" x14ac:dyDescent="0.35">
      <c r="A11" s="56">
        <f>MAX(Assumptions!C$45:C$47)</f>
        <v>1</v>
      </c>
      <c r="B11" s="17">
        <f>[1]Detailed!B11</f>
        <v>15</v>
      </c>
      <c r="C11" s="37" cm="1">
        <f t="array" aca="1" ref="C11" ca="1">INDIRECT("R[36]C["&amp;$A$11&amp;"]",FALSE)</f>
        <v>0</v>
      </c>
      <c r="D11" s="37" cm="1">
        <f t="array" aca="1" ref="D11" ca="1">INDIRECT("R[36]C["&amp;$A$11&amp;"]",FALSE)</f>
        <v>76.52100840336135</v>
      </c>
      <c r="E11" s="37" cm="1">
        <f t="array" aca="1" ref="E11" ca="1">INDIRECT("R[36]C["&amp;$A$11&amp;"]",FALSE)</f>
        <v>102.33333333333334</v>
      </c>
      <c r="F11" s="37" cm="1">
        <f t="array" aca="1" ref="F11" ca="1">INDIRECT("R[36]C["&amp;$A$11&amp;"]",FALSE)</f>
        <v>183.06666666666666</v>
      </c>
      <c r="G11" s="37" cm="1">
        <f t="array" aca="1" ref="G11" ca="1">INDIRECT("R[36]C["&amp;$A$11&amp;"]",FALSE)</f>
        <v>193.64</v>
      </c>
      <c r="H11" s="37" cm="1">
        <f t="array" aca="1" ref="H11" ca="1">INDIRECT("R[36]C["&amp;$A$11&amp;"]",FALSE)</f>
        <v>375.06625590388217</v>
      </c>
      <c r="I11" s="37" cm="1">
        <f t="array" aca="1" ref="I11" ca="1">INDIRECT("R[36]C["&amp;$A$11&amp;"]",FALSE)</f>
        <v>152.93333333333334</v>
      </c>
      <c r="J11" s="37" cm="1">
        <f t="array" aca="1" ref="J11" ca="1">INDIRECT("R[36]C["&amp;$A$11&amp;"]",FALSE)</f>
        <v>315.26251267836159</v>
      </c>
      <c r="K11" s="37" cm="1">
        <f t="array" aca="1" ref="K11" ca="1">INDIRECT("R[36]C["&amp;$A$11&amp;"]",FALSE)</f>
        <v>0</v>
      </c>
      <c r="L11" s="37" cm="1">
        <f t="array" aca="1" ref="L11" ca="1">INDIRECT("R[36]C["&amp;$A$11&amp;"]",FALSE)</f>
        <v>0</v>
      </c>
      <c r="M11" s="37" cm="1">
        <f t="array" aca="1" ref="M11" ca="1">INDIRECT("R[36]C["&amp;$A$11&amp;"]",FALSE)</f>
        <v>0</v>
      </c>
      <c r="N11" s="37" cm="1">
        <f t="array" aca="1" ref="N11" ca="1">INDIRECT("R[36]C["&amp;$A$11&amp;"]",FALSE)</f>
        <v>0</v>
      </c>
      <c r="O11" s="37" cm="1">
        <f t="array" aca="1" ref="O11" ca="1">INDIRECT("R[36]C["&amp;$A$11&amp;"]",FALSE)</f>
        <v>0</v>
      </c>
      <c r="P11" s="22"/>
      <c r="Q11" s="22"/>
      <c r="R11" s="22">
        <f t="shared" ref="R11:R12" ca="1" si="2">SUM(C11:P11)</f>
        <v>1398.8231103189385</v>
      </c>
    </row>
    <row r="12" spans="1:19" x14ac:dyDescent="0.35">
      <c r="A12" s="56">
        <f>MAX(Assumptions!C$45:C$47)</f>
        <v>1</v>
      </c>
      <c r="B12" s="17">
        <f>[1]Detailed!B12</f>
        <v>18</v>
      </c>
      <c r="C12" s="37" cm="1">
        <f t="array" aca="1" ref="C12" ca="1">INDIRECT("R[36]C["&amp;$A$12&amp;"]",FALSE)</f>
        <v>0</v>
      </c>
      <c r="D12" s="37" cm="1">
        <f t="array" aca="1" ref="D12" ca="1">INDIRECT("R[36]C["&amp;$A$12&amp;"]",FALSE)</f>
        <v>0</v>
      </c>
      <c r="E12" s="37" cm="1">
        <f t="array" aca="1" ref="E12" ca="1">INDIRECT("R[36]C["&amp;$A$12&amp;"]",FALSE)</f>
        <v>0</v>
      </c>
      <c r="F12" s="37" cm="1">
        <f t="array" aca="1" ref="F12" ca="1">INDIRECT("R[36]C["&amp;$A$12&amp;"]",FALSE)</f>
        <v>0</v>
      </c>
      <c r="G12" s="37" cm="1">
        <f t="array" aca="1" ref="G12" ca="1">INDIRECT("R[36]C["&amp;$A$12&amp;"]",FALSE)</f>
        <v>0</v>
      </c>
      <c r="H12" s="37" cm="1">
        <f t="array" aca="1" ref="H12" ca="1">INDIRECT("R[36]C["&amp;$A$12&amp;"]",FALSE)</f>
        <v>0</v>
      </c>
      <c r="I12" s="37" cm="1">
        <f t="array" aca="1" ref="I12" ca="1">INDIRECT("R[36]C["&amp;$A$12&amp;"]",FALSE)</f>
        <v>0</v>
      </c>
      <c r="J12" s="37" cm="1">
        <f t="array" aca="1" ref="J12" ca="1">INDIRECT("R[36]C["&amp;$A$12&amp;"]",FALSE)</f>
        <v>0</v>
      </c>
      <c r="K12" s="37" cm="1">
        <f t="array" aca="1" ref="K12" ca="1">INDIRECT("R[36]C["&amp;$A$12&amp;"]",FALSE)</f>
        <v>38.886145644612462</v>
      </c>
      <c r="L12" s="37" cm="1">
        <f t="array" aca="1" ref="L12" ca="1">INDIRECT("R[36]C["&amp;$A$12&amp;"]",FALSE)</f>
        <v>189.51487939326151</v>
      </c>
      <c r="M12" s="37" cm="1">
        <f t="array" aca="1" ref="M12" ca="1">INDIRECT("R[36]C["&amp;$A$12&amp;"]",FALSE)</f>
        <v>59.277777777777779</v>
      </c>
      <c r="N12" s="37" cm="1">
        <f t="array" aca="1" ref="N12" ca="1">INDIRECT("R[36]C["&amp;$A$12&amp;"]",FALSE)</f>
        <v>80.082867813976321</v>
      </c>
      <c r="O12" s="37" cm="1">
        <f t="array" aca="1" ref="O12" ca="1">INDIRECT("R[36]C["&amp;$A$12&amp;"]",FALSE)</f>
        <v>51.333333333333336</v>
      </c>
      <c r="P12" s="22"/>
      <c r="Q12" s="22"/>
      <c r="R12" s="22">
        <f t="shared" ca="1" si="2"/>
        <v>419.09500396296136</v>
      </c>
      <c r="S12" t="s">
        <v>89</v>
      </c>
    </row>
    <row r="13" spans="1:19" x14ac:dyDescent="0.35">
      <c r="B13" s="16" t="str">
        <f>[1]Detailed!B13</f>
        <v>ROTOR BLADES, m</v>
      </c>
      <c r="C13" s="16"/>
      <c r="D13" s="16"/>
      <c r="E13" s="16"/>
      <c r="F13" s="16"/>
      <c r="G13" s="16"/>
      <c r="H13" s="16"/>
      <c r="I13" s="16"/>
      <c r="J13" s="16"/>
      <c r="K13" s="16"/>
      <c r="L13" s="16"/>
      <c r="M13" s="16"/>
      <c r="N13" s="16"/>
      <c r="O13" s="16"/>
      <c r="P13" s="16"/>
      <c r="Q13" s="16"/>
      <c r="R13" s="29"/>
    </row>
    <row r="14" spans="1:19" x14ac:dyDescent="0.35">
      <c r="A14" s="56">
        <f>Assumptions!C$45</f>
        <v>1</v>
      </c>
      <c r="B14" s="17">
        <f>[1]Detailed!B14</f>
        <v>12</v>
      </c>
      <c r="C14" s="37" cm="1">
        <f t="array" aca="1" ref="C14" ca="1">INDIRECT("R[36]C["&amp;$A$14&amp;"]",FALSE)</f>
        <v>128.30769230769232</v>
      </c>
      <c r="D14" s="37" cm="1">
        <f t="array" aca="1" ref="D14" ca="1">INDIRECT("R[36]C["&amp;$A$14&amp;"]",FALSE)</f>
        <v>785.38461538461547</v>
      </c>
      <c r="E14" s="37" cm="1">
        <f t="array" aca="1" ref="E14" ca="1">INDIRECT("R[36]C["&amp;$A$14&amp;"]",FALSE)</f>
        <v>562.53846153846143</v>
      </c>
      <c r="F14" s="37" cm="1">
        <f t="array" aca="1" ref="F14" ca="1">INDIRECT("R[36]C["&amp;$A$14&amp;"]",FALSE)</f>
        <v>182</v>
      </c>
      <c r="G14" s="37" cm="1">
        <f t="array" aca="1" ref="G14" ca="1">INDIRECT("R[36]C["&amp;$A$14&amp;"]",FALSE)</f>
        <v>0</v>
      </c>
      <c r="H14" s="37" cm="1">
        <f t="array" aca="1" ref="H14" ca="1">INDIRECT("R[36]C["&amp;$A$14&amp;"]",FALSE)</f>
        <v>0</v>
      </c>
      <c r="I14" s="37" cm="1">
        <f t="array" aca="1" ref="I14" ca="1">INDIRECT("R[36]C["&amp;$A$14&amp;"]",FALSE)</f>
        <v>0</v>
      </c>
      <c r="J14" s="37" cm="1">
        <f t="array" aca="1" ref="J14" ca="1">INDIRECT("R[36]C["&amp;$A$14&amp;"]",FALSE)</f>
        <v>0</v>
      </c>
      <c r="K14" s="37" cm="1">
        <f t="array" aca="1" ref="K14" ca="1">INDIRECT("R[36]C["&amp;$A$14&amp;"]",FALSE)</f>
        <v>0</v>
      </c>
      <c r="L14" s="37" cm="1">
        <f t="array" aca="1" ref="L14" ca="1">INDIRECT("R[36]C["&amp;$A$14&amp;"]",FALSE)</f>
        <v>0</v>
      </c>
      <c r="M14" s="37" cm="1">
        <f t="array" aca="1" ref="M14" ca="1">INDIRECT("R[36]C["&amp;$A$14&amp;"]",FALSE)</f>
        <v>0</v>
      </c>
      <c r="N14" s="37" cm="1">
        <f t="array" aca="1" ref="N14" ca="1">INDIRECT("R[36]C["&amp;$A$14&amp;"]",FALSE)</f>
        <v>0</v>
      </c>
      <c r="O14" s="37" cm="1">
        <f t="array" aca="1" ref="O14" ca="1">INDIRECT("R[36]C["&amp;$A$14&amp;"]",FALSE)</f>
        <v>0</v>
      </c>
      <c r="R14" s="22">
        <f ca="1">SUM(C14:P14)</f>
        <v>1658.2307692307693</v>
      </c>
    </row>
    <row r="15" spans="1:19" x14ac:dyDescent="0.35">
      <c r="A15" s="56">
        <f>Assumptions!C$45</f>
        <v>1</v>
      </c>
      <c r="B15" s="17">
        <f>[1]Detailed!B15</f>
        <v>15</v>
      </c>
      <c r="C15" s="37" cm="1">
        <f t="array" aca="1" ref="C15" ca="1">INDIRECT("R[36]C["&amp;$A$15&amp;"]",FALSE)</f>
        <v>0</v>
      </c>
      <c r="D15" s="37" cm="1">
        <f t="array" aca="1" ref="D15" ca="1">INDIRECT("R[36]C["&amp;$A$15&amp;"]",FALSE)</f>
        <v>229.56302521008405</v>
      </c>
      <c r="E15" s="37" cm="1">
        <f t="array" aca="1" ref="E15" ca="1">INDIRECT("R[36]C["&amp;$A$15&amp;"]",FALSE)</f>
        <v>307</v>
      </c>
      <c r="F15" s="37" cm="1">
        <f t="array" aca="1" ref="F15" ca="1">INDIRECT("R[36]C["&amp;$A$15&amp;"]",FALSE)</f>
        <v>549.20000000000005</v>
      </c>
      <c r="G15" s="37" cm="1">
        <f t="array" aca="1" ref="G15" ca="1">INDIRECT("R[36]C["&amp;$A$15&amp;"]",FALSE)</f>
        <v>580.91999999999996</v>
      </c>
      <c r="H15" s="37" cm="1">
        <f t="array" aca="1" ref="H15" ca="1">INDIRECT("R[36]C["&amp;$A$15&amp;"]",FALSE)</f>
        <v>1125.1987677116465</v>
      </c>
      <c r="I15" s="37" cm="1">
        <f t="array" aca="1" ref="I15" ca="1">INDIRECT("R[36]C["&amp;$A$15&amp;"]",FALSE)</f>
        <v>458.8</v>
      </c>
      <c r="J15" s="37" cm="1">
        <f t="array" aca="1" ref="J15" ca="1">INDIRECT("R[36]C["&amp;$A$15&amp;"]",FALSE)</f>
        <v>945.78753803508471</v>
      </c>
      <c r="K15" s="37" cm="1">
        <f t="array" aca="1" ref="K15" ca="1">INDIRECT("R[36]C["&amp;$A$15&amp;"]",FALSE)</f>
        <v>0</v>
      </c>
      <c r="L15" s="37" cm="1">
        <f t="array" aca="1" ref="L15" ca="1">INDIRECT("R[36]C["&amp;$A$15&amp;"]",FALSE)</f>
        <v>0</v>
      </c>
      <c r="M15" s="37" cm="1">
        <f t="array" aca="1" ref="M15" ca="1">INDIRECT("R[36]C["&amp;$A$15&amp;"]",FALSE)</f>
        <v>0</v>
      </c>
      <c r="N15" s="37" cm="1">
        <f t="array" aca="1" ref="N15" ca="1">INDIRECT("R[36]C["&amp;$A$15&amp;"]",FALSE)</f>
        <v>0</v>
      </c>
      <c r="O15" s="37" cm="1">
        <f t="array" aca="1" ref="O15" ca="1">INDIRECT("R[36]C["&amp;$A$15&amp;"]",FALSE)</f>
        <v>0</v>
      </c>
      <c r="R15" s="22">
        <f t="shared" ref="R15:R16" ca="1" si="3">SUM(C15:P15)</f>
        <v>4196.4693309568156</v>
      </c>
    </row>
    <row r="16" spans="1:19" x14ac:dyDescent="0.35">
      <c r="A16" s="56">
        <f>Assumptions!C$45</f>
        <v>1</v>
      </c>
      <c r="B16" s="17">
        <f>[1]Detailed!B16</f>
        <v>18</v>
      </c>
      <c r="C16" s="37" cm="1">
        <f t="array" aca="1" ref="C16" ca="1">INDIRECT("R[36]C["&amp;$A$16&amp;"]",FALSE)</f>
        <v>0</v>
      </c>
      <c r="D16" s="37" cm="1">
        <f t="array" aca="1" ref="D16" ca="1">INDIRECT("R[36]C["&amp;$A$16&amp;"]",FALSE)</f>
        <v>0</v>
      </c>
      <c r="E16" s="37" cm="1">
        <f t="array" aca="1" ref="E16" ca="1">INDIRECT("R[36]C["&amp;$A$16&amp;"]",FALSE)</f>
        <v>0</v>
      </c>
      <c r="F16" s="37" cm="1">
        <f t="array" aca="1" ref="F16" ca="1">INDIRECT("R[36]C["&amp;$A$16&amp;"]",FALSE)</f>
        <v>0</v>
      </c>
      <c r="G16" s="37" cm="1">
        <f t="array" aca="1" ref="G16" ca="1">INDIRECT("R[36]C["&amp;$A$16&amp;"]",FALSE)</f>
        <v>0</v>
      </c>
      <c r="H16" s="37" cm="1">
        <f t="array" aca="1" ref="H16" ca="1">INDIRECT("R[36]C["&amp;$A$16&amp;"]",FALSE)</f>
        <v>0</v>
      </c>
      <c r="I16" s="37" cm="1">
        <f t="array" aca="1" ref="I16" ca="1">INDIRECT("R[36]C["&amp;$A$16&amp;"]",FALSE)</f>
        <v>0</v>
      </c>
      <c r="J16" s="37" cm="1">
        <f t="array" aca="1" ref="J16" ca="1">INDIRECT("R[36]C["&amp;$A$16&amp;"]",FALSE)</f>
        <v>0</v>
      </c>
      <c r="K16" s="37" cm="1">
        <f t="array" aca="1" ref="K16" ca="1">INDIRECT("R[36]C["&amp;$A$16&amp;"]",FALSE)</f>
        <v>116.65843693383738</v>
      </c>
      <c r="L16" s="37" cm="1">
        <f t="array" aca="1" ref="L16" ca="1">INDIRECT("R[36]C["&amp;$A$16&amp;"]",FALSE)</f>
        <v>568.54463817978456</v>
      </c>
      <c r="M16" s="37" cm="1">
        <f t="array" aca="1" ref="M16" ca="1">INDIRECT("R[36]C["&amp;$A$16&amp;"]",FALSE)</f>
        <v>177.83333333333334</v>
      </c>
      <c r="N16" s="37" cm="1">
        <f t="array" aca="1" ref="N16" ca="1">INDIRECT("R[36]C["&amp;$A$16&amp;"]",FALSE)</f>
        <v>240.24860344192896</v>
      </c>
      <c r="O16" s="37" cm="1">
        <f t="array" aca="1" ref="O16" ca="1">INDIRECT("R[36]C["&amp;$A$16&amp;"]",FALSE)</f>
        <v>154</v>
      </c>
      <c r="R16" s="22">
        <f t="shared" ca="1" si="3"/>
        <v>1257.2850118888844</v>
      </c>
    </row>
    <row r="17" spans="1:18" x14ac:dyDescent="0.35">
      <c r="B17" s="16" t="str">
        <f>[1]Detailed!B17</f>
        <v>NACELLES, MW</v>
      </c>
      <c r="C17" s="16"/>
      <c r="D17" s="16"/>
      <c r="E17" s="16"/>
      <c r="F17" s="16"/>
      <c r="G17" s="16"/>
      <c r="H17" s="16"/>
      <c r="I17" s="16"/>
      <c r="J17" s="16"/>
      <c r="K17" s="16"/>
      <c r="L17" s="16"/>
      <c r="M17" s="16"/>
      <c r="N17" s="16"/>
      <c r="O17" s="16"/>
      <c r="P17" s="16"/>
      <c r="Q17" s="16"/>
      <c r="R17" s="29"/>
    </row>
    <row r="18" spans="1:18" x14ac:dyDescent="0.35">
      <c r="A18" s="56">
        <f>Assumptions!C46</f>
        <v>1</v>
      </c>
      <c r="B18" s="17">
        <f>[1]Detailed!B18</f>
        <v>12</v>
      </c>
      <c r="C18" s="37" cm="1">
        <f t="array" aca="1" ref="C18" ca="1">INDIRECT("R[36]C["&amp;$A$18&amp;"]",FALSE)</f>
        <v>42.769230769230774</v>
      </c>
      <c r="D18" s="37" cm="1">
        <f t="array" aca="1" ref="D18" ca="1">INDIRECT("R[36]C["&amp;$A$18&amp;"]",FALSE)</f>
        <v>261.79487179487182</v>
      </c>
      <c r="E18" s="37" cm="1">
        <f t="array" aca="1" ref="E18" ca="1">INDIRECT("R[36]C["&amp;$A$18&amp;"]",FALSE)</f>
        <v>187.5128205128205</v>
      </c>
      <c r="F18" s="37" cm="1">
        <f t="array" aca="1" ref="F18" ca="1">INDIRECT("R[36]C["&amp;$A$18&amp;"]",FALSE)</f>
        <v>60.666666666666664</v>
      </c>
      <c r="G18" s="37" cm="1">
        <f t="array" aca="1" ref="G18" ca="1">INDIRECT("R[36]C["&amp;$A$18&amp;"]",FALSE)</f>
        <v>0</v>
      </c>
      <c r="H18" s="37" cm="1">
        <f t="array" aca="1" ref="H18" ca="1">INDIRECT("R[36]C["&amp;$A$18&amp;"]",FALSE)</f>
        <v>0</v>
      </c>
      <c r="I18" s="37" cm="1">
        <f t="array" aca="1" ref="I18" ca="1">INDIRECT("R[36]C["&amp;$A$18&amp;"]",FALSE)</f>
        <v>0</v>
      </c>
      <c r="J18" s="37" cm="1">
        <f t="array" aca="1" ref="J18" ca="1">INDIRECT("R[36]C["&amp;$A$18&amp;"]",FALSE)</f>
        <v>0</v>
      </c>
      <c r="K18" s="37" cm="1">
        <f t="array" aca="1" ref="K18" ca="1">INDIRECT("R[36]C["&amp;$A$18&amp;"]",FALSE)</f>
        <v>0</v>
      </c>
      <c r="L18" s="37" cm="1">
        <f t="array" aca="1" ref="L18" ca="1">INDIRECT("R[36]C["&amp;$A$18&amp;"]",FALSE)</f>
        <v>0</v>
      </c>
      <c r="M18" s="37" cm="1">
        <f t="array" aca="1" ref="M18" ca="1">INDIRECT("R[36]C["&amp;$A$18&amp;"]",FALSE)</f>
        <v>0</v>
      </c>
      <c r="N18" s="37" cm="1">
        <f t="array" aca="1" ref="N18" ca="1">INDIRECT("R[36]C["&amp;$A$18&amp;"]",FALSE)</f>
        <v>0</v>
      </c>
      <c r="O18" s="37" cm="1">
        <f t="array" aca="1" ref="O18" ca="1">INDIRECT("R[36]C["&amp;$A$18&amp;"]",FALSE)</f>
        <v>0</v>
      </c>
      <c r="R18" s="22">
        <f ca="1">SUM(C18:P18)</f>
        <v>552.74358974358972</v>
      </c>
    </row>
    <row r="19" spans="1:18" x14ac:dyDescent="0.35">
      <c r="A19" s="56">
        <f>A18</f>
        <v>1</v>
      </c>
      <c r="B19" s="17">
        <f>[1]Detailed!B19</f>
        <v>15</v>
      </c>
      <c r="C19" s="37" cm="1">
        <f t="array" aca="1" ref="C19" ca="1">INDIRECT("R[36]C["&amp;$A$19&amp;"]",FALSE)</f>
        <v>0</v>
      </c>
      <c r="D19" s="37" cm="1">
        <f t="array" aca="1" ref="D19" ca="1">INDIRECT("R[36]C["&amp;$A$19&amp;"]",FALSE)</f>
        <v>76.52100840336135</v>
      </c>
      <c r="E19" s="37" cm="1">
        <f t="array" aca="1" ref="E19" ca="1">INDIRECT("R[36]C["&amp;$A$19&amp;"]",FALSE)</f>
        <v>102.33333333333334</v>
      </c>
      <c r="F19" s="37" cm="1">
        <f t="array" aca="1" ref="F19" ca="1">INDIRECT("R[36]C["&amp;$A$19&amp;"]",FALSE)</f>
        <v>183.06666666666666</v>
      </c>
      <c r="G19" s="37" cm="1">
        <f t="array" aca="1" ref="G19" ca="1">INDIRECT("R[36]C["&amp;$A$19&amp;"]",FALSE)</f>
        <v>193.64</v>
      </c>
      <c r="H19" s="37" cm="1">
        <f t="array" aca="1" ref="H19" ca="1">INDIRECT("R[36]C["&amp;$A$19&amp;"]",FALSE)</f>
        <v>375.06625590388217</v>
      </c>
      <c r="I19" s="37" cm="1">
        <f t="array" aca="1" ref="I19" ca="1">INDIRECT("R[36]C["&amp;$A$19&amp;"]",FALSE)</f>
        <v>152.93333333333334</v>
      </c>
      <c r="J19" s="37" cm="1">
        <f t="array" aca="1" ref="J19" ca="1">INDIRECT("R[36]C["&amp;$A$19&amp;"]",FALSE)</f>
        <v>315.26251267836159</v>
      </c>
      <c r="K19" s="37" cm="1">
        <f t="array" aca="1" ref="K19" ca="1">INDIRECT("R[36]C["&amp;$A$19&amp;"]",FALSE)</f>
        <v>0</v>
      </c>
      <c r="L19" s="37" cm="1">
        <f t="array" aca="1" ref="L19" ca="1">INDIRECT("R[36]C["&amp;$A$19&amp;"]",FALSE)</f>
        <v>0</v>
      </c>
      <c r="M19" s="37" cm="1">
        <f t="array" aca="1" ref="M19" ca="1">INDIRECT("R[36]C["&amp;$A$19&amp;"]",FALSE)</f>
        <v>0</v>
      </c>
      <c r="N19" s="37" cm="1">
        <f t="array" aca="1" ref="N19" ca="1">INDIRECT("R[36]C["&amp;$A$19&amp;"]",FALSE)</f>
        <v>0</v>
      </c>
      <c r="O19" s="37" cm="1">
        <f t="array" aca="1" ref="O19" ca="1">INDIRECT("R[36]C["&amp;$A$19&amp;"]",FALSE)</f>
        <v>0</v>
      </c>
      <c r="R19" s="22">
        <f t="shared" ref="R19:R20" ca="1" si="4">SUM(C19:P19)</f>
        <v>1398.8231103189385</v>
      </c>
    </row>
    <row r="20" spans="1:18" x14ac:dyDescent="0.35">
      <c r="A20" s="56">
        <f>A18</f>
        <v>1</v>
      </c>
      <c r="B20" s="17">
        <f>[1]Detailed!B20</f>
        <v>18</v>
      </c>
      <c r="C20" s="37" cm="1">
        <f t="array" aca="1" ref="C20" ca="1">INDIRECT("R[36]C["&amp;$A$20&amp;"]",FALSE)</f>
        <v>0</v>
      </c>
      <c r="D20" s="37" cm="1">
        <f t="array" aca="1" ref="D20" ca="1">INDIRECT("R[36]C["&amp;$A$20&amp;"]",FALSE)</f>
        <v>0</v>
      </c>
      <c r="E20" s="37" cm="1">
        <f t="array" aca="1" ref="E20" ca="1">INDIRECT("R[36]C["&amp;$A$20&amp;"]",FALSE)</f>
        <v>0</v>
      </c>
      <c r="F20" s="37" cm="1">
        <f t="array" aca="1" ref="F20" ca="1">INDIRECT("R[36]C["&amp;$A$20&amp;"]",FALSE)</f>
        <v>0</v>
      </c>
      <c r="G20" s="37" cm="1">
        <f t="array" aca="1" ref="G20" ca="1">INDIRECT("R[36]C["&amp;$A$20&amp;"]",FALSE)</f>
        <v>0</v>
      </c>
      <c r="H20" s="37" cm="1">
        <f t="array" aca="1" ref="H20" ca="1">INDIRECT("R[36]C["&amp;$A$20&amp;"]",FALSE)</f>
        <v>0</v>
      </c>
      <c r="I20" s="37" cm="1">
        <f t="array" aca="1" ref="I20" ca="1">INDIRECT("R[36]C["&amp;$A$20&amp;"]",FALSE)</f>
        <v>0</v>
      </c>
      <c r="J20" s="37" cm="1">
        <f t="array" aca="1" ref="J20" ca="1">INDIRECT("R[36]C["&amp;$A$20&amp;"]",FALSE)</f>
        <v>0</v>
      </c>
      <c r="K20" s="37" cm="1">
        <f t="array" aca="1" ref="K20" ca="1">INDIRECT("R[36]C["&amp;$A$20&amp;"]",FALSE)</f>
        <v>38.886145644612462</v>
      </c>
      <c r="L20" s="37" cm="1">
        <f t="array" aca="1" ref="L20" ca="1">INDIRECT("R[36]C["&amp;$A$20&amp;"]",FALSE)</f>
        <v>189.51487939326151</v>
      </c>
      <c r="M20" s="37" cm="1">
        <f t="array" aca="1" ref="M20" ca="1">INDIRECT("R[36]C["&amp;$A$20&amp;"]",FALSE)</f>
        <v>59.277777777777779</v>
      </c>
      <c r="N20" s="37" cm="1">
        <f t="array" aca="1" ref="N20" ca="1">INDIRECT("R[36]C["&amp;$A$20&amp;"]",FALSE)</f>
        <v>80.082867813976321</v>
      </c>
      <c r="O20" s="37" cm="1">
        <f t="array" aca="1" ref="O20" ca="1">INDIRECT("R[36]C["&amp;$A$20&amp;"]",FALSE)</f>
        <v>51.333333333333336</v>
      </c>
      <c r="R20" s="22">
        <f t="shared" ca="1" si="4"/>
        <v>419.09500396296136</v>
      </c>
    </row>
    <row r="21" spans="1:18" x14ac:dyDescent="0.35">
      <c r="B21" s="16" t="str">
        <f>[1]Detailed!B21</f>
        <v>TOWERS, m</v>
      </c>
      <c r="C21" s="16"/>
      <c r="D21" s="16"/>
      <c r="E21" s="16"/>
      <c r="F21" s="16"/>
      <c r="G21" s="16"/>
      <c r="H21" s="16"/>
      <c r="I21" s="16"/>
      <c r="J21" s="16"/>
      <c r="K21" s="16"/>
      <c r="L21" s="16"/>
      <c r="M21" s="16"/>
      <c r="N21" s="16"/>
      <c r="O21" s="16"/>
      <c r="P21" s="16"/>
      <c r="Q21" s="16"/>
      <c r="R21" s="29"/>
    </row>
    <row r="22" spans="1:18" x14ac:dyDescent="0.35">
      <c r="A22" s="56">
        <f>Assumptions!C47</f>
        <v>1</v>
      </c>
      <c r="B22" s="17">
        <f>[1]Detailed!B22</f>
        <v>12</v>
      </c>
      <c r="C22" s="37" cm="1">
        <f t="array" aca="1" ref="C22" ca="1">INDIRECT("R[36]C["&amp;$A$22&amp;"]",FALSE)</f>
        <v>42.769230769230774</v>
      </c>
      <c r="D22" s="37" cm="1">
        <f t="array" aca="1" ref="D22" ca="1">INDIRECT("R[36]C["&amp;$A$18&amp;"]",FALSE)</f>
        <v>261.79487179487182</v>
      </c>
      <c r="E22" s="37" cm="1">
        <f t="array" aca="1" ref="E22" ca="1">INDIRECT("R[36]C["&amp;$A$18&amp;"]",FALSE)</f>
        <v>187.5128205128205</v>
      </c>
      <c r="F22" s="37" cm="1">
        <f t="array" aca="1" ref="F22" ca="1">INDIRECT("R[36]C["&amp;$A$18&amp;"]",FALSE)</f>
        <v>60.666666666666664</v>
      </c>
      <c r="G22" s="37" cm="1">
        <f t="array" aca="1" ref="G22" ca="1">INDIRECT("R[36]C["&amp;$A$18&amp;"]",FALSE)</f>
        <v>0</v>
      </c>
      <c r="H22" s="37" cm="1">
        <f t="array" aca="1" ref="H22" ca="1">INDIRECT("R[36]C["&amp;$A$18&amp;"]",FALSE)</f>
        <v>0</v>
      </c>
      <c r="I22" s="37" cm="1">
        <f t="array" aca="1" ref="I22" ca="1">INDIRECT("R[36]C["&amp;$A$18&amp;"]",FALSE)</f>
        <v>0</v>
      </c>
      <c r="J22" s="37" cm="1">
        <f t="array" aca="1" ref="J22" ca="1">INDIRECT("R[36]C["&amp;$A$18&amp;"]",FALSE)</f>
        <v>0</v>
      </c>
      <c r="K22" s="37" cm="1">
        <f t="array" aca="1" ref="K22" ca="1">INDIRECT("R[36]C["&amp;$A$18&amp;"]",FALSE)</f>
        <v>0</v>
      </c>
      <c r="L22" s="37" cm="1">
        <f t="array" aca="1" ref="L22" ca="1">INDIRECT("R[36]C["&amp;$A$18&amp;"]",FALSE)</f>
        <v>0</v>
      </c>
      <c r="M22" s="37" cm="1">
        <f t="array" aca="1" ref="M22" ca="1">INDIRECT("R[36]C["&amp;$A$18&amp;"]",FALSE)</f>
        <v>0</v>
      </c>
      <c r="N22" s="37" cm="1">
        <f t="array" aca="1" ref="N22" ca="1">INDIRECT("R[36]C["&amp;$A$18&amp;"]",FALSE)</f>
        <v>0</v>
      </c>
      <c r="O22" s="37" cm="1">
        <f t="array" aca="1" ref="O22" ca="1">INDIRECT("R[36]C["&amp;$A$18&amp;"]",FALSE)</f>
        <v>0</v>
      </c>
      <c r="P22" s="17"/>
      <c r="Q22" s="17"/>
      <c r="R22" s="22">
        <f ca="1">SUM(C22:P22)</f>
        <v>552.74358974358972</v>
      </c>
    </row>
    <row r="23" spans="1:18" x14ac:dyDescent="0.35">
      <c r="A23" s="56">
        <f>A22</f>
        <v>1</v>
      </c>
      <c r="B23" s="17">
        <f>[1]Detailed!B23</f>
        <v>15</v>
      </c>
      <c r="C23" s="37" cm="1">
        <f t="array" aca="1" ref="C23" ca="1">INDIRECT("R[36]C["&amp;$A$23&amp;"]",FALSE)</f>
        <v>0</v>
      </c>
      <c r="D23" s="37" cm="1">
        <f t="array" aca="1" ref="D23" ca="1">INDIRECT("R[36]C["&amp;$A$19&amp;"]",FALSE)</f>
        <v>76.52100840336135</v>
      </c>
      <c r="E23" s="37" cm="1">
        <f t="array" aca="1" ref="E23" ca="1">INDIRECT("R[36]C["&amp;$A$19&amp;"]",FALSE)</f>
        <v>102.33333333333334</v>
      </c>
      <c r="F23" s="37" cm="1">
        <f t="array" aca="1" ref="F23" ca="1">INDIRECT("R[36]C["&amp;$A$19&amp;"]",FALSE)</f>
        <v>183.06666666666666</v>
      </c>
      <c r="G23" s="37" cm="1">
        <f t="array" aca="1" ref="G23" ca="1">INDIRECT("R[36]C["&amp;$A$19&amp;"]",FALSE)</f>
        <v>193.64</v>
      </c>
      <c r="H23" s="37" cm="1">
        <f t="array" aca="1" ref="H23" ca="1">INDIRECT("R[36]C["&amp;$A$19&amp;"]",FALSE)</f>
        <v>375.06625590388217</v>
      </c>
      <c r="I23" s="37" cm="1">
        <f t="array" aca="1" ref="I23" ca="1">INDIRECT("R[36]C["&amp;$A$19&amp;"]",FALSE)</f>
        <v>152.93333333333334</v>
      </c>
      <c r="J23" s="37" cm="1">
        <f t="array" aca="1" ref="J23" ca="1">INDIRECT("R[36]C["&amp;$A$19&amp;"]",FALSE)</f>
        <v>315.26251267836159</v>
      </c>
      <c r="K23" s="37" cm="1">
        <f t="array" aca="1" ref="K23" ca="1">INDIRECT("R[36]C["&amp;$A$19&amp;"]",FALSE)</f>
        <v>0</v>
      </c>
      <c r="L23" s="37" cm="1">
        <f t="array" aca="1" ref="L23" ca="1">INDIRECT("R[36]C["&amp;$A$19&amp;"]",FALSE)</f>
        <v>0</v>
      </c>
      <c r="M23" s="37" cm="1">
        <f t="array" aca="1" ref="M23" ca="1">INDIRECT("R[36]C["&amp;$A$19&amp;"]",FALSE)</f>
        <v>0</v>
      </c>
      <c r="N23" s="37" cm="1">
        <f t="array" aca="1" ref="N23" ca="1">INDIRECT("R[36]C["&amp;$A$19&amp;"]",FALSE)</f>
        <v>0</v>
      </c>
      <c r="O23" s="37" cm="1">
        <f t="array" aca="1" ref="O23" ca="1">INDIRECT("R[36]C["&amp;$A$19&amp;"]",FALSE)</f>
        <v>0</v>
      </c>
      <c r="P23" s="17"/>
      <c r="Q23" s="17"/>
      <c r="R23" s="22">
        <f t="shared" ref="R23:R24" ca="1" si="5">SUM(C23:P23)</f>
        <v>1398.8231103189385</v>
      </c>
    </row>
    <row r="24" spans="1:18" x14ac:dyDescent="0.35">
      <c r="A24" s="56">
        <f>A22</f>
        <v>1</v>
      </c>
      <c r="B24" s="17">
        <f>[1]Detailed!B24</f>
        <v>18</v>
      </c>
      <c r="C24" s="37" cm="1">
        <f t="array" aca="1" ref="C24" ca="1">INDIRECT("R[36]C["&amp;$A$24&amp;"]",FALSE)</f>
        <v>0</v>
      </c>
      <c r="D24" s="37" cm="1">
        <f t="array" aca="1" ref="D24" ca="1">INDIRECT("R[36]C["&amp;$A$20&amp;"]",FALSE)</f>
        <v>0</v>
      </c>
      <c r="E24" s="37" cm="1">
        <f t="array" aca="1" ref="E24" ca="1">INDIRECT("R[36]C["&amp;$A$20&amp;"]",FALSE)</f>
        <v>0</v>
      </c>
      <c r="F24" s="37" cm="1">
        <f t="array" aca="1" ref="F24" ca="1">INDIRECT("R[36]C["&amp;$A$20&amp;"]",FALSE)</f>
        <v>0</v>
      </c>
      <c r="G24" s="37" cm="1">
        <f t="array" aca="1" ref="G24" ca="1">INDIRECT("R[36]C["&amp;$A$20&amp;"]",FALSE)</f>
        <v>0</v>
      </c>
      <c r="H24" s="37" cm="1">
        <f t="array" aca="1" ref="H24" ca="1">INDIRECT("R[36]C["&amp;$A$20&amp;"]",FALSE)</f>
        <v>0</v>
      </c>
      <c r="I24" s="37" cm="1">
        <f t="array" aca="1" ref="I24" ca="1">INDIRECT("R[36]C["&amp;$A$20&amp;"]",FALSE)</f>
        <v>0</v>
      </c>
      <c r="J24" s="37" cm="1">
        <f t="array" aca="1" ref="J24" ca="1">INDIRECT("R[36]C["&amp;$A$20&amp;"]",FALSE)</f>
        <v>0</v>
      </c>
      <c r="K24" s="37" cm="1">
        <f t="array" aca="1" ref="K24" ca="1">INDIRECT("R[36]C["&amp;$A$20&amp;"]",FALSE)</f>
        <v>38.886145644612462</v>
      </c>
      <c r="L24" s="37" cm="1">
        <f t="array" aca="1" ref="L24" ca="1">INDIRECT("R[36]C["&amp;$A$20&amp;"]",FALSE)</f>
        <v>189.51487939326151</v>
      </c>
      <c r="M24" s="37" cm="1">
        <f t="array" aca="1" ref="M24" ca="1">INDIRECT("R[36]C["&amp;$A$20&amp;"]",FALSE)</f>
        <v>59.277777777777779</v>
      </c>
      <c r="N24" s="37" cm="1">
        <f t="array" aca="1" ref="N24" ca="1">INDIRECT("R[36]C["&amp;$A$20&amp;"]",FALSE)</f>
        <v>80.082867813976321</v>
      </c>
      <c r="O24" s="37" cm="1">
        <f t="array" aca="1" ref="O24" ca="1">INDIRECT("R[36]C["&amp;$A$20&amp;"]",FALSE)</f>
        <v>51.333333333333336</v>
      </c>
      <c r="P24" s="17"/>
      <c r="Q24" s="17"/>
      <c r="R24" s="22">
        <f t="shared" ca="1" si="5"/>
        <v>419.09500396296136</v>
      </c>
    </row>
    <row r="25" spans="1:18" x14ac:dyDescent="0.35">
      <c r="B25" s="16" t="str">
        <f>[1]Detailed!B25</f>
        <v>FOUNDATIONS</v>
      </c>
      <c r="C25" s="62"/>
      <c r="D25" s="62"/>
      <c r="E25" s="62"/>
      <c r="F25" s="62"/>
      <c r="G25" s="62"/>
      <c r="H25" s="62"/>
      <c r="I25" s="62"/>
      <c r="J25" s="62"/>
      <c r="K25" s="62"/>
      <c r="L25" s="62"/>
      <c r="M25" s="62"/>
      <c r="N25" s="62"/>
      <c r="O25" s="62"/>
      <c r="P25" s="62"/>
      <c r="Q25" s="62"/>
      <c r="R25" s="29"/>
    </row>
    <row r="26" spans="1:18" x14ac:dyDescent="0.35">
      <c r="A26" s="56">
        <f>Assumptions!C51</f>
        <v>1</v>
      </c>
      <c r="B26" t="str">
        <f>[1]Detailed!B26</f>
        <v>Monopiles (turbine)</v>
      </c>
      <c r="C26" s="37" cm="1">
        <f t="array" aca="1" ref="C26" ca="1">INDIRECT("R[36]C["&amp;$A$26&amp;"]",FALSE)</f>
        <v>14.113846153846156</v>
      </c>
      <c r="D26" s="37" cm="1">
        <f t="array" aca="1" ref="D26" ca="1">INDIRECT("R[36]C["&amp;$A$18&amp;"]",FALSE)</f>
        <v>111.64424046541696</v>
      </c>
      <c r="E26" s="37" cm="1">
        <f t="array" aca="1" ref="E26" ca="1">INDIRECT("R[36]C["&amp;$A$18&amp;"]",FALSE)</f>
        <v>88.389230769230764</v>
      </c>
      <c r="F26" s="37" cm="1">
        <f t="array" aca="1" ref="F26" ca="1">INDIRECT("R[36]C["&amp;$A$18&amp;"]",FALSE)</f>
        <v>73.171999999999997</v>
      </c>
      <c r="G26" s="37" cm="1">
        <f t="array" aca="1" ref="G26" ca="1">INDIRECT("R[36]C["&amp;$A$18&amp;"]",FALSE)</f>
        <v>63.90120000000001</v>
      </c>
      <c r="H26" s="37" cm="1">
        <f t="array" aca="1" ref="H26" ca="1">INDIRECT("R[36]C["&amp;$A$18&amp;"]",FALSE)</f>
        <v>117.0364798328965</v>
      </c>
      <c r="I26" s="37" cm="1">
        <f t="array" aca="1" ref="I26" ca="1">INDIRECT("R[36]C["&amp;$A$18&amp;"]",FALSE)</f>
        <v>56.341999999999999</v>
      </c>
      <c r="J26" s="37" cm="1">
        <f t="array" aca="1" ref="J26" ca="1">INDIRECT("R[36]C["&amp;$A$18&amp;"]",FALSE)</f>
        <v>96.996629183859341</v>
      </c>
      <c r="K26" s="37" cm="1">
        <f t="array" aca="1" ref="K26" ca="1">INDIRECT("R[36]C["&amp;$A$18&amp;"]",FALSE)</f>
        <v>12.832428062722114</v>
      </c>
      <c r="L26" s="37" cm="1">
        <f t="array" aca="1" ref="L26" ca="1">INDIRECT("R[36]C["&amp;$A$18&amp;"]",FALSE)</f>
        <v>62.539910199776301</v>
      </c>
      <c r="M26" s="37" cm="1">
        <f t="array" aca="1" ref="M26" ca="1">INDIRECT("R[36]C["&amp;$A$18&amp;"]",FALSE)</f>
        <v>19.561666666666667</v>
      </c>
      <c r="N26" s="37" cm="1">
        <f t="array" aca="1" ref="N26" ca="1">INDIRECT("R[36]C["&amp;$A$18&amp;"]",FALSE)</f>
        <v>26.427346378612189</v>
      </c>
      <c r="O26" s="37" cm="1">
        <f t="array" aca="1" ref="O26" ca="1">INDIRECT("R[36]C["&amp;$A$18&amp;"]",FALSE)</f>
        <v>16.940000000000001</v>
      </c>
      <c r="P26" s="37"/>
      <c r="Q26" s="37"/>
      <c r="R26" s="22">
        <f ca="1">SUM(C26:Q26)</f>
        <v>759.89697771302701</v>
      </c>
    </row>
    <row r="27" spans="1:18" x14ac:dyDescent="0.35">
      <c r="A27" s="56">
        <f>A26</f>
        <v>1</v>
      </c>
      <c r="B27" t="str">
        <f>[1]Detailed!B27</f>
        <v>Transition Piece</v>
      </c>
      <c r="C27" s="37" cm="1">
        <f t="array" aca="1" ref="C27" ca="1">INDIRECT("R[36]C["&amp;$A$27&amp;"]",FALSE)</f>
        <v>14.256410256410257</v>
      </c>
      <c r="D27" s="37" cm="1">
        <f t="array" aca="1" ref="D27" ca="1">INDIRECT("R[36]C["&amp;$A$19&amp;"]",FALSE)</f>
        <v>112.77196006607772</v>
      </c>
      <c r="E27" s="37" cm="1">
        <f t="array" aca="1" ref="E27" ca="1">INDIRECT("R[36]C["&amp;$A$19&amp;"]",FALSE)</f>
        <v>89.28205128205127</v>
      </c>
      <c r="F27" s="37" cm="1">
        <f t="array" aca="1" ref="F27" ca="1">INDIRECT("R[36]C["&amp;$A$19&amp;"]",FALSE)</f>
        <v>73.911111111111097</v>
      </c>
      <c r="G27" s="37" cm="1">
        <f t="array" aca="1" ref="G27" ca="1">INDIRECT("R[36]C["&amp;$A$19&amp;"]",FALSE)</f>
        <v>64.546666666666667</v>
      </c>
      <c r="H27" s="37" cm="1">
        <f t="array" aca="1" ref="H27" ca="1">INDIRECT("R[36]C["&amp;$A$19&amp;"]",FALSE)</f>
        <v>118.21866649787525</v>
      </c>
      <c r="I27" s="37" cm="1">
        <f t="array" aca="1" ref="I27" ca="1">INDIRECT("R[36]C["&amp;$A$19&amp;"]",FALSE)</f>
        <v>56.911111111111104</v>
      </c>
      <c r="J27" s="37" cm="1">
        <f t="array" aca="1" ref="J27" ca="1">INDIRECT("R[36]C["&amp;$A$19&amp;"]",FALSE)</f>
        <v>97.976393115009415</v>
      </c>
      <c r="K27" s="37" cm="1">
        <f t="array" aca="1" ref="K27" ca="1">INDIRECT("R[36]C["&amp;$A$19&amp;"]",FALSE)</f>
        <v>12.962048548204153</v>
      </c>
      <c r="L27" s="37" cm="1">
        <f t="array" aca="1" ref="L27" ca="1">INDIRECT("R[36]C["&amp;$A$19&amp;"]",FALSE)</f>
        <v>63.171626464420498</v>
      </c>
      <c r="M27" s="37" cm="1">
        <f t="array" aca="1" ref="M27" ca="1">INDIRECT("R[36]C["&amp;$A$19&amp;"]",FALSE)</f>
        <v>19.75925925925926</v>
      </c>
      <c r="N27" s="37" cm="1">
        <f t="array" aca="1" ref="N27" ca="1">INDIRECT("R[36]C["&amp;$A$19&amp;"]",FALSE)</f>
        <v>26.694289271325438</v>
      </c>
      <c r="O27" s="37" cm="1">
        <f t="array" aca="1" ref="O27" ca="1">INDIRECT("R[36]C["&amp;$A$19&amp;"]",FALSE)</f>
        <v>17.111111111111111</v>
      </c>
      <c r="P27" s="37"/>
      <c r="Q27" s="37"/>
      <c r="R27" s="22">
        <f t="shared" ref="R27:R30" ca="1" si="6">SUM(C27:Q27)</f>
        <v>767.5727047606332</v>
      </c>
    </row>
    <row r="28" spans="1:18" x14ac:dyDescent="0.35">
      <c r="A28" s="56">
        <f>Assumptions!C53</f>
        <v>1</v>
      </c>
      <c r="B28" t="str">
        <f>[1]Detailed!B28</f>
        <v>Jackets (turbine)</v>
      </c>
      <c r="C28" s="37" cm="1">
        <f t="array" aca="1" ref="C28" ca="1">INDIRECT("R[36]C["&amp;$A$28&amp;"]",FALSE)</f>
        <v>14.256410256410257</v>
      </c>
      <c r="D28" s="37" cm="1">
        <f t="array" aca="1" ref="D28" ca="1">INDIRECT("R[36]C["&amp;$A$28&amp;"]",FALSE)</f>
        <v>112.77196006607772</v>
      </c>
      <c r="E28" s="37" cm="1">
        <f t="array" aca="1" ref="E28" ca="1">INDIRECT("R[36]C["&amp;$A$28&amp;"]",FALSE)</f>
        <v>89.28205128205127</v>
      </c>
      <c r="F28" s="37" cm="1">
        <f t="array" aca="1" ref="F28" ca="1">INDIRECT("R[36]C["&amp;$A$28&amp;"]",FALSE)</f>
        <v>73.911111111111097</v>
      </c>
      <c r="G28" s="37" cm="1">
        <f t="array" aca="1" ref="G28" ca="1">INDIRECT("R[36]C["&amp;$A$28&amp;"]",FALSE)</f>
        <v>64.546666666666667</v>
      </c>
      <c r="H28" s="37" cm="1">
        <f t="array" aca="1" ref="H28" ca="1">INDIRECT("R[36]C["&amp;$A$28&amp;"]",FALSE)</f>
        <v>118.21866649787525</v>
      </c>
      <c r="I28" s="37" cm="1">
        <f t="array" aca="1" ref="I28" ca="1">INDIRECT("R[36]C["&amp;$A$28&amp;"]",FALSE)</f>
        <v>56.911111111111104</v>
      </c>
      <c r="J28" s="37" cm="1">
        <f t="array" aca="1" ref="J28" ca="1">INDIRECT("R[36]C["&amp;$A$28&amp;"]",FALSE)</f>
        <v>97.976393115009415</v>
      </c>
      <c r="K28" s="37" cm="1">
        <f t="array" aca="1" ref="K28" ca="1">INDIRECT("R[36]C["&amp;$A$28&amp;"]",FALSE)</f>
        <v>12.962048548204153</v>
      </c>
      <c r="L28" s="37" cm="1">
        <f t="array" aca="1" ref="L28" ca="1">INDIRECT("R[36]C["&amp;$A$28&amp;"]",FALSE)</f>
        <v>63.171626464420498</v>
      </c>
      <c r="M28" s="37" cm="1">
        <f t="array" aca="1" ref="M28" ca="1">INDIRECT("R[36]C["&amp;$A$28&amp;"]",FALSE)</f>
        <v>19.75925925925926</v>
      </c>
      <c r="N28" s="37" cm="1">
        <f t="array" aca="1" ref="N28" ca="1">INDIRECT("R[36]C["&amp;$A$28&amp;"]",FALSE)</f>
        <v>26.694289271325438</v>
      </c>
      <c r="O28" s="37" cm="1">
        <f t="array" aca="1" ref="O28" ca="1">INDIRECT("R[36]C["&amp;$A$28&amp;"]",FALSE)</f>
        <v>17.111111111111111</v>
      </c>
      <c r="P28" s="37"/>
      <c r="Q28" s="37"/>
      <c r="R28" s="22">
        <f t="shared" ca="1" si="6"/>
        <v>767.5727047606332</v>
      </c>
    </row>
    <row r="29" spans="1:18" x14ac:dyDescent="0.35">
      <c r="A29" s="56">
        <f>Assumptions!C52</f>
        <v>1</v>
      </c>
      <c r="B29" t="str">
        <f>[1]Detailed!B29</f>
        <v>GBF (turbine)</v>
      </c>
      <c r="C29" s="37" cm="1">
        <f t="array" aca="1" ref="C29" ca="1">INDIRECT("R[36]C["&amp;$A$29&amp;"]",FALSE)</f>
        <v>14.256410256410257</v>
      </c>
      <c r="D29" s="37" cm="1">
        <f t="array" aca="1" ref="D29" ca="1">INDIRECT("R[36]C["&amp;$A$29&amp;"]",FALSE)</f>
        <v>112.77196006607772</v>
      </c>
      <c r="E29" s="37" cm="1">
        <f t="array" aca="1" ref="E29" ca="1">INDIRECT("R[36]C["&amp;$A$29&amp;"]",FALSE)</f>
        <v>89.28205128205127</v>
      </c>
      <c r="F29" s="37" cm="1">
        <f t="array" aca="1" ref="F29" ca="1">INDIRECT("R[36]C["&amp;$A$29&amp;"]",FALSE)</f>
        <v>73.911111111111097</v>
      </c>
      <c r="G29" s="37" cm="1">
        <f t="array" aca="1" ref="G29" ca="1">INDIRECT("R[36]C["&amp;$A$29&amp;"]",FALSE)</f>
        <v>64.546666666666667</v>
      </c>
      <c r="H29" s="37" cm="1">
        <f t="array" aca="1" ref="H29" ca="1">INDIRECT("R[36]C["&amp;$A$29&amp;"]",FALSE)</f>
        <v>118.21866649787525</v>
      </c>
      <c r="I29" s="37" cm="1">
        <f t="array" aca="1" ref="I29" ca="1">INDIRECT("R[36]C["&amp;$A$29&amp;"]",FALSE)</f>
        <v>56.911111111111104</v>
      </c>
      <c r="J29" s="37" cm="1">
        <f t="array" aca="1" ref="J29" ca="1">INDIRECT("R[36]C["&amp;$A$29&amp;"]",FALSE)</f>
        <v>97.976393115009415</v>
      </c>
      <c r="K29" s="37" cm="1">
        <f t="array" aca="1" ref="K29" ca="1">INDIRECT("R[36]C["&amp;$A$29&amp;"]",FALSE)</f>
        <v>12.962048548204153</v>
      </c>
      <c r="L29" s="37" cm="1">
        <f t="array" aca="1" ref="L29" ca="1">INDIRECT("R[36]C["&amp;$A$29&amp;"]",FALSE)</f>
        <v>63.171626464420498</v>
      </c>
      <c r="M29" s="37" cm="1">
        <f t="array" aca="1" ref="M29" ca="1">INDIRECT("R[36]C["&amp;$A$29&amp;"]",FALSE)</f>
        <v>19.75925925925926</v>
      </c>
      <c r="N29" s="37" cm="1">
        <f t="array" aca="1" ref="N29" ca="1">INDIRECT("R[36]C["&amp;$A$29&amp;"]",FALSE)</f>
        <v>26.694289271325438</v>
      </c>
      <c r="O29" s="37" cm="1">
        <f t="array" aca="1" ref="O29" ca="1">INDIRECT("R[36]C["&amp;$A$29&amp;"]",FALSE)</f>
        <v>17.111111111111111</v>
      </c>
      <c r="P29" s="37"/>
      <c r="Q29" s="37"/>
      <c r="R29" s="22">
        <f t="shared" ca="1" si="6"/>
        <v>767.5727047606332</v>
      </c>
    </row>
    <row r="30" spans="1:18" x14ac:dyDescent="0.35">
      <c r="A30" s="56">
        <f>Assumptions!C54</f>
        <v>1</v>
      </c>
      <c r="B30" t="str">
        <f>[1]Detailed!B30</f>
        <v>Jacket (Substation)</v>
      </c>
      <c r="C30" s="37" cm="1">
        <f t="array" aca="1" ref="C30" ca="1">INDIRECT("R[36]C["&amp;$A$30&amp;"]",FALSE)</f>
        <v>2</v>
      </c>
      <c r="D30" s="37" cm="1">
        <f t="array" aca="1" ref="D30" ca="1">INDIRECT("R[36]C["&amp;$A$30&amp;"]",FALSE)</f>
        <v>10</v>
      </c>
      <c r="E30" s="37" cm="1">
        <f t="array" aca="1" ref="E30" ca="1">INDIRECT("R[36]C["&amp;$A$30&amp;"]",FALSE)</f>
        <v>9</v>
      </c>
      <c r="F30" s="37" cm="1">
        <f t="array" aca="1" ref="F30" ca="1">INDIRECT("R[36]C["&amp;$A$30&amp;"]",FALSE)</f>
        <v>7</v>
      </c>
      <c r="G30" s="37" cm="1">
        <f t="array" aca="1" ref="G30" ca="1">INDIRECT("R[36]C["&amp;$A$30&amp;"]",FALSE)</f>
        <v>5</v>
      </c>
      <c r="H30" s="37" cm="1">
        <f t="array" aca="1" ref="H30" ca="1">INDIRECT("R[36]C["&amp;$A$30&amp;"]",FALSE)</f>
        <v>8</v>
      </c>
      <c r="I30" s="37" cm="1">
        <f t="array" aca="1" ref="I30" ca="1">INDIRECT("R[36]C["&amp;$A$30&amp;"]",FALSE)</f>
        <v>5</v>
      </c>
      <c r="J30" s="37" cm="1">
        <f t="array" aca="1" ref="J30" ca="1">INDIRECT("R[36]C["&amp;$A$30&amp;"]",FALSE)</f>
        <v>11</v>
      </c>
      <c r="K30" s="37" cm="1">
        <f t="array" aca="1" ref="K30" ca="1">INDIRECT("R[36]C["&amp;$A$30&amp;"]",FALSE)</f>
        <v>1</v>
      </c>
      <c r="L30" s="37" cm="1">
        <f t="array" aca="1" ref="L30" ca="1">INDIRECT("R[36]C["&amp;$A$30&amp;"]",FALSE)</f>
        <v>5.9999999999999991</v>
      </c>
      <c r="M30" s="37" cm="1">
        <f t="array" aca="1" ref="M30" ca="1">INDIRECT("R[36]C["&amp;$A$30&amp;"]",FALSE)</f>
        <v>2</v>
      </c>
      <c r="N30" s="37" cm="1">
        <f t="array" aca="1" ref="N30" ca="1">INDIRECT("R[36]C["&amp;$A$30&amp;"]",FALSE)</f>
        <v>3</v>
      </c>
      <c r="O30" s="37" cm="1">
        <f t="array" aca="1" ref="O30" ca="1">INDIRECT("R[36]C["&amp;$A$30&amp;"]",FALSE)</f>
        <v>2</v>
      </c>
      <c r="P30" s="37"/>
      <c r="Q30" s="37"/>
      <c r="R30" s="22">
        <f t="shared" ca="1" si="6"/>
        <v>71</v>
      </c>
    </row>
    <row r="31" spans="1:18" x14ac:dyDescent="0.35">
      <c r="B31" s="16" t="str">
        <f>[1]Detailed!B31</f>
        <v>SUBSTATIONS</v>
      </c>
      <c r="C31" s="62"/>
      <c r="D31" s="63"/>
      <c r="E31" s="63"/>
      <c r="F31" s="63"/>
      <c r="G31" s="63"/>
      <c r="H31" s="63"/>
      <c r="I31" s="63"/>
      <c r="J31" s="63"/>
      <c r="K31" s="63"/>
      <c r="L31" s="63"/>
      <c r="M31" s="63"/>
      <c r="N31" s="63"/>
      <c r="O31" s="63"/>
      <c r="P31" s="63"/>
      <c r="Q31" s="63"/>
      <c r="R31" s="29"/>
    </row>
    <row r="32" spans="1:18" x14ac:dyDescent="0.35">
      <c r="A32" s="56">
        <f>Assumptions!C48</f>
        <v>2</v>
      </c>
      <c r="B32" t="str">
        <f>[1]Detailed!B32</f>
        <v>OSS Topsides</v>
      </c>
      <c r="C32" s="37" cm="1">
        <f t="array" aca="1" ref="C32" ca="1">INDIRECT("R[36]C["&amp;$A$32&amp;"]",FALSE)</f>
        <v>10</v>
      </c>
      <c r="D32" s="37" cm="1">
        <f t="array" aca="1" ref="D32" ca="1">INDIRECT("R[36]C["&amp;$A$32&amp;"]",FALSE)</f>
        <v>6</v>
      </c>
      <c r="E32" s="37" cm="1">
        <f t="array" aca="1" ref="E32" ca="1">INDIRECT("R[36]C["&amp;$A$32&amp;"]",FALSE)</f>
        <v>7</v>
      </c>
      <c r="F32" s="37" cm="1">
        <f t="array" aca="1" ref="F32" ca="1">INDIRECT("R[36]C["&amp;$A$32&amp;"]",FALSE)</f>
        <v>5</v>
      </c>
      <c r="G32" s="37" cm="1">
        <f t="array" aca="1" ref="G32" ca="1">INDIRECT("R[36]C["&amp;$A$32&amp;"]",FALSE)</f>
        <v>8</v>
      </c>
      <c r="H32" s="37" cm="1">
        <f t="array" aca="1" ref="H32" ca="1">INDIRECT("R[36]C["&amp;$A$32&amp;"]",FALSE)</f>
        <v>5</v>
      </c>
      <c r="I32" s="37" cm="1">
        <f t="array" aca="1" ref="I32" ca="1">INDIRECT("R[36]C["&amp;$A$32&amp;"]",FALSE)</f>
        <v>8</v>
      </c>
      <c r="J32" s="37" cm="1">
        <f t="array" aca="1" ref="J32" ca="1">INDIRECT("R[36]C["&amp;$A$32&amp;"]",FALSE)</f>
        <v>1</v>
      </c>
      <c r="K32" s="37" cm="1">
        <f t="array" aca="1" ref="K32" ca="1">INDIRECT("R[36]C["&amp;$A$32&amp;"]",FALSE)</f>
        <v>5.9999999999999991</v>
      </c>
      <c r="L32" s="37" cm="1">
        <f t="array" aca="1" ref="L32" ca="1">INDIRECT("R[36]C["&amp;$A$32&amp;"]",FALSE)</f>
        <v>2</v>
      </c>
      <c r="M32" s="37" cm="1">
        <f t="array" aca="1" ref="M32" ca="1">INDIRECT("R[36]C["&amp;$A$32&amp;"]",FALSE)</f>
        <v>3</v>
      </c>
      <c r="N32" s="37" cm="1">
        <f t="array" aca="1" ref="N32" ca="1">INDIRECT("R[36]C["&amp;$A$32&amp;"]",FALSE)</f>
        <v>2</v>
      </c>
      <c r="O32" s="37" cm="1">
        <f t="array" aca="1" ref="O32" ca="1">INDIRECT("R[36]C["&amp;$A$32&amp;"]",FALSE)</f>
        <v>0</v>
      </c>
      <c r="P32" s="37"/>
      <c r="Q32" s="37"/>
      <c r="R32" s="22">
        <f ca="1">SUM(C32:Q32)</f>
        <v>63</v>
      </c>
    </row>
    <row r="33" spans="1:19" x14ac:dyDescent="0.35">
      <c r="B33" s="16" t="str">
        <f>[1]Detailed!B33</f>
        <v>CABLES</v>
      </c>
      <c r="C33" s="62"/>
      <c r="D33" s="62"/>
      <c r="E33" s="62"/>
      <c r="F33" s="62"/>
      <c r="G33" s="62"/>
      <c r="H33" s="62"/>
      <c r="I33" s="62"/>
      <c r="J33" s="62"/>
      <c r="K33" s="62"/>
      <c r="L33" s="62"/>
      <c r="M33" s="62"/>
      <c r="N33" s="62"/>
      <c r="O33" s="62"/>
      <c r="P33" s="62"/>
      <c r="Q33" s="62"/>
      <c r="R33" s="29"/>
    </row>
    <row r="34" spans="1:19" x14ac:dyDescent="0.35">
      <c r="A34" s="56">
        <f>Assumptions!C49</f>
        <v>1</v>
      </c>
      <c r="B34" t="str">
        <f>[1]Detailed!B34</f>
        <v>Array cable, km</v>
      </c>
      <c r="C34" s="37" cm="1">
        <f t="array" aca="1" ref="C34" ca="1">INDIRECT("R[36]C["&amp;$A$34&amp;"]",FALSE)</f>
        <v>125.50240000000001</v>
      </c>
      <c r="D34" s="37" cm="1">
        <f t="array" aca="1" ref="D34" ca="1">INDIRECT("R[36]C["&amp;$A$34&amp;"]",FALSE)</f>
        <v>862.25390096961871</v>
      </c>
      <c r="E34" s="37" cm="1">
        <f t="array" aca="1" ref="E34" ca="1">INDIRECT("R[36]C["&amp;$A$34&amp;"]",FALSE)</f>
        <v>725.58714358974373</v>
      </c>
      <c r="F34" s="37" cm="1">
        <f t="array" aca="1" ref="F34" ca="1">INDIRECT("R[36]C["&amp;$A$34&amp;"]",FALSE)</f>
        <v>520.27304000000004</v>
      </c>
      <c r="G34" s="37" cm="1">
        <f t="array" aca="1" ref="G34" ca="1">INDIRECT("R[36]C["&amp;$A$34&amp;"]",FALSE)</f>
        <v>417.65050133333341</v>
      </c>
      <c r="H34" s="37" cm="1">
        <f t="array" aca="1" ref="H34" ca="1">INDIRECT("R[36]C["&amp;$A$34&amp;"]",FALSE)</f>
        <v>1004.9766712982587</v>
      </c>
      <c r="I34" s="37" cm="1">
        <f t="array" aca="1" ref="I34" ca="1">INDIRECT("R[36]C["&amp;$A$34&amp;"]",FALSE)</f>
        <v>335.84160000000003</v>
      </c>
      <c r="J34" s="37" cm="1">
        <f t="array" aca="1" ref="J34" ca="1">INDIRECT("R[36]C["&amp;$A$34&amp;"]",FALSE)</f>
        <v>954.23567784168199</v>
      </c>
      <c r="K34" s="37" cm="1">
        <f t="array" aca="1" ref="K34" ca="1">INDIRECT("R[36]C["&amp;$A$34&amp;"]",FALSE)</f>
        <v>85.39397583556898</v>
      </c>
      <c r="L34" s="37" cm="1">
        <f t="array" aca="1" ref="L34" ca="1">INDIRECT("R[36]C["&amp;$A$34&amp;"]",FALSE)</f>
        <v>622.85067514760226</v>
      </c>
      <c r="M34" s="37" cm="1">
        <f t="array" aca="1" ref="M34" ca="1">INDIRECT("R[36]C["&amp;$A$34&amp;"]",FALSE)</f>
        <v>130.17400000000001</v>
      </c>
      <c r="N34" s="37" cm="1">
        <f t="array" aca="1" ref="N34" ca="1">INDIRECT("R[36]C["&amp;$A$34&amp;"]",FALSE)</f>
        <v>175.86197771949202</v>
      </c>
      <c r="O34" s="37" cm="1">
        <f t="array" aca="1" ref="O34" ca="1">INDIRECT("R[36]C["&amp;$A$34&amp;"]",FALSE)</f>
        <v>112.72800000000001</v>
      </c>
      <c r="P34" s="37"/>
      <c r="Q34" s="37"/>
      <c r="R34" s="22">
        <f ca="1">SUM(C34:Q34)</f>
        <v>6073.3295637353003</v>
      </c>
    </row>
    <row r="35" spans="1:19" x14ac:dyDescent="0.35">
      <c r="A35" s="56">
        <f>Assumptions!C50</f>
        <v>1</v>
      </c>
      <c r="B35" t="str">
        <f>[1]Detailed!B35</f>
        <v>Export cable, km</v>
      </c>
      <c r="C35" s="37" cm="1">
        <f t="array" aca="1" ref="C35" ca="1">INDIRECT("R[36]C["&amp;$A$35&amp;"]",FALSE)</f>
        <v>256</v>
      </c>
      <c r="D35" s="37" cm="1">
        <f t="array" aca="1" ref="D35" ca="1">INDIRECT("R[36]C["&amp;$A$35&amp;"]",FALSE)</f>
        <v>926.41359999999997</v>
      </c>
      <c r="E35" s="37" cm="1">
        <f t="array" aca="1" ref="E35" ca="1">INDIRECT("R[36]C["&amp;$A$35&amp;"]",FALSE)</f>
        <v>505.5</v>
      </c>
      <c r="F35" s="37" cm="1">
        <f t="array" aca="1" ref="F35" ca="1">INDIRECT("R[36]C["&amp;$A$35&amp;"]",FALSE)</f>
        <v>498.67899999999997</v>
      </c>
      <c r="G35" s="37" cm="1">
        <f t="array" aca="1" ref="G35" ca="1">INDIRECT("R[36]C["&amp;$A$35&amp;"]",FALSE)</f>
        <v>526</v>
      </c>
      <c r="H35" s="37" cm="1">
        <f t="array" aca="1" ref="H35" ca="1">INDIRECT("R[36]C["&amp;$A$35&amp;"]",FALSE)</f>
        <v>658.6653</v>
      </c>
      <c r="I35" s="37" cm="1">
        <f t="array" aca="1" ref="I35" ca="1">INDIRECT("R[36]C["&amp;$A$35&amp;"]",FALSE)</f>
        <v>690.26030000000003</v>
      </c>
      <c r="J35" s="37" cm="1">
        <f t="array" aca="1" ref="J35" ca="1">INDIRECT("R[36]C["&amp;$A$35&amp;"]",FALSE)</f>
        <v>679.90499999999997</v>
      </c>
      <c r="K35" s="37" cm="1">
        <f t="array" aca="1" ref="K35" ca="1">INDIRECT("R[36]C["&amp;$A$35&amp;"]",FALSE)</f>
        <v>62.999999999999993</v>
      </c>
      <c r="L35" s="37" cm="1">
        <f t="array" aca="1" ref="L35" ca="1">INDIRECT("R[36]C["&amp;$A$35&amp;"]",FALSE)</f>
        <v>802.40499999999997</v>
      </c>
      <c r="M35" s="37" cm="1">
        <f t="array" aca="1" ref="M35" ca="1">INDIRECT("R[36]C["&amp;$A$35&amp;"]",FALSE)</f>
        <v>300</v>
      </c>
      <c r="N35" s="37" cm="1">
        <f t="array" aca="1" ref="N35" ca="1">INDIRECT("R[36]C["&amp;$A$35&amp;"]",FALSE)</f>
        <v>372.40499999999997</v>
      </c>
      <c r="O35" s="37" cm="1">
        <f t="array" aca="1" ref="O35" ca="1">INDIRECT("R[36]C["&amp;$A$35&amp;"]",FALSE)</f>
        <v>280</v>
      </c>
      <c r="P35" s="37"/>
      <c r="Q35" s="37"/>
      <c r="R35" s="22">
        <f ca="1">SUM(C35:Q35)</f>
        <v>6559.2331999999997</v>
      </c>
    </row>
    <row r="36" spans="1:19" x14ac:dyDescent="0.35">
      <c r="B36" s="16"/>
      <c r="C36" s="16"/>
      <c r="D36" s="16"/>
      <c r="E36" s="16"/>
      <c r="F36" s="16"/>
      <c r="G36" s="16"/>
      <c r="H36" s="16"/>
      <c r="I36" s="16"/>
      <c r="J36" s="16"/>
      <c r="K36" s="16"/>
      <c r="L36" s="16"/>
      <c r="M36" s="16"/>
      <c r="N36" s="16"/>
      <c r="O36" s="16"/>
      <c r="P36" s="16"/>
      <c r="Q36" s="16"/>
      <c r="R36" s="29"/>
    </row>
    <row r="37" spans="1:19" x14ac:dyDescent="0.35">
      <c r="D37" s="22"/>
      <c r="E37" s="22"/>
      <c r="F37" s="22"/>
      <c r="G37" s="22"/>
      <c r="H37" s="22"/>
      <c r="I37" s="22"/>
      <c r="J37" s="22"/>
      <c r="K37" s="22"/>
      <c r="L37" s="22"/>
      <c r="M37" s="22"/>
      <c r="N37" s="22"/>
      <c r="O37" s="22"/>
      <c r="P37" s="22"/>
      <c r="Q37" s="22"/>
      <c r="R37" s="22"/>
    </row>
    <row r="38" spans="1:19" x14ac:dyDescent="0.35">
      <c r="D38" s="22"/>
      <c r="E38" s="22"/>
      <c r="F38" s="22"/>
      <c r="G38" s="22"/>
      <c r="H38" s="22"/>
      <c r="I38" s="22"/>
      <c r="J38" s="22"/>
      <c r="K38" s="22"/>
      <c r="L38" s="22"/>
      <c r="M38" s="22"/>
      <c r="N38" s="22"/>
      <c r="O38" s="22"/>
      <c r="P38" s="22"/>
      <c r="Q38" s="22"/>
      <c r="R38" s="22"/>
    </row>
    <row r="39" spans="1:19" x14ac:dyDescent="0.35">
      <c r="D39" s="22"/>
      <c r="E39" s="22"/>
      <c r="F39" s="22"/>
      <c r="G39" s="22"/>
      <c r="H39" s="22"/>
      <c r="I39" s="22"/>
      <c r="J39" s="22"/>
      <c r="K39" s="22"/>
      <c r="L39" s="22"/>
      <c r="M39" s="22"/>
      <c r="N39" s="22"/>
      <c r="O39" s="22"/>
      <c r="P39" s="22"/>
      <c r="Q39" s="22"/>
      <c r="R39" s="22"/>
    </row>
    <row r="40" spans="1:19" x14ac:dyDescent="0.35">
      <c r="D40" s="22"/>
      <c r="E40" s="22"/>
      <c r="F40" s="22"/>
      <c r="G40" s="22"/>
      <c r="H40" s="22"/>
      <c r="I40" s="22"/>
      <c r="J40" s="22"/>
      <c r="K40" s="22"/>
      <c r="L40" s="22"/>
      <c r="M40" s="22"/>
      <c r="N40" s="22"/>
      <c r="O40" s="22"/>
      <c r="P40" s="22"/>
      <c r="Q40" s="22"/>
      <c r="R40" s="22"/>
    </row>
    <row r="41" spans="1:19" x14ac:dyDescent="0.35">
      <c r="D41" s="22"/>
      <c r="E41" s="22"/>
      <c r="F41" s="22"/>
      <c r="G41" s="22"/>
      <c r="H41" s="22"/>
      <c r="I41" s="22"/>
      <c r="J41" s="22"/>
      <c r="K41" s="22"/>
      <c r="L41" s="22"/>
      <c r="M41" s="22"/>
      <c r="N41" s="22"/>
      <c r="O41" s="22"/>
      <c r="P41" s="22"/>
      <c r="Q41" s="22"/>
      <c r="R41" s="22"/>
    </row>
    <row r="42" spans="1:19" x14ac:dyDescent="0.35">
      <c r="R42" s="22"/>
    </row>
    <row r="43" spans="1:19" x14ac:dyDescent="0.35">
      <c r="R43" s="22"/>
    </row>
    <row r="44" spans="1:19" x14ac:dyDescent="0.35">
      <c r="B44" s="7" t="str">
        <f>[1]Detailed!B38</f>
        <v>TRANSPORT</v>
      </c>
      <c r="C44" s="7"/>
      <c r="R44" s="22"/>
    </row>
    <row r="45" spans="1:19" x14ac:dyDescent="0.35">
      <c r="B45" s="16" t="str">
        <f>[1]Detailed!B39</f>
        <v>TURBINES, MW</v>
      </c>
      <c r="C45" s="63">
        <f ca="1">SUM(C46:C48)</f>
        <v>0</v>
      </c>
      <c r="D45" s="63">
        <f t="shared" ref="D45:Q45" ca="1" si="7">SUM(D46:D48)</f>
        <v>42.769230769230774</v>
      </c>
      <c r="E45" s="63">
        <f t="shared" ca="1" si="7"/>
        <v>338.31588019823317</v>
      </c>
      <c r="F45" s="63">
        <f t="shared" ca="1" si="7"/>
        <v>289.84615384615381</v>
      </c>
      <c r="G45" s="63">
        <f t="shared" ca="1" si="7"/>
        <v>243.73333333333332</v>
      </c>
      <c r="H45" s="63">
        <f t="shared" ca="1" si="7"/>
        <v>193.64</v>
      </c>
      <c r="I45" s="63">
        <f t="shared" ca="1" si="7"/>
        <v>375.06625590388217</v>
      </c>
      <c r="J45" s="63">
        <f t="shared" ca="1" si="7"/>
        <v>152.93333333333334</v>
      </c>
      <c r="K45" s="63">
        <f t="shared" ca="1" si="7"/>
        <v>315.26251267836159</v>
      </c>
      <c r="L45" s="63">
        <f t="shared" ca="1" si="7"/>
        <v>38.886145644612462</v>
      </c>
      <c r="M45" s="63">
        <f t="shared" ca="1" si="7"/>
        <v>189.51487939326151</v>
      </c>
      <c r="N45" s="63">
        <f t="shared" ca="1" si="7"/>
        <v>59.277777777777779</v>
      </c>
      <c r="O45" s="63">
        <f t="shared" ca="1" si="7"/>
        <v>80.082867813976321</v>
      </c>
      <c r="P45" s="63">
        <f t="shared" ca="1" si="7"/>
        <v>51.333333333333336</v>
      </c>
      <c r="Q45" s="63">
        <f t="shared" si="7"/>
        <v>0</v>
      </c>
      <c r="R45" s="29">
        <f ca="1">SUM(C45:Q45)</f>
        <v>2370.6617040254901</v>
      </c>
    </row>
    <row r="46" spans="1:19" x14ac:dyDescent="0.35">
      <c r="A46" s="56">
        <f>Assumptions!C55</f>
        <v>1</v>
      </c>
      <c r="B46" s="17">
        <f>[1]Detailed!B40</f>
        <v>12</v>
      </c>
      <c r="C46" s="37" cm="1">
        <f t="array" aca="1" ref="C46" ca="1">INDIRECT("R[40]C["&amp;$A$46&amp;"]",FALSE)</f>
        <v>0</v>
      </c>
      <c r="D46" s="37" cm="1">
        <f t="array" aca="1" ref="D46" ca="1">INDIRECT("R[40]C["&amp;$A$46&amp;"]",FALSE)</f>
        <v>42.769230769230774</v>
      </c>
      <c r="E46" s="37" cm="1">
        <f t="array" aca="1" ref="E46" ca="1">INDIRECT("R[40]C["&amp;$A$46&amp;"]",FALSE)</f>
        <v>261.79487179487182</v>
      </c>
      <c r="F46" s="37" cm="1">
        <f t="array" aca="1" ref="F46" ca="1">INDIRECT("R[40]C["&amp;$A$46&amp;"]",FALSE)</f>
        <v>187.5128205128205</v>
      </c>
      <c r="G46" s="37" cm="1">
        <f t="array" aca="1" ref="G46" ca="1">INDIRECT("R[40]C["&amp;$A$46&amp;"]",FALSE)</f>
        <v>60.666666666666664</v>
      </c>
      <c r="H46" s="37" cm="1">
        <f t="array" aca="1" ref="H46" ca="1">INDIRECT("R[40]C["&amp;$A$46&amp;"]",FALSE)</f>
        <v>0</v>
      </c>
      <c r="I46" s="37" cm="1">
        <f t="array" aca="1" ref="I46" ca="1">INDIRECT("R[40]C["&amp;$A$46&amp;"]",FALSE)</f>
        <v>0</v>
      </c>
      <c r="J46" s="37" cm="1">
        <f t="array" aca="1" ref="J46" ca="1">INDIRECT("R[40]C["&amp;$A$46&amp;"]",FALSE)</f>
        <v>0</v>
      </c>
      <c r="K46" s="37" cm="1">
        <f t="array" aca="1" ref="K46" ca="1">INDIRECT("R[40]C["&amp;$A$46&amp;"]",FALSE)</f>
        <v>0</v>
      </c>
      <c r="L46" s="37" cm="1">
        <f t="array" aca="1" ref="L46" ca="1">INDIRECT("R[40]C["&amp;$A$46&amp;"]",FALSE)</f>
        <v>0</v>
      </c>
      <c r="M46" s="37" cm="1">
        <f t="array" aca="1" ref="M46" ca="1">INDIRECT("R[40]C["&amp;$A$46&amp;"]",FALSE)</f>
        <v>0</v>
      </c>
      <c r="N46" s="37" cm="1">
        <f t="array" aca="1" ref="N46" ca="1">INDIRECT("R[40]C["&amp;$A$46&amp;"]",FALSE)</f>
        <v>0</v>
      </c>
      <c r="O46" s="37" cm="1">
        <f t="array" aca="1" ref="O46" ca="1">INDIRECT("R[40]C["&amp;$A$46&amp;"]",FALSE)</f>
        <v>0</v>
      </c>
      <c r="P46" s="37" cm="1">
        <f t="array" aca="1" ref="P46" ca="1">INDIRECT("R[40]C["&amp;$A$46&amp;"]",FALSE)</f>
        <v>0</v>
      </c>
      <c r="R46" s="22">
        <f ca="1">SUM(D46:P46)</f>
        <v>552.74358974358972</v>
      </c>
    </row>
    <row r="47" spans="1:19" x14ac:dyDescent="0.35">
      <c r="A47" s="56">
        <f>A46</f>
        <v>1</v>
      </c>
      <c r="B47" s="17">
        <f>[1]Detailed!B41</f>
        <v>15</v>
      </c>
      <c r="C47" s="37" cm="1">
        <f t="array" aca="1" ref="C47" ca="1">INDIRECT("R[40]C["&amp;$A$46&amp;"]",FALSE)</f>
        <v>0</v>
      </c>
      <c r="D47" s="37" cm="1">
        <f t="array" aca="1" ref="D47" ca="1">INDIRECT("R[40]C["&amp;$A$46&amp;"]",FALSE)</f>
        <v>0</v>
      </c>
      <c r="E47" s="37" cm="1">
        <f t="array" aca="1" ref="E47" ca="1">INDIRECT("R[40]C["&amp;$A$46&amp;"]",FALSE)</f>
        <v>76.52100840336135</v>
      </c>
      <c r="F47" s="37" cm="1">
        <f t="array" aca="1" ref="F47" ca="1">INDIRECT("R[40]C["&amp;$A$46&amp;"]",FALSE)</f>
        <v>102.33333333333334</v>
      </c>
      <c r="G47" s="37" cm="1">
        <f t="array" aca="1" ref="G47" ca="1">INDIRECT("R[40]C["&amp;$A$46&amp;"]",FALSE)</f>
        <v>183.06666666666666</v>
      </c>
      <c r="H47" s="37" cm="1">
        <f t="array" aca="1" ref="H47" ca="1">INDIRECT("R[40]C["&amp;$A$46&amp;"]",FALSE)</f>
        <v>193.64</v>
      </c>
      <c r="I47" s="37" cm="1">
        <f t="array" aca="1" ref="I47" ca="1">INDIRECT("R[40]C["&amp;$A$46&amp;"]",FALSE)</f>
        <v>375.06625590388217</v>
      </c>
      <c r="J47" s="37" cm="1">
        <f t="array" aca="1" ref="J47" ca="1">INDIRECT("R[40]C["&amp;$A$46&amp;"]",FALSE)</f>
        <v>152.93333333333334</v>
      </c>
      <c r="K47" s="37" cm="1">
        <f t="array" aca="1" ref="K47" ca="1">INDIRECT("R[40]C["&amp;$A$46&amp;"]",FALSE)</f>
        <v>315.26251267836159</v>
      </c>
      <c r="L47" s="37" cm="1">
        <f t="array" aca="1" ref="L47" ca="1">INDIRECT("R[40]C["&amp;$A$46&amp;"]",FALSE)</f>
        <v>0</v>
      </c>
      <c r="M47" s="37" cm="1">
        <f t="array" aca="1" ref="M47" ca="1">INDIRECT("R[40]C["&amp;$A$46&amp;"]",FALSE)</f>
        <v>0</v>
      </c>
      <c r="N47" s="37" cm="1">
        <f t="array" aca="1" ref="N47" ca="1">INDIRECT("R[40]C["&amp;$A$46&amp;"]",FALSE)</f>
        <v>0</v>
      </c>
      <c r="O47" s="37" cm="1">
        <f t="array" aca="1" ref="O47" ca="1">INDIRECT("R[40]C["&amp;$A$46&amp;"]",FALSE)</f>
        <v>0</v>
      </c>
      <c r="P47" s="37" cm="1">
        <f t="array" aca="1" ref="P47" ca="1">INDIRECT("R[40]C["&amp;$A$46&amp;"]",FALSE)</f>
        <v>0</v>
      </c>
      <c r="R47" s="22">
        <f ca="1">SUM(D47:P47)</f>
        <v>1398.8231103189385</v>
      </c>
    </row>
    <row r="48" spans="1:19" x14ac:dyDescent="0.35">
      <c r="A48" s="56">
        <f>A47</f>
        <v>1</v>
      </c>
      <c r="B48" s="17">
        <f>[1]Detailed!B42</f>
        <v>18</v>
      </c>
      <c r="C48" s="37" cm="1">
        <f t="array" aca="1" ref="C48" ca="1">INDIRECT("R[40]C["&amp;$A$46&amp;"]",FALSE)</f>
        <v>0</v>
      </c>
      <c r="D48" s="37" cm="1">
        <f t="array" aca="1" ref="D48" ca="1">INDIRECT("R[40]C["&amp;$A$46&amp;"]",FALSE)</f>
        <v>0</v>
      </c>
      <c r="E48" s="37" cm="1">
        <f t="array" aca="1" ref="E48" ca="1">INDIRECT("R[40]C["&amp;$A$46&amp;"]",FALSE)</f>
        <v>0</v>
      </c>
      <c r="F48" s="37" cm="1">
        <f t="array" aca="1" ref="F48" ca="1">INDIRECT("R[40]C["&amp;$A$46&amp;"]",FALSE)</f>
        <v>0</v>
      </c>
      <c r="G48" s="37" cm="1">
        <f t="array" aca="1" ref="G48" ca="1">INDIRECT("R[40]C["&amp;$A$46&amp;"]",FALSE)</f>
        <v>0</v>
      </c>
      <c r="H48" s="37" cm="1">
        <f t="array" aca="1" ref="H48" ca="1">INDIRECT("R[40]C["&amp;$A$46&amp;"]",FALSE)</f>
        <v>0</v>
      </c>
      <c r="I48" s="37" cm="1">
        <f t="array" aca="1" ref="I48" ca="1">INDIRECT("R[40]C["&amp;$A$46&amp;"]",FALSE)</f>
        <v>0</v>
      </c>
      <c r="J48" s="37" cm="1">
        <f t="array" aca="1" ref="J48" ca="1">INDIRECT("R[40]C["&amp;$A$46&amp;"]",FALSE)</f>
        <v>0</v>
      </c>
      <c r="K48" s="37" cm="1">
        <f t="array" aca="1" ref="K48" ca="1">INDIRECT("R[40]C["&amp;$A$46&amp;"]",FALSE)</f>
        <v>0</v>
      </c>
      <c r="L48" s="37" cm="1">
        <f t="array" aca="1" ref="L48" ca="1">INDIRECT("R[40]C["&amp;$A$46&amp;"]",FALSE)</f>
        <v>38.886145644612462</v>
      </c>
      <c r="M48" s="37" cm="1">
        <f t="array" aca="1" ref="M48" ca="1">INDIRECT("R[40]C["&amp;$A$46&amp;"]",FALSE)</f>
        <v>189.51487939326151</v>
      </c>
      <c r="N48" s="37" cm="1">
        <f t="array" aca="1" ref="N48" ca="1">INDIRECT("R[40]C["&amp;$A$46&amp;"]",FALSE)</f>
        <v>59.277777777777779</v>
      </c>
      <c r="O48" s="37" cm="1">
        <f t="array" aca="1" ref="O48" ca="1">INDIRECT("R[40]C["&amp;$A$46&amp;"]",FALSE)</f>
        <v>80.082867813976321</v>
      </c>
      <c r="P48" s="37" cm="1">
        <f t="array" aca="1" ref="P48" ca="1">INDIRECT("R[40]C["&amp;$A$46&amp;"]",FALSE)</f>
        <v>51.333333333333336</v>
      </c>
      <c r="R48" s="22">
        <f ca="1">SUM(D48:P48)</f>
        <v>419.09500396296136</v>
      </c>
      <c r="S48" t="s">
        <v>89</v>
      </c>
    </row>
    <row r="49" spans="1:18" x14ac:dyDescent="0.35">
      <c r="B49" s="16" t="str">
        <f>[1]Detailed!B43</f>
        <v>ROTOR BLADES, m</v>
      </c>
      <c r="C49" s="16"/>
      <c r="D49" s="16"/>
      <c r="E49" s="16"/>
      <c r="F49" s="16"/>
      <c r="G49" s="16"/>
      <c r="H49" s="16"/>
      <c r="I49" s="16"/>
      <c r="J49" s="16"/>
      <c r="K49" s="16"/>
      <c r="L49" s="16"/>
      <c r="M49" s="16"/>
      <c r="N49" s="16"/>
      <c r="O49" s="16"/>
      <c r="P49" s="16"/>
      <c r="Q49" s="16"/>
      <c r="R49" s="29"/>
    </row>
    <row r="50" spans="1:18" x14ac:dyDescent="0.35">
      <c r="A50" s="56">
        <f>A48</f>
        <v>1</v>
      </c>
      <c r="B50" s="17">
        <f>[1]Detailed!B44</f>
        <v>12</v>
      </c>
      <c r="C50" s="37" cm="1">
        <f t="array" aca="1" ref="C50" ca="1">INDIRECT("R[40]C["&amp;$A$50&amp;"]",FALSE)</f>
        <v>0</v>
      </c>
      <c r="D50" s="37" cm="1">
        <f t="array" aca="1" ref="D50" ca="1">INDIRECT("R[40]C["&amp;$A$50&amp;"]",FALSE)</f>
        <v>128.30769230769232</v>
      </c>
      <c r="E50" s="37" cm="1">
        <f t="array" aca="1" ref="E50" ca="1">INDIRECT("R[40]C["&amp;$A$50&amp;"]",FALSE)</f>
        <v>785.38461538461547</v>
      </c>
      <c r="F50" s="37" cm="1">
        <f t="array" aca="1" ref="F50" ca="1">INDIRECT("R[40]C["&amp;$A$50&amp;"]",FALSE)</f>
        <v>562.53846153846143</v>
      </c>
      <c r="G50" s="37" cm="1">
        <f t="array" aca="1" ref="G50" ca="1">INDIRECT("R[40]C["&amp;$A$50&amp;"]",FALSE)</f>
        <v>182</v>
      </c>
      <c r="H50" s="37" cm="1">
        <f t="array" aca="1" ref="H50" ca="1">INDIRECT("R[40]C["&amp;$A$50&amp;"]",FALSE)</f>
        <v>0</v>
      </c>
      <c r="I50" s="37" cm="1">
        <f t="array" aca="1" ref="I50" ca="1">INDIRECT("R[40]C["&amp;$A$50&amp;"]",FALSE)</f>
        <v>0</v>
      </c>
      <c r="J50" s="37" cm="1">
        <f t="array" aca="1" ref="J50" ca="1">INDIRECT("R[40]C["&amp;$A$50&amp;"]",FALSE)</f>
        <v>0</v>
      </c>
      <c r="K50" s="37" cm="1">
        <f t="array" aca="1" ref="K50" ca="1">INDIRECT("R[40]C["&amp;$A$50&amp;"]",FALSE)</f>
        <v>0</v>
      </c>
      <c r="L50" s="37" cm="1">
        <f t="array" aca="1" ref="L50" ca="1">INDIRECT("R[40]C["&amp;$A$50&amp;"]",FALSE)</f>
        <v>0</v>
      </c>
      <c r="M50" s="37" cm="1">
        <f t="array" aca="1" ref="M50" ca="1">INDIRECT("R[40]C["&amp;$A$50&amp;"]",FALSE)</f>
        <v>0</v>
      </c>
      <c r="N50" s="37" cm="1">
        <f t="array" aca="1" ref="N50" ca="1">INDIRECT("R[40]C["&amp;$A$50&amp;"]",FALSE)</f>
        <v>0</v>
      </c>
      <c r="O50" s="37" cm="1">
        <f t="array" aca="1" ref="O50" ca="1">INDIRECT("R[40]C["&amp;$A$50&amp;"]",FALSE)</f>
        <v>0</v>
      </c>
      <c r="P50" s="37" cm="1">
        <f t="array" aca="1" ref="P50" ca="1">INDIRECT("R[40]C["&amp;$A$50&amp;"]",FALSE)</f>
        <v>0</v>
      </c>
      <c r="Q50" s="22"/>
      <c r="R50" s="22">
        <f ca="1">SUM(D50:P50)</f>
        <v>1658.2307692307693</v>
      </c>
    </row>
    <row r="51" spans="1:18" x14ac:dyDescent="0.35">
      <c r="A51" s="56">
        <f>A50</f>
        <v>1</v>
      </c>
      <c r="B51" s="17">
        <f>[1]Detailed!B45</f>
        <v>15</v>
      </c>
      <c r="C51" s="37" cm="1">
        <f t="array" aca="1" ref="C51" ca="1">INDIRECT("R[40]C["&amp;$A$50&amp;"]",FALSE)</f>
        <v>0</v>
      </c>
      <c r="D51" s="37" cm="1">
        <f t="array" aca="1" ref="D51" ca="1">INDIRECT("R[40]C["&amp;$A$50&amp;"]",FALSE)</f>
        <v>0</v>
      </c>
      <c r="E51" s="37" cm="1">
        <f t="array" aca="1" ref="E51" ca="1">INDIRECT("R[40]C["&amp;$A$50&amp;"]",FALSE)</f>
        <v>229.56302521008405</v>
      </c>
      <c r="F51" s="37" cm="1">
        <f t="array" aca="1" ref="F51" ca="1">INDIRECT("R[40]C["&amp;$A$50&amp;"]",FALSE)</f>
        <v>307</v>
      </c>
      <c r="G51" s="37" cm="1">
        <f t="array" aca="1" ref="G51" ca="1">INDIRECT("R[40]C["&amp;$A$50&amp;"]",FALSE)</f>
        <v>549.20000000000005</v>
      </c>
      <c r="H51" s="37" cm="1">
        <f t="array" aca="1" ref="H51" ca="1">INDIRECT("R[40]C["&amp;$A$50&amp;"]",FALSE)</f>
        <v>580.91999999999996</v>
      </c>
      <c r="I51" s="37" cm="1">
        <f t="array" aca="1" ref="I51" ca="1">INDIRECT("R[40]C["&amp;$A$50&amp;"]",FALSE)</f>
        <v>1125.1987677116465</v>
      </c>
      <c r="J51" s="37" cm="1">
        <f t="array" aca="1" ref="J51" ca="1">INDIRECT("R[40]C["&amp;$A$50&amp;"]",FALSE)</f>
        <v>458.8</v>
      </c>
      <c r="K51" s="37" cm="1">
        <f t="array" aca="1" ref="K51" ca="1">INDIRECT("R[40]C["&amp;$A$50&amp;"]",FALSE)</f>
        <v>945.78753803508471</v>
      </c>
      <c r="L51" s="37" cm="1">
        <f t="array" aca="1" ref="L51" ca="1">INDIRECT("R[40]C["&amp;$A$50&amp;"]",FALSE)</f>
        <v>0</v>
      </c>
      <c r="M51" s="37" cm="1">
        <f t="array" aca="1" ref="M51" ca="1">INDIRECT("R[40]C["&amp;$A$50&amp;"]",FALSE)</f>
        <v>0</v>
      </c>
      <c r="N51" s="37" cm="1">
        <f t="array" aca="1" ref="N51" ca="1">INDIRECT("R[40]C["&amp;$A$50&amp;"]",FALSE)</f>
        <v>0</v>
      </c>
      <c r="O51" s="37" cm="1">
        <f t="array" aca="1" ref="O51" ca="1">INDIRECT("R[40]C["&amp;$A$50&amp;"]",FALSE)</f>
        <v>0</v>
      </c>
      <c r="P51" s="37" cm="1">
        <f t="array" aca="1" ref="P51" ca="1">INDIRECT("R[40]C["&amp;$A$50&amp;"]",FALSE)</f>
        <v>0</v>
      </c>
      <c r="Q51" s="22"/>
      <c r="R51" s="22">
        <f ca="1">SUM(D51:P51)</f>
        <v>4196.4693309568156</v>
      </c>
    </row>
    <row r="52" spans="1:18" x14ac:dyDescent="0.35">
      <c r="A52" s="56">
        <f>A51</f>
        <v>1</v>
      </c>
      <c r="B52" s="17">
        <f>[1]Detailed!B46</f>
        <v>18</v>
      </c>
      <c r="C52" s="37" cm="1">
        <f t="array" aca="1" ref="C52" ca="1">INDIRECT("R[40]C["&amp;$A$50&amp;"]",FALSE)</f>
        <v>0</v>
      </c>
      <c r="D52" s="37" cm="1">
        <f t="array" aca="1" ref="D52" ca="1">INDIRECT("R[40]C["&amp;$A$50&amp;"]",FALSE)</f>
        <v>0</v>
      </c>
      <c r="E52" s="37" cm="1">
        <f t="array" aca="1" ref="E52" ca="1">INDIRECT("R[40]C["&amp;$A$50&amp;"]",FALSE)</f>
        <v>0</v>
      </c>
      <c r="F52" s="37" cm="1">
        <f t="array" aca="1" ref="F52" ca="1">INDIRECT("R[40]C["&amp;$A$50&amp;"]",FALSE)</f>
        <v>0</v>
      </c>
      <c r="G52" s="37" cm="1">
        <f t="array" aca="1" ref="G52" ca="1">INDIRECT("R[40]C["&amp;$A$50&amp;"]",FALSE)</f>
        <v>0</v>
      </c>
      <c r="H52" s="37" cm="1">
        <f t="array" aca="1" ref="H52" ca="1">INDIRECT("R[40]C["&amp;$A$50&amp;"]",FALSE)</f>
        <v>0</v>
      </c>
      <c r="I52" s="37" cm="1">
        <f t="array" aca="1" ref="I52" ca="1">INDIRECT("R[40]C["&amp;$A$50&amp;"]",FALSE)</f>
        <v>0</v>
      </c>
      <c r="J52" s="37" cm="1">
        <f t="array" aca="1" ref="J52" ca="1">INDIRECT("R[40]C["&amp;$A$50&amp;"]",FALSE)</f>
        <v>0</v>
      </c>
      <c r="K52" s="37" cm="1">
        <f t="array" aca="1" ref="K52" ca="1">INDIRECT("R[40]C["&amp;$A$50&amp;"]",FALSE)</f>
        <v>0</v>
      </c>
      <c r="L52" s="37" cm="1">
        <f t="array" aca="1" ref="L52" ca="1">INDIRECT("R[40]C["&amp;$A$50&amp;"]",FALSE)</f>
        <v>116.65843693383738</v>
      </c>
      <c r="M52" s="37" cm="1">
        <f t="array" aca="1" ref="M52" ca="1">INDIRECT("R[40]C["&amp;$A$50&amp;"]",FALSE)</f>
        <v>568.54463817978456</v>
      </c>
      <c r="N52" s="37" cm="1">
        <f t="array" aca="1" ref="N52" ca="1">INDIRECT("R[40]C["&amp;$A$50&amp;"]",FALSE)</f>
        <v>177.83333333333334</v>
      </c>
      <c r="O52" s="37" cm="1">
        <f t="array" aca="1" ref="O52" ca="1">INDIRECT("R[40]C["&amp;$A$50&amp;"]",FALSE)</f>
        <v>240.24860344192896</v>
      </c>
      <c r="P52" s="37" cm="1">
        <f t="array" aca="1" ref="P52" ca="1">INDIRECT("R[40]C["&amp;$A$50&amp;"]",FALSE)</f>
        <v>154</v>
      </c>
      <c r="Q52" s="22"/>
      <c r="R52" s="22">
        <f ca="1">SUM(D52:P52)</f>
        <v>1257.2850118888844</v>
      </c>
    </row>
    <row r="53" spans="1:18" x14ac:dyDescent="0.35">
      <c r="B53" s="16" t="str">
        <f>[1]Detailed!B47</f>
        <v>NACELLES, MW</v>
      </c>
      <c r="C53" s="16"/>
      <c r="D53" s="16"/>
      <c r="E53" s="16"/>
      <c r="F53" s="16"/>
      <c r="G53" s="16"/>
      <c r="H53" s="16"/>
      <c r="I53" s="16"/>
      <c r="J53" s="16"/>
      <c r="K53" s="16"/>
      <c r="L53" s="16"/>
      <c r="M53" s="16"/>
      <c r="N53" s="16"/>
      <c r="O53" s="16"/>
      <c r="P53" s="16"/>
      <c r="Q53" s="16"/>
      <c r="R53" s="29"/>
    </row>
    <row r="54" spans="1:18" x14ac:dyDescent="0.35">
      <c r="A54" s="56">
        <f>A52</f>
        <v>1</v>
      </c>
      <c r="B54" s="17">
        <f>[1]Detailed!B48</f>
        <v>12</v>
      </c>
      <c r="C54" s="37" cm="1">
        <f t="array" aca="1" ref="C54" ca="1">INDIRECT("R[40]C["&amp;$A$46&amp;"]",FALSE)</f>
        <v>0</v>
      </c>
      <c r="D54" s="37" cm="1">
        <f t="array" aca="1" ref="D54" ca="1">INDIRECT("R[40]C["&amp;$A$46&amp;"]",FALSE)</f>
        <v>42.769230769230774</v>
      </c>
      <c r="E54" s="37" cm="1">
        <f t="array" aca="1" ref="E54" ca="1">INDIRECT("R[40]C["&amp;$A$46&amp;"]",FALSE)</f>
        <v>261.79487179487182</v>
      </c>
      <c r="F54" s="37" cm="1">
        <f t="array" aca="1" ref="F54" ca="1">INDIRECT("R[40]C["&amp;$A$46&amp;"]",FALSE)</f>
        <v>187.5128205128205</v>
      </c>
      <c r="G54" s="37" cm="1">
        <f t="array" aca="1" ref="G54" ca="1">INDIRECT("R[40]C["&amp;$A$46&amp;"]",FALSE)</f>
        <v>60.666666666666664</v>
      </c>
      <c r="H54" s="37" cm="1">
        <f t="array" aca="1" ref="H54" ca="1">INDIRECT("R[40]C["&amp;$A$46&amp;"]",FALSE)</f>
        <v>0</v>
      </c>
      <c r="I54" s="37" cm="1">
        <f t="array" aca="1" ref="I54" ca="1">INDIRECT("R[40]C["&amp;$A$46&amp;"]",FALSE)</f>
        <v>0</v>
      </c>
      <c r="J54" s="37" cm="1">
        <f t="array" aca="1" ref="J54" ca="1">INDIRECT("R[40]C["&amp;$A$46&amp;"]",FALSE)</f>
        <v>0</v>
      </c>
      <c r="K54" s="37" cm="1">
        <f t="array" aca="1" ref="K54" ca="1">INDIRECT("R[40]C["&amp;$A$46&amp;"]",FALSE)</f>
        <v>0</v>
      </c>
      <c r="L54" s="37" cm="1">
        <f t="array" aca="1" ref="L54" ca="1">INDIRECT("R[40]C["&amp;$A$46&amp;"]",FALSE)</f>
        <v>0</v>
      </c>
      <c r="M54" s="37" cm="1">
        <f t="array" aca="1" ref="M54" ca="1">INDIRECT("R[40]C["&amp;$A$46&amp;"]",FALSE)</f>
        <v>0</v>
      </c>
      <c r="N54" s="37" cm="1">
        <f t="array" aca="1" ref="N54" ca="1">INDIRECT("R[40]C["&amp;$A$46&amp;"]",FALSE)</f>
        <v>0</v>
      </c>
      <c r="O54" s="37" cm="1">
        <f t="array" aca="1" ref="O54" ca="1">INDIRECT("R[40]C["&amp;$A$46&amp;"]",FALSE)</f>
        <v>0</v>
      </c>
      <c r="P54" s="37" cm="1">
        <f t="array" aca="1" ref="P54" ca="1">INDIRECT("R[40]C["&amp;$A$46&amp;"]",FALSE)</f>
        <v>0</v>
      </c>
      <c r="Q54" s="17"/>
      <c r="R54" s="22">
        <f ca="1">SUM(D54:P54)</f>
        <v>552.74358974358972</v>
      </c>
    </row>
    <row r="55" spans="1:18" x14ac:dyDescent="0.35">
      <c r="A55" s="56">
        <f>A54</f>
        <v>1</v>
      </c>
      <c r="B55" s="17">
        <f>[1]Detailed!B49</f>
        <v>15</v>
      </c>
      <c r="C55" s="37" cm="1">
        <f t="array" aca="1" ref="C55" ca="1">INDIRECT("R[40]C["&amp;$A$46&amp;"]",FALSE)</f>
        <v>0</v>
      </c>
      <c r="D55" s="37" cm="1">
        <f t="array" aca="1" ref="D55" ca="1">INDIRECT("R[40]C["&amp;$A$46&amp;"]",FALSE)</f>
        <v>0</v>
      </c>
      <c r="E55" s="37" cm="1">
        <f t="array" aca="1" ref="E55" ca="1">INDIRECT("R[40]C["&amp;$A$46&amp;"]",FALSE)</f>
        <v>76.52100840336135</v>
      </c>
      <c r="F55" s="37" cm="1">
        <f t="array" aca="1" ref="F55" ca="1">INDIRECT("R[40]C["&amp;$A$46&amp;"]",FALSE)</f>
        <v>102.33333333333334</v>
      </c>
      <c r="G55" s="37" cm="1">
        <f t="array" aca="1" ref="G55" ca="1">INDIRECT("R[40]C["&amp;$A$46&amp;"]",FALSE)</f>
        <v>183.06666666666666</v>
      </c>
      <c r="H55" s="37" cm="1">
        <f t="array" aca="1" ref="H55" ca="1">INDIRECT("R[40]C["&amp;$A$46&amp;"]",FALSE)</f>
        <v>193.64</v>
      </c>
      <c r="I55" s="37" cm="1">
        <f t="array" aca="1" ref="I55" ca="1">INDIRECT("R[40]C["&amp;$A$46&amp;"]",FALSE)</f>
        <v>375.06625590388217</v>
      </c>
      <c r="J55" s="37" cm="1">
        <f t="array" aca="1" ref="J55" ca="1">INDIRECT("R[40]C["&amp;$A$46&amp;"]",FALSE)</f>
        <v>152.93333333333334</v>
      </c>
      <c r="K55" s="37" cm="1">
        <f t="array" aca="1" ref="K55" ca="1">INDIRECT("R[40]C["&amp;$A$46&amp;"]",FALSE)</f>
        <v>315.26251267836159</v>
      </c>
      <c r="L55" s="37" cm="1">
        <f t="array" aca="1" ref="L55" ca="1">INDIRECT("R[40]C["&amp;$A$46&amp;"]",FALSE)</f>
        <v>0</v>
      </c>
      <c r="M55" s="37" cm="1">
        <f t="array" aca="1" ref="M55" ca="1">INDIRECT("R[40]C["&amp;$A$46&amp;"]",FALSE)</f>
        <v>0</v>
      </c>
      <c r="N55" s="37" cm="1">
        <f t="array" aca="1" ref="N55" ca="1">INDIRECT("R[40]C["&amp;$A$46&amp;"]",FALSE)</f>
        <v>0</v>
      </c>
      <c r="O55" s="37" cm="1">
        <f t="array" aca="1" ref="O55" ca="1">INDIRECT("R[40]C["&amp;$A$46&amp;"]",FALSE)</f>
        <v>0</v>
      </c>
      <c r="P55" s="37" cm="1">
        <f t="array" aca="1" ref="P55" ca="1">INDIRECT("R[40]C["&amp;$A$46&amp;"]",FALSE)</f>
        <v>0</v>
      </c>
      <c r="Q55" s="17"/>
      <c r="R55" s="22">
        <f ca="1">SUM(D55:P55)</f>
        <v>1398.8231103189385</v>
      </c>
    </row>
    <row r="56" spans="1:18" x14ac:dyDescent="0.35">
      <c r="A56" s="56">
        <f>A55</f>
        <v>1</v>
      </c>
      <c r="B56" s="17">
        <f>[1]Detailed!B50</f>
        <v>18</v>
      </c>
      <c r="C56" s="37" cm="1">
        <f t="array" aca="1" ref="C56" ca="1">INDIRECT("R[40]C["&amp;$A$46&amp;"]",FALSE)</f>
        <v>0</v>
      </c>
      <c r="D56" s="37" cm="1">
        <f t="array" aca="1" ref="D56" ca="1">INDIRECT("R[40]C["&amp;$A$46&amp;"]",FALSE)</f>
        <v>0</v>
      </c>
      <c r="E56" s="37" cm="1">
        <f t="array" aca="1" ref="E56" ca="1">INDIRECT("R[40]C["&amp;$A$46&amp;"]",FALSE)</f>
        <v>0</v>
      </c>
      <c r="F56" s="37" cm="1">
        <f t="array" aca="1" ref="F56" ca="1">INDIRECT("R[40]C["&amp;$A$46&amp;"]",FALSE)</f>
        <v>0</v>
      </c>
      <c r="G56" s="37" cm="1">
        <f t="array" aca="1" ref="G56" ca="1">INDIRECT("R[40]C["&amp;$A$46&amp;"]",FALSE)</f>
        <v>0</v>
      </c>
      <c r="H56" s="37" cm="1">
        <f t="array" aca="1" ref="H56" ca="1">INDIRECT("R[40]C["&amp;$A$46&amp;"]",FALSE)</f>
        <v>0</v>
      </c>
      <c r="I56" s="37" cm="1">
        <f t="array" aca="1" ref="I56" ca="1">INDIRECT("R[40]C["&amp;$A$46&amp;"]",FALSE)</f>
        <v>0</v>
      </c>
      <c r="J56" s="37" cm="1">
        <f t="array" aca="1" ref="J56" ca="1">INDIRECT("R[40]C["&amp;$A$46&amp;"]",FALSE)</f>
        <v>0</v>
      </c>
      <c r="K56" s="37" cm="1">
        <f t="array" aca="1" ref="K56" ca="1">INDIRECT("R[40]C["&amp;$A$46&amp;"]",FALSE)</f>
        <v>0</v>
      </c>
      <c r="L56" s="37" cm="1">
        <f t="array" aca="1" ref="L56" ca="1">INDIRECT("R[40]C["&amp;$A$46&amp;"]",FALSE)</f>
        <v>38.886145644612462</v>
      </c>
      <c r="M56" s="37" cm="1">
        <f t="array" aca="1" ref="M56" ca="1">INDIRECT("R[40]C["&amp;$A$46&amp;"]",FALSE)</f>
        <v>189.51487939326151</v>
      </c>
      <c r="N56" s="37" cm="1">
        <f t="array" aca="1" ref="N56" ca="1">INDIRECT("R[40]C["&amp;$A$46&amp;"]",FALSE)</f>
        <v>59.277777777777779</v>
      </c>
      <c r="O56" s="37" cm="1">
        <f t="array" aca="1" ref="O56" ca="1">INDIRECT("R[40]C["&amp;$A$46&amp;"]",FALSE)</f>
        <v>80.082867813976321</v>
      </c>
      <c r="P56" s="37" cm="1">
        <f t="array" aca="1" ref="P56" ca="1">INDIRECT("R[40]C["&amp;$A$46&amp;"]",FALSE)</f>
        <v>51.333333333333336</v>
      </c>
      <c r="Q56" s="17"/>
      <c r="R56" s="22">
        <f ca="1">SUM(D56:P56)</f>
        <v>419.09500396296136</v>
      </c>
    </row>
    <row r="57" spans="1:18" x14ac:dyDescent="0.35">
      <c r="B57" s="16" t="str">
        <f>[1]Detailed!B51</f>
        <v>TOWERS, m</v>
      </c>
      <c r="C57" s="16"/>
      <c r="D57" s="16"/>
      <c r="E57" s="16"/>
      <c r="F57" s="16"/>
      <c r="G57" s="16"/>
      <c r="H57" s="16"/>
      <c r="I57" s="16"/>
      <c r="J57" s="16"/>
      <c r="K57" s="16"/>
      <c r="L57" s="16"/>
      <c r="M57" s="16"/>
      <c r="N57" s="16"/>
      <c r="O57" s="16"/>
      <c r="P57" s="16"/>
      <c r="Q57" s="16"/>
      <c r="R57" s="29"/>
    </row>
    <row r="58" spans="1:18" x14ac:dyDescent="0.35">
      <c r="A58" s="56">
        <f>A56</f>
        <v>1</v>
      </c>
      <c r="B58" s="17">
        <f>[1]Detailed!B52</f>
        <v>12</v>
      </c>
      <c r="C58" s="37" cm="1">
        <f t="array" aca="1" ref="C58" ca="1">INDIRECT("R[40]C["&amp;$A$58&amp;"]",FALSE)</f>
        <v>0</v>
      </c>
      <c r="D58" s="37" cm="1">
        <f t="array" aca="1" ref="D58" ca="1">INDIRECT("R[40]C["&amp;$A$58&amp;"]",FALSE)</f>
        <v>42.769230769230774</v>
      </c>
      <c r="E58" s="37" cm="1">
        <f t="array" aca="1" ref="E58" ca="1">INDIRECT("R[40]C["&amp;$A$58&amp;"]",FALSE)</f>
        <v>261.79487179487182</v>
      </c>
      <c r="F58" s="37" cm="1">
        <f t="array" aca="1" ref="F58" ca="1">INDIRECT("R[40]C["&amp;$A$58&amp;"]",FALSE)</f>
        <v>187.5128205128205</v>
      </c>
      <c r="G58" s="37" cm="1">
        <f t="array" aca="1" ref="G58" ca="1">INDIRECT("R[40]C["&amp;$A$58&amp;"]",FALSE)</f>
        <v>60.666666666666664</v>
      </c>
      <c r="H58" s="37" cm="1">
        <f t="array" aca="1" ref="H58" ca="1">INDIRECT("R[40]C["&amp;$A$58&amp;"]",FALSE)</f>
        <v>0</v>
      </c>
      <c r="I58" s="37" cm="1">
        <f t="array" aca="1" ref="I58" ca="1">INDIRECT("R[40]C["&amp;$A$58&amp;"]",FALSE)</f>
        <v>0</v>
      </c>
      <c r="J58" s="37" cm="1">
        <f t="array" aca="1" ref="J58" ca="1">INDIRECT("R[40]C["&amp;$A$58&amp;"]",FALSE)</f>
        <v>0</v>
      </c>
      <c r="K58" s="37" cm="1">
        <f t="array" aca="1" ref="K58" ca="1">INDIRECT("R[40]C["&amp;$A$58&amp;"]",FALSE)</f>
        <v>0</v>
      </c>
      <c r="L58" s="37" cm="1">
        <f t="array" aca="1" ref="L58" ca="1">INDIRECT("R[40]C["&amp;$A$58&amp;"]",FALSE)</f>
        <v>0</v>
      </c>
      <c r="M58" s="37" cm="1">
        <f t="array" aca="1" ref="M58" ca="1">INDIRECT("R[40]C["&amp;$A$58&amp;"]",FALSE)</f>
        <v>0</v>
      </c>
      <c r="N58" s="37" cm="1">
        <f t="array" aca="1" ref="N58" ca="1">INDIRECT("R[40]C["&amp;$A$58&amp;"]",FALSE)</f>
        <v>0</v>
      </c>
      <c r="O58" s="37" cm="1">
        <f t="array" aca="1" ref="O58" ca="1">INDIRECT("R[40]C["&amp;$A$58&amp;"]",FALSE)</f>
        <v>0</v>
      </c>
      <c r="P58" s="37" cm="1">
        <f t="array" aca="1" ref="P58" ca="1">INDIRECT("R[40]C["&amp;$A$58&amp;"]",FALSE)</f>
        <v>0</v>
      </c>
      <c r="R58" s="22">
        <f ca="1">SUM(D58:P58)</f>
        <v>552.74358974358972</v>
      </c>
    </row>
    <row r="59" spans="1:18" x14ac:dyDescent="0.35">
      <c r="A59" s="56">
        <f>A56</f>
        <v>1</v>
      </c>
      <c r="B59" s="17">
        <f>[1]Detailed!B53</f>
        <v>15</v>
      </c>
      <c r="C59" s="37" cm="1">
        <f t="array" aca="1" ref="C59" ca="1">INDIRECT("R[40]C["&amp;$A$58&amp;"]",FALSE)</f>
        <v>0</v>
      </c>
      <c r="D59" s="37" cm="1">
        <f t="array" aca="1" ref="D59" ca="1">INDIRECT("R[40]C["&amp;$A$58&amp;"]",FALSE)</f>
        <v>0</v>
      </c>
      <c r="E59" s="37" cm="1">
        <f t="array" aca="1" ref="E59" ca="1">INDIRECT("R[40]C["&amp;$A$58&amp;"]",FALSE)</f>
        <v>76.52100840336135</v>
      </c>
      <c r="F59" s="37" cm="1">
        <f t="array" aca="1" ref="F59" ca="1">INDIRECT("R[40]C["&amp;$A$58&amp;"]",FALSE)</f>
        <v>102.33333333333334</v>
      </c>
      <c r="G59" s="37" cm="1">
        <f t="array" aca="1" ref="G59" ca="1">INDIRECT("R[40]C["&amp;$A$58&amp;"]",FALSE)</f>
        <v>183.06666666666666</v>
      </c>
      <c r="H59" s="37" cm="1">
        <f t="array" aca="1" ref="H59" ca="1">INDIRECT("R[40]C["&amp;$A$58&amp;"]",FALSE)</f>
        <v>193.64</v>
      </c>
      <c r="I59" s="37" cm="1">
        <f t="array" aca="1" ref="I59" ca="1">INDIRECT("R[40]C["&amp;$A$58&amp;"]",FALSE)</f>
        <v>375.06625590388217</v>
      </c>
      <c r="J59" s="37" cm="1">
        <f t="array" aca="1" ref="J59" ca="1">INDIRECT("R[40]C["&amp;$A$58&amp;"]",FALSE)</f>
        <v>152.93333333333334</v>
      </c>
      <c r="K59" s="37" cm="1">
        <f t="array" aca="1" ref="K59" ca="1">INDIRECT("R[40]C["&amp;$A$58&amp;"]",FALSE)</f>
        <v>315.26251267836159</v>
      </c>
      <c r="L59" s="37" cm="1">
        <f t="array" aca="1" ref="L59" ca="1">INDIRECT("R[40]C["&amp;$A$58&amp;"]",FALSE)</f>
        <v>0</v>
      </c>
      <c r="M59" s="37" cm="1">
        <f t="array" aca="1" ref="M59" ca="1">INDIRECT("R[40]C["&amp;$A$58&amp;"]",FALSE)</f>
        <v>0</v>
      </c>
      <c r="N59" s="37" cm="1">
        <f t="array" aca="1" ref="N59" ca="1">INDIRECT("R[40]C["&amp;$A$58&amp;"]",FALSE)</f>
        <v>0</v>
      </c>
      <c r="O59" s="37" cm="1">
        <f t="array" aca="1" ref="O59" ca="1">INDIRECT("R[40]C["&amp;$A$58&amp;"]",FALSE)</f>
        <v>0</v>
      </c>
      <c r="P59" s="37" cm="1">
        <f t="array" aca="1" ref="P59" ca="1">INDIRECT("R[40]C["&amp;$A$58&amp;"]",FALSE)</f>
        <v>0</v>
      </c>
      <c r="R59" s="22">
        <f ca="1">SUM(D59:P59)</f>
        <v>1398.8231103189385</v>
      </c>
    </row>
    <row r="60" spans="1:18" x14ac:dyDescent="0.35">
      <c r="A60" s="56">
        <f>A56</f>
        <v>1</v>
      </c>
      <c r="B60" s="17">
        <f>[1]Detailed!B54</f>
        <v>18</v>
      </c>
      <c r="C60" s="37" cm="1">
        <f t="array" aca="1" ref="C60" ca="1">INDIRECT("R[40]C["&amp;$A$58&amp;"]",FALSE)</f>
        <v>0</v>
      </c>
      <c r="D60" s="37" cm="1">
        <f t="array" aca="1" ref="D60" ca="1">INDIRECT("R[40]C["&amp;$A$58&amp;"]",FALSE)</f>
        <v>0</v>
      </c>
      <c r="E60" s="37" cm="1">
        <f t="array" aca="1" ref="E60" ca="1">INDIRECT("R[40]C["&amp;$A$58&amp;"]",FALSE)</f>
        <v>0</v>
      </c>
      <c r="F60" s="37" cm="1">
        <f t="array" aca="1" ref="F60" ca="1">INDIRECT("R[40]C["&amp;$A$58&amp;"]",FALSE)</f>
        <v>0</v>
      </c>
      <c r="G60" s="37" cm="1">
        <f t="array" aca="1" ref="G60" ca="1">INDIRECT("R[40]C["&amp;$A$58&amp;"]",FALSE)</f>
        <v>0</v>
      </c>
      <c r="H60" s="37" cm="1">
        <f t="array" aca="1" ref="H60" ca="1">INDIRECT("R[40]C["&amp;$A$58&amp;"]",FALSE)</f>
        <v>0</v>
      </c>
      <c r="I60" s="37" cm="1">
        <f t="array" aca="1" ref="I60" ca="1">INDIRECT("R[40]C["&amp;$A$58&amp;"]",FALSE)</f>
        <v>0</v>
      </c>
      <c r="J60" s="37" cm="1">
        <f t="array" aca="1" ref="J60" ca="1">INDIRECT("R[40]C["&amp;$A$58&amp;"]",FALSE)</f>
        <v>0</v>
      </c>
      <c r="K60" s="37" cm="1">
        <f t="array" aca="1" ref="K60" ca="1">INDIRECT("R[40]C["&amp;$A$58&amp;"]",FALSE)</f>
        <v>0</v>
      </c>
      <c r="L60" s="37" cm="1">
        <f t="array" aca="1" ref="L60" ca="1">INDIRECT("R[40]C["&amp;$A$58&amp;"]",FALSE)</f>
        <v>38.886145644612462</v>
      </c>
      <c r="M60" s="37" cm="1">
        <f t="array" aca="1" ref="M60" ca="1">INDIRECT("R[40]C["&amp;$A$58&amp;"]",FALSE)</f>
        <v>189.51487939326151</v>
      </c>
      <c r="N60" s="37" cm="1">
        <f t="array" aca="1" ref="N60" ca="1">INDIRECT("R[40]C["&amp;$A$58&amp;"]",FALSE)</f>
        <v>59.277777777777779</v>
      </c>
      <c r="O60" s="37" cm="1">
        <f t="array" aca="1" ref="O60" ca="1">INDIRECT("R[40]C["&amp;$A$58&amp;"]",FALSE)</f>
        <v>80.082867813976321</v>
      </c>
      <c r="P60" s="37" cm="1">
        <f t="array" aca="1" ref="P60" ca="1">INDIRECT("R[40]C["&amp;$A$58&amp;"]",FALSE)</f>
        <v>51.333333333333336</v>
      </c>
      <c r="R60" s="22">
        <f ca="1">SUM(D60:P60)</f>
        <v>419.09500396296136</v>
      </c>
    </row>
    <row r="61" spans="1:18" x14ac:dyDescent="0.35">
      <c r="B61" s="16" t="str">
        <f>[1]Detailed!B55</f>
        <v>FOUNDATIONS</v>
      </c>
      <c r="C61" s="16"/>
      <c r="D61" s="16"/>
      <c r="E61" s="16"/>
      <c r="F61" s="16"/>
      <c r="G61" s="16"/>
      <c r="H61" s="16"/>
      <c r="I61" s="16"/>
      <c r="J61" s="16"/>
      <c r="K61" s="16"/>
      <c r="L61" s="16"/>
      <c r="M61" s="16"/>
      <c r="N61" s="16"/>
      <c r="O61" s="16"/>
      <c r="P61" s="16"/>
      <c r="Q61" s="16"/>
      <c r="R61" s="29"/>
    </row>
    <row r="62" spans="1:18" x14ac:dyDescent="0.35">
      <c r="A62" s="56">
        <f>A60</f>
        <v>1</v>
      </c>
      <c r="B62" t="str">
        <f>[1]Detailed!B56</f>
        <v>Monopiles (turbine)</v>
      </c>
      <c r="C62" s="37" cm="1">
        <f t="array" aca="1" ref="C62" ca="1">INDIRECT("R[40]C["&amp;$A$62&amp;"]",FALSE)</f>
        <v>0</v>
      </c>
      <c r="D62" s="37" cm="1">
        <f t="array" aca="1" ref="D62" ca="1">INDIRECT("R[40]C["&amp;$A$62&amp;"]",FALSE)</f>
        <v>14.113846153846156</v>
      </c>
      <c r="E62" s="37" cm="1">
        <f t="array" aca="1" ref="E62" ca="1">INDIRECT("R[40]C["&amp;$A$62&amp;"]",FALSE)</f>
        <v>111.64424046541696</v>
      </c>
      <c r="F62" s="37" cm="1">
        <f t="array" aca="1" ref="F62" ca="1">INDIRECT("R[40]C["&amp;$A$62&amp;"]",FALSE)</f>
        <v>88.389230769230764</v>
      </c>
      <c r="G62" s="37" cm="1">
        <f t="array" aca="1" ref="G62" ca="1">INDIRECT("R[40]C["&amp;$A$62&amp;"]",FALSE)</f>
        <v>73.171999999999997</v>
      </c>
      <c r="H62" s="37" cm="1">
        <f t="array" aca="1" ref="H62" ca="1">INDIRECT("R[40]C["&amp;$A$62&amp;"]",FALSE)</f>
        <v>63.90120000000001</v>
      </c>
      <c r="I62" s="37" cm="1">
        <f t="array" aca="1" ref="I62" ca="1">INDIRECT("R[40]C["&amp;$A$62&amp;"]",FALSE)</f>
        <v>117.0364798328965</v>
      </c>
      <c r="J62" s="37" cm="1">
        <f t="array" aca="1" ref="J62" ca="1">INDIRECT("R[40]C["&amp;$A$62&amp;"]",FALSE)</f>
        <v>56.341999999999999</v>
      </c>
      <c r="K62" s="37" cm="1">
        <f t="array" aca="1" ref="K62" ca="1">INDIRECT("R[40]C["&amp;$A$62&amp;"]",FALSE)</f>
        <v>96.996629183859341</v>
      </c>
      <c r="L62" s="37" cm="1">
        <f t="array" aca="1" ref="L62" ca="1">INDIRECT("R[40]C["&amp;$A$62&amp;"]",FALSE)</f>
        <v>12.832428062722114</v>
      </c>
      <c r="M62" s="37" cm="1">
        <f t="array" aca="1" ref="M62" ca="1">INDIRECT("R[40]C["&amp;$A$62&amp;"]",FALSE)</f>
        <v>62.539910199776301</v>
      </c>
      <c r="N62" s="37" cm="1">
        <f t="array" aca="1" ref="N62" ca="1">INDIRECT("R[40]C["&amp;$A$62&amp;"]",FALSE)</f>
        <v>19.561666666666667</v>
      </c>
      <c r="O62" s="37" cm="1">
        <f t="array" aca="1" ref="O62" ca="1">INDIRECT("R[40]C["&amp;$A$62&amp;"]",FALSE)</f>
        <v>26.427346378612189</v>
      </c>
      <c r="P62" s="37" cm="1">
        <f t="array" aca="1" ref="P62" ca="1">INDIRECT("R[40]C["&amp;$A$62&amp;"]",FALSE)</f>
        <v>16.940000000000001</v>
      </c>
      <c r="Q62" s="37"/>
      <c r="R62" s="22">
        <f ca="1">SUM(D62:Q62)</f>
        <v>759.89697771302701</v>
      </c>
    </row>
    <row r="63" spans="1:18" x14ac:dyDescent="0.35">
      <c r="A63" s="56">
        <f>A60</f>
        <v>1</v>
      </c>
      <c r="B63" t="str">
        <f>[1]Detailed!B57</f>
        <v>Transition Piece</v>
      </c>
      <c r="C63" s="37" cm="1">
        <f t="array" aca="1" ref="C63" ca="1">INDIRECT("R[40]C["&amp;$A$62&amp;"]",FALSE)</f>
        <v>0</v>
      </c>
      <c r="D63" s="37" cm="1">
        <f t="array" aca="1" ref="D63" ca="1">INDIRECT("R[40]C["&amp;$A$62&amp;"]",FALSE)</f>
        <v>14.256410256410257</v>
      </c>
      <c r="E63" s="37" cm="1">
        <f t="array" aca="1" ref="E63" ca="1">INDIRECT("R[40]C["&amp;$A$62&amp;"]",FALSE)</f>
        <v>112.77196006607772</v>
      </c>
      <c r="F63" s="37" cm="1">
        <f t="array" aca="1" ref="F63" ca="1">INDIRECT("R[40]C["&amp;$A$62&amp;"]",FALSE)</f>
        <v>89.28205128205127</v>
      </c>
      <c r="G63" s="37" cm="1">
        <f t="array" aca="1" ref="G63" ca="1">INDIRECT("R[40]C["&amp;$A$62&amp;"]",FALSE)</f>
        <v>73.911111111111097</v>
      </c>
      <c r="H63" s="37" cm="1">
        <f t="array" aca="1" ref="H63" ca="1">INDIRECT("R[40]C["&amp;$A$62&amp;"]",FALSE)</f>
        <v>64.546666666666667</v>
      </c>
      <c r="I63" s="37" cm="1">
        <f t="array" aca="1" ref="I63" ca="1">INDIRECT("R[40]C["&amp;$A$62&amp;"]",FALSE)</f>
        <v>118.21866649787525</v>
      </c>
      <c r="J63" s="37" cm="1">
        <f t="array" aca="1" ref="J63" ca="1">INDIRECT("R[40]C["&amp;$A$62&amp;"]",FALSE)</f>
        <v>56.911111111111104</v>
      </c>
      <c r="K63" s="37" cm="1">
        <f t="array" aca="1" ref="K63" ca="1">INDIRECT("R[40]C["&amp;$A$62&amp;"]",FALSE)</f>
        <v>97.976393115009415</v>
      </c>
      <c r="L63" s="37" cm="1">
        <f t="array" aca="1" ref="L63" ca="1">INDIRECT("R[40]C["&amp;$A$62&amp;"]",FALSE)</f>
        <v>12.962048548204153</v>
      </c>
      <c r="M63" s="37" cm="1">
        <f t="array" aca="1" ref="M63" ca="1">INDIRECT("R[40]C["&amp;$A$62&amp;"]",FALSE)</f>
        <v>63.171626464420498</v>
      </c>
      <c r="N63" s="37" cm="1">
        <f t="array" aca="1" ref="N63" ca="1">INDIRECT("R[40]C["&amp;$A$62&amp;"]",FALSE)</f>
        <v>19.75925925925926</v>
      </c>
      <c r="O63" s="37" cm="1">
        <f t="array" aca="1" ref="O63" ca="1">INDIRECT("R[40]C["&amp;$A$62&amp;"]",FALSE)</f>
        <v>26.694289271325438</v>
      </c>
      <c r="P63" s="37" cm="1">
        <f t="array" aca="1" ref="P63" ca="1">INDIRECT("R[40]C["&amp;$A$62&amp;"]",FALSE)</f>
        <v>17.111111111111111</v>
      </c>
      <c r="Q63" s="37"/>
      <c r="R63" s="22"/>
    </row>
    <row r="64" spans="1:18" x14ac:dyDescent="0.35">
      <c r="A64" s="56">
        <f>A60</f>
        <v>1</v>
      </c>
      <c r="B64" t="str">
        <f>[1]Detailed!B58</f>
        <v>Jackets (turbine)</v>
      </c>
      <c r="C64" s="37" cm="1">
        <f t="array" aca="1" ref="C64" ca="1">INDIRECT("R[40]C["&amp;$A$62&amp;"]",FALSE)</f>
        <v>0</v>
      </c>
      <c r="D64" s="37" cm="1">
        <f t="array" aca="1" ref="D64" ca="1">INDIRECT("R[40]C["&amp;$A$62&amp;"]",FALSE)</f>
        <v>14.256410256410257</v>
      </c>
      <c r="E64" s="37" cm="1">
        <f t="array" aca="1" ref="E64" ca="1">INDIRECT("R[40]C["&amp;$A$62&amp;"]",FALSE)</f>
        <v>112.77196006607772</v>
      </c>
      <c r="F64" s="37" cm="1">
        <f t="array" aca="1" ref="F64" ca="1">INDIRECT("R[40]C["&amp;$A$62&amp;"]",FALSE)</f>
        <v>89.28205128205127</v>
      </c>
      <c r="G64" s="37" cm="1">
        <f t="array" aca="1" ref="G64" ca="1">INDIRECT("R[40]C["&amp;$A$62&amp;"]",FALSE)</f>
        <v>73.911111111111097</v>
      </c>
      <c r="H64" s="37" cm="1">
        <f t="array" aca="1" ref="H64" ca="1">INDIRECT("R[40]C["&amp;$A$62&amp;"]",FALSE)</f>
        <v>64.546666666666667</v>
      </c>
      <c r="I64" s="37" cm="1">
        <f t="array" aca="1" ref="I64" ca="1">INDIRECT("R[40]C["&amp;$A$62&amp;"]",FALSE)</f>
        <v>118.21866649787525</v>
      </c>
      <c r="J64" s="37" cm="1">
        <f t="array" aca="1" ref="J64" ca="1">INDIRECT("R[40]C["&amp;$A$62&amp;"]",FALSE)</f>
        <v>56.911111111111104</v>
      </c>
      <c r="K64" s="37" cm="1">
        <f t="array" aca="1" ref="K64" ca="1">INDIRECT("R[40]C["&amp;$A$62&amp;"]",FALSE)</f>
        <v>97.976393115009415</v>
      </c>
      <c r="L64" s="37" cm="1">
        <f t="array" aca="1" ref="L64" ca="1">INDIRECT("R[40]C["&amp;$A$62&amp;"]",FALSE)</f>
        <v>12.962048548204153</v>
      </c>
      <c r="M64" s="37" cm="1">
        <f t="array" aca="1" ref="M64" ca="1">INDIRECT("R[40]C["&amp;$A$62&amp;"]",FALSE)</f>
        <v>63.171626464420498</v>
      </c>
      <c r="N64" s="37" cm="1">
        <f t="array" aca="1" ref="N64" ca="1">INDIRECT("R[40]C["&amp;$A$62&amp;"]",FALSE)</f>
        <v>19.75925925925926</v>
      </c>
      <c r="O64" s="37" cm="1">
        <f t="array" aca="1" ref="O64" ca="1">INDIRECT("R[40]C["&amp;$A$62&amp;"]",FALSE)</f>
        <v>26.694289271325438</v>
      </c>
      <c r="P64" s="37" cm="1">
        <f t="array" aca="1" ref="P64" ca="1">INDIRECT("R[40]C["&amp;$A$62&amp;"]",FALSE)</f>
        <v>17.111111111111111</v>
      </c>
      <c r="Q64" s="37"/>
      <c r="R64" s="22">
        <f ca="1">SUM(D64:Q64)</f>
        <v>767.5727047606332</v>
      </c>
    </row>
    <row r="65" spans="1:18" x14ac:dyDescent="0.35">
      <c r="A65" s="56">
        <f>A60</f>
        <v>1</v>
      </c>
      <c r="B65" t="str">
        <f>[1]Detailed!B59</f>
        <v>GBF (turbine)</v>
      </c>
      <c r="C65" s="37" cm="1">
        <f t="array" aca="1" ref="C65" ca="1">INDIRECT("R[40]C["&amp;$A$62&amp;"]",FALSE)</f>
        <v>0</v>
      </c>
      <c r="D65" s="37" cm="1">
        <f t="array" aca="1" ref="D65" ca="1">INDIRECT("R[40]C["&amp;$A$62&amp;"]",FALSE)</f>
        <v>14.256410256410257</v>
      </c>
      <c r="E65" s="37" cm="1">
        <f t="array" aca="1" ref="E65" ca="1">INDIRECT("R[40]C["&amp;$A$62&amp;"]",FALSE)</f>
        <v>112.77196006607772</v>
      </c>
      <c r="F65" s="37" cm="1">
        <f t="array" aca="1" ref="F65" ca="1">INDIRECT("R[40]C["&amp;$A$62&amp;"]",FALSE)</f>
        <v>89.28205128205127</v>
      </c>
      <c r="G65" s="37" cm="1">
        <f t="array" aca="1" ref="G65" ca="1">INDIRECT("R[40]C["&amp;$A$62&amp;"]",FALSE)</f>
        <v>73.911111111111097</v>
      </c>
      <c r="H65" s="37" cm="1">
        <f t="array" aca="1" ref="H65" ca="1">INDIRECT("R[40]C["&amp;$A$62&amp;"]",FALSE)</f>
        <v>64.546666666666667</v>
      </c>
      <c r="I65" s="37" cm="1">
        <f t="array" aca="1" ref="I65" ca="1">INDIRECT("R[40]C["&amp;$A$62&amp;"]",FALSE)</f>
        <v>118.21866649787525</v>
      </c>
      <c r="J65" s="37" cm="1">
        <f t="array" aca="1" ref="J65" ca="1">INDIRECT("R[40]C["&amp;$A$62&amp;"]",FALSE)</f>
        <v>56.911111111111104</v>
      </c>
      <c r="K65" s="37" cm="1">
        <f t="array" aca="1" ref="K65" ca="1">INDIRECT("R[40]C["&amp;$A$62&amp;"]",FALSE)</f>
        <v>97.976393115009415</v>
      </c>
      <c r="L65" s="37" cm="1">
        <f t="array" aca="1" ref="L65" ca="1">INDIRECT("R[40]C["&amp;$A$62&amp;"]",FALSE)</f>
        <v>12.962048548204153</v>
      </c>
      <c r="M65" s="37" cm="1">
        <f t="array" aca="1" ref="M65" ca="1">INDIRECT("R[40]C["&amp;$A$62&amp;"]",FALSE)</f>
        <v>63.171626464420498</v>
      </c>
      <c r="N65" s="37" cm="1">
        <f t="array" aca="1" ref="N65" ca="1">INDIRECT("R[40]C["&amp;$A$62&amp;"]",FALSE)</f>
        <v>19.75925925925926</v>
      </c>
      <c r="O65" s="37" cm="1">
        <f t="array" aca="1" ref="O65" ca="1">INDIRECT("R[40]C["&amp;$A$62&amp;"]",FALSE)</f>
        <v>26.694289271325438</v>
      </c>
      <c r="P65" s="37" cm="1">
        <f t="array" aca="1" ref="P65" ca="1">INDIRECT("R[40]C["&amp;$A$62&amp;"]",FALSE)</f>
        <v>17.111111111111111</v>
      </c>
      <c r="Q65" s="37"/>
      <c r="R65" s="22">
        <f ca="1">SUM(D65:Q65)</f>
        <v>767.5727047606332</v>
      </c>
    </row>
    <row r="66" spans="1:18" x14ac:dyDescent="0.35">
      <c r="A66" s="56">
        <f>A60</f>
        <v>1</v>
      </c>
      <c r="B66" t="str">
        <f>[1]Detailed!B60</f>
        <v>Jacket (Substation)</v>
      </c>
      <c r="C66" s="37" cm="1">
        <f t="array" aca="1" ref="C66" ca="1">INDIRECT("R[40]C["&amp;$A$62&amp;"]",FALSE)</f>
        <v>0</v>
      </c>
      <c r="D66" s="37" cm="1">
        <f t="array" aca="1" ref="D66" ca="1">INDIRECT("R[40]C["&amp;$A$62&amp;"]",FALSE)</f>
        <v>2</v>
      </c>
      <c r="E66" s="37" cm="1">
        <f t="array" aca="1" ref="E66" ca="1">INDIRECT("R[40]C["&amp;$A$62&amp;"]",FALSE)</f>
        <v>10</v>
      </c>
      <c r="F66" s="37" cm="1">
        <f t="array" aca="1" ref="F66" ca="1">INDIRECT("R[40]C["&amp;$A$62&amp;"]",FALSE)</f>
        <v>9</v>
      </c>
      <c r="G66" s="37" cm="1">
        <f t="array" aca="1" ref="G66" ca="1">INDIRECT("R[40]C["&amp;$A$62&amp;"]",FALSE)</f>
        <v>7</v>
      </c>
      <c r="H66" s="37" cm="1">
        <f t="array" aca="1" ref="H66" ca="1">INDIRECT("R[40]C["&amp;$A$62&amp;"]",FALSE)</f>
        <v>5</v>
      </c>
      <c r="I66" s="37" cm="1">
        <f t="array" aca="1" ref="I66" ca="1">INDIRECT("R[40]C["&amp;$A$62&amp;"]",FALSE)</f>
        <v>8</v>
      </c>
      <c r="J66" s="37" cm="1">
        <f t="array" aca="1" ref="J66" ca="1">INDIRECT("R[40]C["&amp;$A$62&amp;"]",FALSE)</f>
        <v>5</v>
      </c>
      <c r="K66" s="37" cm="1">
        <f t="array" aca="1" ref="K66" ca="1">INDIRECT("R[40]C["&amp;$A$62&amp;"]",FALSE)</f>
        <v>11</v>
      </c>
      <c r="L66" s="37" cm="1">
        <f t="array" aca="1" ref="L66" ca="1">INDIRECT("R[40]C["&amp;$A$62&amp;"]",FALSE)</f>
        <v>1</v>
      </c>
      <c r="M66" s="37" cm="1">
        <f t="array" aca="1" ref="M66" ca="1">INDIRECT("R[40]C["&amp;$A$62&amp;"]",FALSE)</f>
        <v>5.9999999999999991</v>
      </c>
      <c r="N66" s="37" cm="1">
        <f t="array" aca="1" ref="N66" ca="1">INDIRECT("R[40]C["&amp;$A$62&amp;"]",FALSE)</f>
        <v>2</v>
      </c>
      <c r="O66" s="37" cm="1">
        <f t="array" aca="1" ref="O66" ca="1">INDIRECT("R[40]C["&amp;$A$62&amp;"]",FALSE)</f>
        <v>3</v>
      </c>
      <c r="P66" s="37" cm="1">
        <f t="array" aca="1" ref="P66" ca="1">INDIRECT("R[40]C["&amp;$A$62&amp;"]",FALSE)</f>
        <v>2</v>
      </c>
      <c r="Q66" s="37"/>
      <c r="R66" s="22">
        <f ca="1">SUM(D66:Q66)</f>
        <v>71</v>
      </c>
    </row>
    <row r="67" spans="1:18" x14ac:dyDescent="0.35">
      <c r="B67" s="16" t="str">
        <f>[1]Detailed!B61</f>
        <v>SUBSTATIONS</v>
      </c>
      <c r="C67" s="62"/>
      <c r="D67" s="63"/>
      <c r="E67" s="63"/>
      <c r="F67" s="63"/>
      <c r="G67" s="63"/>
      <c r="H67" s="63"/>
      <c r="I67" s="63"/>
      <c r="J67" s="63"/>
      <c r="K67" s="63"/>
      <c r="L67" s="63"/>
      <c r="M67" s="63"/>
      <c r="N67" s="63"/>
      <c r="O67" s="63"/>
      <c r="P67" s="63"/>
      <c r="Q67" s="63"/>
      <c r="R67" s="29"/>
    </row>
    <row r="68" spans="1:18" x14ac:dyDescent="0.35">
      <c r="A68" s="56">
        <f>A59</f>
        <v>1</v>
      </c>
      <c r="B68" t="str">
        <f>[1]Detailed!B62</f>
        <v>OSS Topsides</v>
      </c>
      <c r="C68" s="37" cm="1">
        <f t="array" aca="1" ref="C68" ca="1">INDIRECT("R[40]C["&amp;$A$68&amp;"]",FALSE)</f>
        <v>0</v>
      </c>
      <c r="D68" s="37" cm="1">
        <f t="array" aca="1" ref="D68" ca="1">INDIRECT("R[40]C["&amp;$A$68&amp;"]",FALSE)</f>
        <v>2</v>
      </c>
      <c r="E68" s="37" cm="1">
        <f t="array" aca="1" ref="E68" ca="1">INDIRECT("R[40]C["&amp;$A$68&amp;"]",FALSE)</f>
        <v>10</v>
      </c>
      <c r="F68" s="37" cm="1">
        <f t="array" aca="1" ref="F68" ca="1">INDIRECT("R[40]C["&amp;$A$68&amp;"]",FALSE)</f>
        <v>6</v>
      </c>
      <c r="G68" s="37" cm="1">
        <f t="array" aca="1" ref="G68" ca="1">INDIRECT("R[40]C["&amp;$A$68&amp;"]",FALSE)</f>
        <v>7</v>
      </c>
      <c r="H68" s="37" cm="1">
        <f t="array" aca="1" ref="H68" ca="1">INDIRECT("R[40]C["&amp;$A$68&amp;"]",FALSE)</f>
        <v>5</v>
      </c>
      <c r="I68" s="37" cm="1">
        <f t="array" aca="1" ref="I68" ca="1">INDIRECT("R[40]C["&amp;$A$68&amp;"]",FALSE)</f>
        <v>8</v>
      </c>
      <c r="J68" s="37" cm="1">
        <f t="array" aca="1" ref="J68" ca="1">INDIRECT("R[40]C["&amp;$A$68&amp;"]",FALSE)</f>
        <v>5</v>
      </c>
      <c r="K68" s="37" cm="1">
        <f t="array" aca="1" ref="K68" ca="1">INDIRECT("R[40]C["&amp;$A$68&amp;"]",FALSE)</f>
        <v>8</v>
      </c>
      <c r="L68" s="37" cm="1">
        <f t="array" aca="1" ref="L68" ca="1">INDIRECT("R[40]C["&amp;$A$68&amp;"]",FALSE)</f>
        <v>1</v>
      </c>
      <c r="M68" s="37" cm="1">
        <f t="array" aca="1" ref="M68" ca="1">INDIRECT("R[40]C["&amp;$A$68&amp;"]",FALSE)</f>
        <v>5.9999999999999991</v>
      </c>
      <c r="N68" s="37" cm="1">
        <f t="array" aca="1" ref="N68" ca="1">INDIRECT("R[40]C["&amp;$A$68&amp;"]",FALSE)</f>
        <v>2</v>
      </c>
      <c r="O68" s="37" cm="1">
        <f t="array" aca="1" ref="O68" ca="1">INDIRECT("R[40]C["&amp;$A$68&amp;"]",FALSE)</f>
        <v>3</v>
      </c>
      <c r="P68" s="37" cm="1">
        <f t="array" aca="1" ref="P68" ca="1">INDIRECT("R[40]C["&amp;$A$68&amp;"]",FALSE)</f>
        <v>2</v>
      </c>
      <c r="Q68" s="37"/>
      <c r="R68" s="22">
        <f ca="1">SUM(D68:Q68)</f>
        <v>65</v>
      </c>
    </row>
    <row r="69" spans="1:18" x14ac:dyDescent="0.35">
      <c r="B69" s="16" t="str">
        <f>[1]Detailed!B63</f>
        <v>CABLES</v>
      </c>
      <c r="C69" s="62"/>
      <c r="D69" s="62"/>
      <c r="E69" s="62"/>
      <c r="F69" s="62"/>
      <c r="G69" s="62"/>
      <c r="H69" s="62"/>
      <c r="I69" s="62"/>
      <c r="J69" s="62"/>
      <c r="K69" s="62"/>
      <c r="L69" s="62"/>
      <c r="M69" s="62"/>
      <c r="N69" s="62"/>
      <c r="O69" s="62"/>
      <c r="P69" s="62"/>
      <c r="Q69" s="62"/>
      <c r="R69" s="29"/>
    </row>
    <row r="70" spans="1:18" x14ac:dyDescent="0.35">
      <c r="A70" s="56">
        <f>A59</f>
        <v>1</v>
      </c>
      <c r="B70" t="str">
        <f>[1]Detailed!B64</f>
        <v>Array cable, km</v>
      </c>
      <c r="C70" s="37" cm="1">
        <f t="array" aca="1" ref="C70" ca="1">INDIRECT("R[40]C["&amp;$A$70&amp;"]",FALSE)</f>
        <v>0</v>
      </c>
      <c r="D70" s="37" cm="1">
        <f t="array" aca="1" ref="D70" ca="1">INDIRECT("R[40]C["&amp;$A$70&amp;"]",FALSE)</f>
        <v>125.50240000000001</v>
      </c>
      <c r="E70" s="37" cm="1">
        <f t="array" aca="1" ref="E70" ca="1">INDIRECT("R[40]C["&amp;$A$70&amp;"]",FALSE)</f>
        <v>862.25390096961871</v>
      </c>
      <c r="F70" s="37" cm="1">
        <f t="array" aca="1" ref="F70" ca="1">INDIRECT("R[40]C["&amp;$A$70&amp;"]",FALSE)</f>
        <v>725.58714358974373</v>
      </c>
      <c r="G70" s="37" cm="1">
        <f t="array" aca="1" ref="G70" ca="1">INDIRECT("R[40]C["&amp;$A$70&amp;"]",FALSE)</f>
        <v>520.27304000000004</v>
      </c>
      <c r="H70" s="37" cm="1">
        <f t="array" aca="1" ref="H70" ca="1">INDIRECT("R[40]C["&amp;$A$70&amp;"]",FALSE)</f>
        <v>417.65050133333341</v>
      </c>
      <c r="I70" s="37" cm="1">
        <f t="array" aca="1" ref="I70" ca="1">INDIRECT("R[40]C["&amp;$A$70&amp;"]",FALSE)</f>
        <v>1004.9766712982587</v>
      </c>
      <c r="J70" s="37" cm="1">
        <f t="array" aca="1" ref="J70" ca="1">INDIRECT("R[40]C["&amp;$A$70&amp;"]",FALSE)</f>
        <v>335.84160000000003</v>
      </c>
      <c r="K70" s="37" cm="1">
        <f t="array" aca="1" ref="K70" ca="1">INDIRECT("R[40]C["&amp;$A$70&amp;"]",FALSE)</f>
        <v>954.23567784168199</v>
      </c>
      <c r="L70" s="37" cm="1">
        <f t="array" aca="1" ref="L70" ca="1">INDIRECT("R[40]C["&amp;$A$70&amp;"]",FALSE)</f>
        <v>85.39397583556898</v>
      </c>
      <c r="M70" s="37" cm="1">
        <f t="array" aca="1" ref="M70" ca="1">INDIRECT("R[40]C["&amp;$A$70&amp;"]",FALSE)</f>
        <v>622.85067514760226</v>
      </c>
      <c r="N70" s="37" cm="1">
        <f t="array" aca="1" ref="N70" ca="1">INDIRECT("R[40]C["&amp;$A$70&amp;"]",FALSE)</f>
        <v>130.17400000000001</v>
      </c>
      <c r="O70" s="37" cm="1">
        <f t="array" aca="1" ref="O70" ca="1">INDIRECT("R[40]C["&amp;$A$70&amp;"]",FALSE)</f>
        <v>175.86197771949202</v>
      </c>
      <c r="P70" s="37" cm="1">
        <f t="array" aca="1" ref="P70" ca="1">INDIRECT("R[40]C["&amp;$A$70&amp;"]",FALSE)</f>
        <v>112.72800000000001</v>
      </c>
      <c r="Q70" s="37"/>
      <c r="R70" s="22">
        <f ca="1">SUM(D70:Q70)</f>
        <v>6073.3295637353003</v>
      </c>
    </row>
    <row r="71" spans="1:18" x14ac:dyDescent="0.35">
      <c r="A71" s="56">
        <f>A59</f>
        <v>1</v>
      </c>
      <c r="B71" t="str">
        <f>[1]Detailed!B65</f>
        <v>Export cable, km</v>
      </c>
      <c r="C71" s="37" cm="1">
        <f t="array" aca="1" ref="C71" ca="1">INDIRECT("R[40]C["&amp;$A$70&amp;"]",FALSE)</f>
        <v>0</v>
      </c>
      <c r="D71" s="37" cm="1">
        <f t="array" aca="1" ref="D71" ca="1">INDIRECT("R[40]C["&amp;$A$70&amp;"]",FALSE)</f>
        <v>256</v>
      </c>
      <c r="E71" s="37" cm="1">
        <f t="array" aca="1" ref="E71" ca="1">INDIRECT("R[40]C["&amp;$A$70&amp;"]",FALSE)</f>
        <v>926.41359999999997</v>
      </c>
      <c r="F71" s="37" cm="1">
        <f t="array" aca="1" ref="F71" ca="1">INDIRECT("R[40]C["&amp;$A$70&amp;"]",FALSE)</f>
        <v>505.5</v>
      </c>
      <c r="G71" s="37" cm="1">
        <f t="array" aca="1" ref="G71" ca="1">INDIRECT("R[40]C["&amp;$A$70&amp;"]",FALSE)</f>
        <v>498.67899999999997</v>
      </c>
      <c r="H71" s="37" cm="1">
        <f t="array" aca="1" ref="H71" ca="1">INDIRECT("R[40]C["&amp;$A$70&amp;"]",FALSE)</f>
        <v>526</v>
      </c>
      <c r="I71" s="37" cm="1">
        <f t="array" aca="1" ref="I71" ca="1">INDIRECT("R[40]C["&amp;$A$70&amp;"]",FALSE)</f>
        <v>658.6653</v>
      </c>
      <c r="J71" s="37" cm="1">
        <f t="array" aca="1" ref="J71" ca="1">INDIRECT("R[40]C["&amp;$A$70&amp;"]",FALSE)</f>
        <v>690.26030000000003</v>
      </c>
      <c r="K71" s="37" cm="1">
        <f t="array" aca="1" ref="K71" ca="1">INDIRECT("R[40]C["&amp;$A$70&amp;"]",FALSE)</f>
        <v>679.90499999999997</v>
      </c>
      <c r="L71" s="37" cm="1">
        <f t="array" aca="1" ref="L71" ca="1">INDIRECT("R[40]C["&amp;$A$70&amp;"]",FALSE)</f>
        <v>62.999999999999993</v>
      </c>
      <c r="M71" s="37" cm="1">
        <f t="array" aca="1" ref="M71" ca="1">INDIRECT("R[40]C["&amp;$A$70&amp;"]",FALSE)</f>
        <v>802.40499999999997</v>
      </c>
      <c r="N71" s="37" cm="1">
        <f t="array" aca="1" ref="N71" ca="1">INDIRECT("R[40]C["&amp;$A$70&amp;"]",FALSE)</f>
        <v>300</v>
      </c>
      <c r="O71" s="37" cm="1">
        <f t="array" aca="1" ref="O71" ca="1">INDIRECT("R[40]C["&amp;$A$70&amp;"]",FALSE)</f>
        <v>372.40499999999997</v>
      </c>
      <c r="P71" s="37" cm="1">
        <f t="array" aca="1" ref="P71" ca="1">INDIRECT("R[40]C["&amp;$A$70&amp;"]",FALSE)</f>
        <v>280</v>
      </c>
      <c r="Q71" s="37"/>
      <c r="R71" s="22">
        <f ca="1">SUM(D71:Q71)</f>
        <v>6559.2331999999997</v>
      </c>
    </row>
    <row r="72" spans="1:18" x14ac:dyDescent="0.35">
      <c r="B72" s="16" t="str">
        <f>[1]Detailed!B66</f>
        <v>VESSELS</v>
      </c>
      <c r="C72" s="62"/>
      <c r="D72" s="62"/>
      <c r="E72" s="62"/>
      <c r="F72" s="62"/>
      <c r="G72" s="62"/>
      <c r="H72" s="62"/>
      <c r="I72" s="62"/>
      <c r="J72" s="62"/>
      <c r="K72" s="62"/>
      <c r="L72" s="62"/>
      <c r="M72" s="62"/>
      <c r="N72" s="62"/>
      <c r="O72" s="62"/>
      <c r="P72" s="62"/>
      <c r="Q72" s="16"/>
      <c r="R72" s="29"/>
    </row>
    <row r="73" spans="1:18" x14ac:dyDescent="0.35">
      <c r="R73" s="22">
        <f>SUM(D73:Q73)</f>
        <v>0</v>
      </c>
    </row>
    <row r="74" spans="1:18" x14ac:dyDescent="0.35">
      <c r="R74" s="22">
        <f>SUM(D74:Q74)</f>
        <v>0</v>
      </c>
    </row>
    <row r="77" spans="1:18" x14ac:dyDescent="0.35">
      <c r="R77" s="22"/>
    </row>
    <row r="78" spans="1:18" x14ac:dyDescent="0.35">
      <c r="R78" s="22"/>
    </row>
    <row r="79" spans="1:18" x14ac:dyDescent="0.35">
      <c r="R79" s="22"/>
    </row>
    <row r="80" spans="1:18" hidden="1" x14ac:dyDescent="0.35">
      <c r="B80" s="28" t="s">
        <v>107</v>
      </c>
      <c r="C80" s="28"/>
      <c r="D80" s="28"/>
      <c r="E80" s="28"/>
      <c r="F80" s="28"/>
      <c r="G80" s="28"/>
      <c r="H80" s="28"/>
      <c r="I80" s="28"/>
      <c r="J80" s="28"/>
      <c r="R80" s="22"/>
    </row>
    <row r="81" spans="1:19" x14ac:dyDescent="0.35">
      <c r="B81" s="7" t="s">
        <v>168</v>
      </c>
      <c r="C81" s="7"/>
      <c r="R81" s="22"/>
    </row>
    <row r="82" spans="1:19" x14ac:dyDescent="0.35">
      <c r="B82" s="7" t="s">
        <v>108</v>
      </c>
      <c r="C82" s="7"/>
      <c r="D82" s="37">
        <f>D83</f>
        <v>0</v>
      </c>
      <c r="E82" s="37">
        <f t="shared" ref="E82:Q82" si="8">E83+D82</f>
        <v>513.23076923076928</v>
      </c>
      <c r="F82" s="37">
        <f t="shared" si="8"/>
        <v>4802.5843568196515</v>
      </c>
      <c r="G82" s="37">
        <f t="shared" si="8"/>
        <v>8587.7382029734981</v>
      </c>
      <c r="H82" s="37">
        <f t="shared" si="8"/>
        <v>12061.738202973498</v>
      </c>
      <c r="I82" s="37">
        <f t="shared" si="8"/>
        <v>14966.338202973498</v>
      </c>
      <c r="J82" s="37">
        <f t="shared" si="8"/>
        <v>20592.332041531732</v>
      </c>
      <c r="K82" s="37">
        <f t="shared" si="8"/>
        <v>22886.332041531732</v>
      </c>
      <c r="L82" s="64">
        <f t="shared" si="8"/>
        <v>27615.269731707158</v>
      </c>
      <c r="M82" s="37">
        <f t="shared" si="8"/>
        <v>28315.220353310182</v>
      </c>
      <c r="N82" s="37">
        <f t="shared" si="8"/>
        <v>31726.48818238889</v>
      </c>
      <c r="O82" s="37">
        <f t="shared" si="8"/>
        <v>32793.488182388886</v>
      </c>
      <c r="P82" s="37">
        <f t="shared" si="8"/>
        <v>34234.979803040464</v>
      </c>
      <c r="Q82" s="37">
        <f t="shared" si="8"/>
        <v>35158.979803040464</v>
      </c>
      <c r="R82" s="22">
        <f>Q82</f>
        <v>35158.979803040464</v>
      </c>
    </row>
    <row r="83" spans="1:19" x14ac:dyDescent="0.35">
      <c r="B83" s="7" t="s">
        <v>109</v>
      </c>
      <c r="C83" s="7"/>
      <c r="D83" s="37">
        <f t="shared" ref="D83:Q83" si="9">SUMPRODUCT(D86:D88,$B$86:$B$88)</f>
        <v>0</v>
      </c>
      <c r="E83" s="37">
        <f>SUMPRODUCT(E86:E88,$B$86:$B$88)</f>
        <v>513.23076923076928</v>
      </c>
      <c r="F83" s="37">
        <f>SUMPRODUCT(F86:F88,$B$86:$B$88)</f>
        <v>4289.353587588882</v>
      </c>
      <c r="G83" s="37">
        <f t="shared" si="9"/>
        <v>3785.1538461538457</v>
      </c>
      <c r="H83" s="37">
        <f t="shared" si="9"/>
        <v>3474</v>
      </c>
      <c r="I83" s="37">
        <f>SUMPRODUCT(I86:I88,$B$86:$B$88)</f>
        <v>2904.6</v>
      </c>
      <c r="J83" s="37">
        <f t="shared" si="9"/>
        <v>5625.9938385582327</v>
      </c>
      <c r="K83" s="37">
        <f t="shared" si="9"/>
        <v>2294</v>
      </c>
      <c r="L83" s="64">
        <f t="shared" si="9"/>
        <v>4728.937690175424</v>
      </c>
      <c r="M83" s="37">
        <f t="shared" si="9"/>
        <v>699.95062160302427</v>
      </c>
      <c r="N83" s="37">
        <f t="shared" si="9"/>
        <v>3411.2678290787071</v>
      </c>
      <c r="O83" s="37">
        <f t="shared" si="9"/>
        <v>1067</v>
      </c>
      <c r="P83" s="37">
        <f t="shared" si="9"/>
        <v>1441.4916206515738</v>
      </c>
      <c r="Q83" s="37">
        <f t="shared" si="9"/>
        <v>924</v>
      </c>
      <c r="R83" s="22">
        <f>SUM(D83:Q83)</f>
        <v>35158.979803040464</v>
      </c>
    </row>
    <row r="84" spans="1:19" x14ac:dyDescent="0.35">
      <c r="B84" s="7" t="s">
        <v>84</v>
      </c>
      <c r="C84" s="7"/>
      <c r="D84" s="37">
        <f>'EC-UNCONSTR'!D84</f>
        <v>0</v>
      </c>
      <c r="E84" s="37">
        <f>'EC-UNCONSTR'!E84*E83/'EC-UNCONSTR'!E83</f>
        <v>2</v>
      </c>
      <c r="F84" s="37">
        <f>'EC-UNCONSTR'!F84*F83/'EC-UNCONSTR'!F83</f>
        <v>6</v>
      </c>
      <c r="G84" s="37">
        <f>'EC-UNCONSTR'!G84*G83/'EC-UNCONSTR'!G83</f>
        <v>4.9999999999999991</v>
      </c>
      <c r="H84" s="37">
        <f>'EC-UNCONSTR'!H84*H83/'EC-UNCONSTR'!H83</f>
        <v>6</v>
      </c>
      <c r="I84" s="37">
        <f>'EC-UNCONSTR'!I84*I83/'EC-UNCONSTR'!I83</f>
        <v>3</v>
      </c>
      <c r="J84" s="37">
        <f>'EC-UNCONSTR'!J84*J83/'EC-UNCONSTR'!J83</f>
        <v>6.9999999999999991</v>
      </c>
      <c r="K84" s="37">
        <f>'EC-UNCONSTR'!K84*K83/'EC-UNCONSTR'!K83</f>
        <v>3</v>
      </c>
      <c r="L84" s="64">
        <f>'EC-UNCONSTR'!L84*L83/'EC-UNCONSTR'!L83</f>
        <v>6</v>
      </c>
      <c r="M84" s="37">
        <f>'EC-UNCONSTR'!M84*M83/'EC-UNCONSTR'!M83</f>
        <v>1</v>
      </c>
      <c r="N84" s="37">
        <f>'EC-UNCONSTR'!N84*N83/'EC-UNCONSTR'!N83</f>
        <v>2.9999999999999996</v>
      </c>
      <c r="O84" s="37">
        <f>'EC-UNCONSTR'!O84*O83/'EC-UNCONSTR'!O83</f>
        <v>1</v>
      </c>
      <c r="P84" s="37">
        <f>'EC-UNCONSTR'!P84*P83/'EC-UNCONSTR'!P83</f>
        <v>2</v>
      </c>
      <c r="Q84" s="37">
        <f>'EC-UNCONSTR'!Q84*Q83/'EC-UNCONSTR'!Q83</f>
        <v>1</v>
      </c>
      <c r="R84" s="22">
        <f>SUM(D84:Q84)</f>
        <v>46</v>
      </c>
    </row>
    <row r="85" spans="1:19" x14ac:dyDescent="0.35">
      <c r="B85" s="16" t="s">
        <v>110</v>
      </c>
      <c r="C85" s="63">
        <f>SUM(C86:C88)</f>
        <v>0</v>
      </c>
      <c r="D85" s="63">
        <f t="shared" ref="D85:Q85" si="10">SUM(D86:D88)</f>
        <v>0</v>
      </c>
      <c r="E85" s="63">
        <f t="shared" si="10"/>
        <v>42.769230769230774</v>
      </c>
      <c r="F85" s="63">
        <f t="shared" si="10"/>
        <v>338.31588019823317</v>
      </c>
      <c r="G85" s="63">
        <f t="shared" si="10"/>
        <v>289.84615384615381</v>
      </c>
      <c r="H85" s="63">
        <f t="shared" si="10"/>
        <v>243.73333333333332</v>
      </c>
      <c r="I85" s="63">
        <f t="shared" si="10"/>
        <v>193.64</v>
      </c>
      <c r="J85" s="63">
        <f t="shared" si="10"/>
        <v>375.06625590388217</v>
      </c>
      <c r="K85" s="63">
        <f t="shared" si="10"/>
        <v>152.93333333333334</v>
      </c>
      <c r="L85" s="63">
        <f t="shared" si="10"/>
        <v>315.26251267836159</v>
      </c>
      <c r="M85" s="63">
        <f t="shared" si="10"/>
        <v>38.886145644612462</v>
      </c>
      <c r="N85" s="63">
        <f t="shared" si="10"/>
        <v>189.51487939326151</v>
      </c>
      <c r="O85" s="63">
        <f t="shared" si="10"/>
        <v>59.277777777777779</v>
      </c>
      <c r="P85" s="63">
        <f t="shared" si="10"/>
        <v>80.082867813976321</v>
      </c>
      <c r="Q85" s="63">
        <f t="shared" si="10"/>
        <v>51.333333333333336</v>
      </c>
      <c r="R85" s="29">
        <f>SUM(C85:Q85)</f>
        <v>2370.6617040254901</v>
      </c>
    </row>
    <row r="86" spans="1:19" x14ac:dyDescent="0.35">
      <c r="A86" s="30"/>
      <c r="B86" s="17">
        <f>Assumptions!F16</f>
        <v>12</v>
      </c>
      <c r="C86" s="17"/>
      <c r="D86" s="37">
        <f>'EC-UNCONSTR'!D86</f>
        <v>0</v>
      </c>
      <c r="E86" s="37">
        <f>'EC-UNCONSTR'!E86</f>
        <v>42.769230769230774</v>
      </c>
      <c r="F86" s="37">
        <f>'EC-UNCONSTR'!F86</f>
        <v>261.79487179487182</v>
      </c>
      <c r="G86" s="37">
        <f>'EC-UNCONSTR'!G86</f>
        <v>187.5128205128205</v>
      </c>
      <c r="H86" s="37">
        <f>'EC-UNCONSTR'!H86</f>
        <v>60.666666666666664</v>
      </c>
      <c r="I86" s="37">
        <f>'EC-UNCONSTR'!I86</f>
        <v>0</v>
      </c>
      <c r="J86" s="37">
        <f>'EC-UNCONSTR'!J86</f>
        <v>0</v>
      </c>
      <c r="K86" s="37">
        <f>'EC-UNCONSTR'!K86</f>
        <v>0</v>
      </c>
      <c r="L86" s="37">
        <f>'EC-UNCONSTR'!L86</f>
        <v>0</v>
      </c>
      <c r="M86" s="37">
        <f>'EC-UNCONSTR'!M86</f>
        <v>0</v>
      </c>
      <c r="N86" s="37">
        <f>'EC-UNCONSTR'!N86</f>
        <v>0</v>
      </c>
      <c r="O86" s="37">
        <f>'EC-UNCONSTR'!O86</f>
        <v>0</v>
      </c>
      <c r="P86" s="37">
        <f>'EC-UNCONSTR'!P86</f>
        <v>0</v>
      </c>
      <c r="Q86" s="37">
        <f>'EC-UNCONSTR'!Q86</f>
        <v>0</v>
      </c>
      <c r="R86" s="22">
        <f>SUM(D86:Q86)</f>
        <v>552.74358974358972</v>
      </c>
      <c r="S86" s="22"/>
    </row>
    <row r="87" spans="1:19" x14ac:dyDescent="0.35">
      <c r="B87" s="17">
        <f>Assumptions!F17</f>
        <v>15</v>
      </c>
      <c r="C87" s="17"/>
      <c r="D87" s="37">
        <f>'EC-UNCONSTR'!D87</f>
        <v>0</v>
      </c>
      <c r="E87" s="37">
        <f>'EC-UNCONSTR'!E87</f>
        <v>0</v>
      </c>
      <c r="F87" s="37">
        <f>'EC-UNCONSTR'!F87</f>
        <v>76.52100840336135</v>
      </c>
      <c r="G87" s="37">
        <f>'EC-UNCONSTR'!G87</f>
        <v>102.33333333333334</v>
      </c>
      <c r="H87" s="37">
        <f>'EC-UNCONSTR'!H87</f>
        <v>183.06666666666666</v>
      </c>
      <c r="I87" s="37">
        <f>'EC-UNCONSTR'!I87</f>
        <v>193.64</v>
      </c>
      <c r="J87" s="37">
        <f>'EC-UNCONSTR'!J87</f>
        <v>375.06625590388217</v>
      </c>
      <c r="K87" s="37">
        <f>'EC-UNCONSTR'!K87</f>
        <v>152.93333333333334</v>
      </c>
      <c r="L87" s="37">
        <f>'EC-UNCONSTR'!L87</f>
        <v>315.26251267836159</v>
      </c>
      <c r="M87" s="37">
        <f>'EC-UNCONSTR'!M87</f>
        <v>0</v>
      </c>
      <c r="N87" s="37">
        <f>'EC-UNCONSTR'!N87</f>
        <v>0</v>
      </c>
      <c r="O87" s="37">
        <f>'EC-UNCONSTR'!O87</f>
        <v>0</v>
      </c>
      <c r="P87" s="37">
        <f>'EC-UNCONSTR'!P87</f>
        <v>0</v>
      </c>
      <c r="Q87" s="37">
        <f>'EC-UNCONSTR'!Q87</f>
        <v>0</v>
      </c>
      <c r="R87" s="22">
        <f>SUM(D87:Q87)</f>
        <v>1398.8231103189385</v>
      </c>
      <c r="S87" s="22"/>
    </row>
    <row r="88" spans="1:19" x14ac:dyDescent="0.35">
      <c r="B88" s="17">
        <f>Assumptions!F18</f>
        <v>18</v>
      </c>
      <c r="C88" s="17"/>
      <c r="D88" s="37">
        <f>'EC-UNCONSTR'!D88</f>
        <v>0</v>
      </c>
      <c r="E88" s="37">
        <f>'EC-UNCONSTR'!E88</f>
        <v>0</v>
      </c>
      <c r="F88" s="37">
        <f>'EC-UNCONSTR'!F88</f>
        <v>0</v>
      </c>
      <c r="G88" s="37">
        <f>'EC-UNCONSTR'!G88</f>
        <v>0</v>
      </c>
      <c r="H88" s="37">
        <f>'EC-UNCONSTR'!H88</f>
        <v>0</v>
      </c>
      <c r="I88" s="37">
        <f>'EC-UNCONSTR'!I88</f>
        <v>0</v>
      </c>
      <c r="J88" s="37">
        <f>'EC-UNCONSTR'!J88</f>
        <v>0</v>
      </c>
      <c r="K88" s="37">
        <f>'EC-UNCONSTR'!K88</f>
        <v>0</v>
      </c>
      <c r="L88" s="37">
        <f>'EC-UNCONSTR'!L88</f>
        <v>0</v>
      </c>
      <c r="M88" s="37">
        <f>'EC-UNCONSTR'!M88</f>
        <v>38.886145644612462</v>
      </c>
      <c r="N88" s="37">
        <f>'EC-UNCONSTR'!N88</f>
        <v>189.51487939326151</v>
      </c>
      <c r="O88" s="37">
        <f>'EC-UNCONSTR'!O88</f>
        <v>59.277777777777779</v>
      </c>
      <c r="P88" s="37">
        <f>'EC-UNCONSTR'!P88</f>
        <v>80.082867813976321</v>
      </c>
      <c r="Q88" s="37">
        <f>'EC-UNCONSTR'!Q88</f>
        <v>51.333333333333336</v>
      </c>
      <c r="R88" s="22">
        <f>SUM(D88:Q88)</f>
        <v>419.09500396296136</v>
      </c>
      <c r="S88" s="22"/>
    </row>
    <row r="89" spans="1:19" x14ac:dyDescent="0.35">
      <c r="B89" s="16" t="s">
        <v>111</v>
      </c>
      <c r="C89" s="16"/>
      <c r="D89" s="63"/>
      <c r="E89" s="63"/>
      <c r="F89" s="63"/>
      <c r="G89" s="63"/>
      <c r="H89" s="63"/>
      <c r="I89" s="63"/>
      <c r="J89" s="63"/>
      <c r="K89" s="63"/>
      <c r="L89" s="65"/>
      <c r="M89" s="63"/>
      <c r="N89" s="63"/>
      <c r="O89" s="63"/>
      <c r="P89" s="63"/>
      <c r="Q89" s="63"/>
      <c r="R89" s="29"/>
      <c r="S89" s="22"/>
    </row>
    <row r="90" spans="1:19" x14ac:dyDescent="0.35">
      <c r="B90" s="17">
        <f>B86</f>
        <v>12</v>
      </c>
      <c r="C90" s="17"/>
      <c r="D90" s="37">
        <f t="shared" ref="D90:Q92" si="11">3*D86</f>
        <v>0</v>
      </c>
      <c r="E90" s="37">
        <f t="shared" si="11"/>
        <v>128.30769230769232</v>
      </c>
      <c r="F90" s="37">
        <f t="shared" si="11"/>
        <v>785.38461538461547</v>
      </c>
      <c r="G90" s="37">
        <f t="shared" si="11"/>
        <v>562.53846153846143</v>
      </c>
      <c r="H90" s="37">
        <f t="shared" si="11"/>
        <v>182</v>
      </c>
      <c r="I90" s="37">
        <f t="shared" si="11"/>
        <v>0</v>
      </c>
      <c r="J90" s="37">
        <f t="shared" si="11"/>
        <v>0</v>
      </c>
      <c r="K90" s="37">
        <f t="shared" si="11"/>
        <v>0</v>
      </c>
      <c r="L90" s="64">
        <f t="shared" si="11"/>
        <v>0</v>
      </c>
      <c r="M90" s="37">
        <f t="shared" si="11"/>
        <v>0</v>
      </c>
      <c r="N90" s="37">
        <f t="shared" si="11"/>
        <v>0</v>
      </c>
      <c r="O90" s="37">
        <f t="shared" si="11"/>
        <v>0</v>
      </c>
      <c r="P90" s="37">
        <f t="shared" si="11"/>
        <v>0</v>
      </c>
      <c r="Q90" s="37">
        <f t="shared" si="11"/>
        <v>0</v>
      </c>
      <c r="R90" s="22">
        <f>SUM(D90:Q90)</f>
        <v>1658.2307692307693</v>
      </c>
    </row>
    <row r="91" spans="1:19" x14ac:dyDescent="0.35">
      <c r="B91" s="17">
        <f>B87</f>
        <v>15</v>
      </c>
      <c r="C91" s="17"/>
      <c r="D91" s="37">
        <f t="shared" si="11"/>
        <v>0</v>
      </c>
      <c r="E91" s="37">
        <f t="shared" si="11"/>
        <v>0</v>
      </c>
      <c r="F91" s="37">
        <f t="shared" si="11"/>
        <v>229.56302521008405</v>
      </c>
      <c r="G91" s="37">
        <f t="shared" si="11"/>
        <v>307</v>
      </c>
      <c r="H91" s="37">
        <f t="shared" si="11"/>
        <v>549.20000000000005</v>
      </c>
      <c r="I91" s="37">
        <f t="shared" si="11"/>
        <v>580.91999999999996</v>
      </c>
      <c r="J91" s="37">
        <f t="shared" si="11"/>
        <v>1125.1987677116465</v>
      </c>
      <c r="K91" s="37">
        <f t="shared" si="11"/>
        <v>458.8</v>
      </c>
      <c r="L91" s="64">
        <f t="shared" si="11"/>
        <v>945.78753803508471</v>
      </c>
      <c r="M91" s="37">
        <f t="shared" si="11"/>
        <v>0</v>
      </c>
      <c r="N91" s="37">
        <f t="shared" si="11"/>
        <v>0</v>
      </c>
      <c r="O91" s="37">
        <f t="shared" si="11"/>
        <v>0</v>
      </c>
      <c r="P91" s="37">
        <f t="shared" si="11"/>
        <v>0</v>
      </c>
      <c r="Q91" s="37">
        <f t="shared" si="11"/>
        <v>0</v>
      </c>
      <c r="R91" s="22">
        <f>SUM(D91:Q91)</f>
        <v>4196.4693309568156</v>
      </c>
    </row>
    <row r="92" spans="1:19" x14ac:dyDescent="0.35">
      <c r="B92" s="17">
        <f>B88</f>
        <v>18</v>
      </c>
      <c r="C92" s="17"/>
      <c r="D92" s="37">
        <f t="shared" si="11"/>
        <v>0</v>
      </c>
      <c r="E92" s="37">
        <f t="shared" si="11"/>
        <v>0</v>
      </c>
      <c r="F92" s="37">
        <f t="shared" si="11"/>
        <v>0</v>
      </c>
      <c r="G92" s="37">
        <f t="shared" si="11"/>
        <v>0</v>
      </c>
      <c r="H92" s="37">
        <f t="shared" si="11"/>
        <v>0</v>
      </c>
      <c r="I92" s="37">
        <f t="shared" si="11"/>
        <v>0</v>
      </c>
      <c r="J92" s="37">
        <f t="shared" si="11"/>
        <v>0</v>
      </c>
      <c r="K92" s="37">
        <f t="shared" si="11"/>
        <v>0</v>
      </c>
      <c r="L92" s="64">
        <f t="shared" si="11"/>
        <v>0</v>
      </c>
      <c r="M92" s="37">
        <f t="shared" si="11"/>
        <v>116.65843693383738</v>
      </c>
      <c r="N92" s="37">
        <f t="shared" si="11"/>
        <v>568.54463817978456</v>
      </c>
      <c r="O92" s="37">
        <f t="shared" si="11"/>
        <v>177.83333333333334</v>
      </c>
      <c r="P92" s="37">
        <f t="shared" si="11"/>
        <v>240.24860344192896</v>
      </c>
      <c r="Q92" s="37">
        <f t="shared" si="11"/>
        <v>154</v>
      </c>
      <c r="R92" s="22">
        <f>SUM(D92:Q92)</f>
        <v>1257.2850118888844</v>
      </c>
    </row>
    <row r="93" spans="1:19" x14ac:dyDescent="0.35">
      <c r="B93" s="16" t="s">
        <v>112</v>
      </c>
      <c r="C93" s="16"/>
      <c r="D93" s="63"/>
      <c r="E93" s="63"/>
      <c r="F93" s="63"/>
      <c r="G93" s="63"/>
      <c r="H93" s="63"/>
      <c r="I93" s="63"/>
      <c r="J93" s="63"/>
      <c r="K93" s="63"/>
      <c r="L93" s="65"/>
      <c r="M93" s="63"/>
      <c r="N93" s="63"/>
      <c r="O93" s="63"/>
      <c r="P93" s="63"/>
      <c r="Q93" s="63"/>
      <c r="R93" s="29"/>
    </row>
    <row r="94" spans="1:19" x14ac:dyDescent="0.35">
      <c r="B94" s="17">
        <f>B86</f>
        <v>12</v>
      </c>
      <c r="C94" s="17"/>
      <c r="D94" s="37">
        <f t="shared" ref="D94:Q96" si="12">D86</f>
        <v>0</v>
      </c>
      <c r="E94" s="37">
        <f t="shared" si="12"/>
        <v>42.769230769230774</v>
      </c>
      <c r="F94" s="37">
        <f t="shared" si="12"/>
        <v>261.79487179487182</v>
      </c>
      <c r="G94" s="37">
        <f t="shared" si="12"/>
        <v>187.5128205128205</v>
      </c>
      <c r="H94" s="37">
        <f t="shared" si="12"/>
        <v>60.666666666666664</v>
      </c>
      <c r="I94" s="37">
        <f t="shared" si="12"/>
        <v>0</v>
      </c>
      <c r="J94" s="37">
        <f t="shared" si="12"/>
        <v>0</v>
      </c>
      <c r="K94" s="37">
        <f t="shared" si="12"/>
        <v>0</v>
      </c>
      <c r="L94" s="64">
        <f t="shared" si="12"/>
        <v>0</v>
      </c>
      <c r="M94" s="37">
        <f t="shared" si="12"/>
        <v>0</v>
      </c>
      <c r="N94" s="37">
        <f t="shared" si="12"/>
        <v>0</v>
      </c>
      <c r="O94" s="37">
        <f t="shared" si="12"/>
        <v>0</v>
      </c>
      <c r="P94" s="37">
        <f t="shared" si="12"/>
        <v>0</v>
      </c>
      <c r="Q94" s="37">
        <f t="shared" si="12"/>
        <v>0</v>
      </c>
      <c r="R94" s="22">
        <f>SUM(D94:Q94)</f>
        <v>552.74358974358972</v>
      </c>
    </row>
    <row r="95" spans="1:19" x14ac:dyDescent="0.35">
      <c r="B95" s="17">
        <f>B87</f>
        <v>15</v>
      </c>
      <c r="C95" s="17"/>
      <c r="D95" s="37">
        <f t="shared" si="12"/>
        <v>0</v>
      </c>
      <c r="E95" s="37">
        <f t="shared" si="12"/>
        <v>0</v>
      </c>
      <c r="F95" s="37">
        <f t="shared" si="12"/>
        <v>76.52100840336135</v>
      </c>
      <c r="G95" s="37">
        <f t="shared" si="12"/>
        <v>102.33333333333334</v>
      </c>
      <c r="H95" s="37">
        <f t="shared" si="12"/>
        <v>183.06666666666666</v>
      </c>
      <c r="I95" s="37">
        <f t="shared" si="12"/>
        <v>193.64</v>
      </c>
      <c r="J95" s="37">
        <f t="shared" si="12"/>
        <v>375.06625590388217</v>
      </c>
      <c r="K95" s="37">
        <f t="shared" si="12"/>
        <v>152.93333333333334</v>
      </c>
      <c r="L95" s="64">
        <f t="shared" si="12"/>
        <v>315.26251267836159</v>
      </c>
      <c r="M95" s="37">
        <f t="shared" si="12"/>
        <v>0</v>
      </c>
      <c r="N95" s="37">
        <f t="shared" si="12"/>
        <v>0</v>
      </c>
      <c r="O95" s="37">
        <f t="shared" si="12"/>
        <v>0</v>
      </c>
      <c r="P95" s="37">
        <f t="shared" si="12"/>
        <v>0</v>
      </c>
      <c r="Q95" s="37">
        <f t="shared" si="12"/>
        <v>0</v>
      </c>
      <c r="R95" s="22">
        <f>SUM(D95:Q95)</f>
        <v>1398.8231103189385</v>
      </c>
    </row>
    <row r="96" spans="1:19" x14ac:dyDescent="0.35">
      <c r="B96" s="17">
        <f>B88</f>
        <v>18</v>
      </c>
      <c r="C96" s="17"/>
      <c r="D96" s="37">
        <f t="shared" si="12"/>
        <v>0</v>
      </c>
      <c r="E96" s="37">
        <f t="shared" si="12"/>
        <v>0</v>
      </c>
      <c r="F96" s="37">
        <f t="shared" si="12"/>
        <v>0</v>
      </c>
      <c r="G96" s="37">
        <f t="shared" si="12"/>
        <v>0</v>
      </c>
      <c r="H96" s="37">
        <f t="shared" si="12"/>
        <v>0</v>
      </c>
      <c r="I96" s="37">
        <f t="shared" si="12"/>
        <v>0</v>
      </c>
      <c r="J96" s="37">
        <f t="shared" si="12"/>
        <v>0</v>
      </c>
      <c r="K96" s="37">
        <f t="shared" si="12"/>
        <v>0</v>
      </c>
      <c r="L96" s="64">
        <f t="shared" si="12"/>
        <v>0</v>
      </c>
      <c r="M96" s="37">
        <f t="shared" si="12"/>
        <v>38.886145644612462</v>
      </c>
      <c r="N96" s="37">
        <f t="shared" si="12"/>
        <v>189.51487939326151</v>
      </c>
      <c r="O96" s="37">
        <f t="shared" si="12"/>
        <v>59.277777777777779</v>
      </c>
      <c r="P96" s="37">
        <f t="shared" si="12"/>
        <v>80.082867813976321</v>
      </c>
      <c r="Q96" s="37">
        <f t="shared" si="12"/>
        <v>51.333333333333336</v>
      </c>
      <c r="R96" s="22">
        <f>SUM(D96:Q96)</f>
        <v>419.09500396296136</v>
      </c>
    </row>
    <row r="97" spans="1:18" x14ac:dyDescent="0.35">
      <c r="B97" s="16" t="s">
        <v>113</v>
      </c>
      <c r="C97" s="16"/>
      <c r="D97" s="63"/>
      <c r="E97" s="63"/>
      <c r="F97" s="63"/>
      <c r="G97" s="63"/>
      <c r="H97" s="63"/>
      <c r="I97" s="63"/>
      <c r="J97" s="63"/>
      <c r="K97" s="63"/>
      <c r="L97" s="65"/>
      <c r="M97" s="63"/>
      <c r="N97" s="63"/>
      <c r="O97" s="63"/>
      <c r="P97" s="63"/>
      <c r="Q97" s="63"/>
      <c r="R97" s="29"/>
    </row>
    <row r="98" spans="1:18" x14ac:dyDescent="0.35">
      <c r="B98" s="17">
        <f>B86</f>
        <v>12</v>
      </c>
      <c r="C98" s="17"/>
      <c r="D98" s="37">
        <f t="shared" ref="D98:Q100" si="13">D86</f>
        <v>0</v>
      </c>
      <c r="E98" s="37">
        <f t="shared" si="13"/>
        <v>42.769230769230774</v>
      </c>
      <c r="F98" s="37">
        <f t="shared" si="13"/>
        <v>261.79487179487182</v>
      </c>
      <c r="G98" s="37">
        <f t="shared" si="13"/>
        <v>187.5128205128205</v>
      </c>
      <c r="H98" s="37">
        <f t="shared" si="13"/>
        <v>60.666666666666664</v>
      </c>
      <c r="I98" s="37">
        <f t="shared" si="13"/>
        <v>0</v>
      </c>
      <c r="J98" s="37">
        <f t="shared" si="13"/>
        <v>0</v>
      </c>
      <c r="K98" s="37">
        <f t="shared" si="13"/>
        <v>0</v>
      </c>
      <c r="L98" s="64">
        <f t="shared" si="13"/>
        <v>0</v>
      </c>
      <c r="M98" s="37">
        <f t="shared" si="13"/>
        <v>0</v>
      </c>
      <c r="N98" s="37">
        <f t="shared" si="13"/>
        <v>0</v>
      </c>
      <c r="O98" s="37">
        <f t="shared" si="13"/>
        <v>0</v>
      </c>
      <c r="P98" s="37">
        <f t="shared" si="13"/>
        <v>0</v>
      </c>
      <c r="Q98" s="37">
        <f t="shared" si="13"/>
        <v>0</v>
      </c>
      <c r="R98" s="22">
        <f>SUM(D98:Q98)</f>
        <v>552.74358974358972</v>
      </c>
    </row>
    <row r="99" spans="1:18" x14ac:dyDescent="0.35">
      <c r="B99" s="17">
        <f>B87</f>
        <v>15</v>
      </c>
      <c r="C99" s="17"/>
      <c r="D99" s="37">
        <f t="shared" si="13"/>
        <v>0</v>
      </c>
      <c r="E99" s="37">
        <f t="shared" si="13"/>
        <v>0</v>
      </c>
      <c r="F99" s="37">
        <f t="shared" si="13"/>
        <v>76.52100840336135</v>
      </c>
      <c r="G99" s="37">
        <f t="shared" si="13"/>
        <v>102.33333333333334</v>
      </c>
      <c r="H99" s="37">
        <f t="shared" si="13"/>
        <v>183.06666666666666</v>
      </c>
      <c r="I99" s="37">
        <f t="shared" si="13"/>
        <v>193.64</v>
      </c>
      <c r="J99" s="37">
        <f t="shared" si="13"/>
        <v>375.06625590388217</v>
      </c>
      <c r="K99" s="37">
        <f t="shared" si="13"/>
        <v>152.93333333333334</v>
      </c>
      <c r="L99" s="64">
        <f t="shared" si="13"/>
        <v>315.26251267836159</v>
      </c>
      <c r="M99" s="37">
        <f t="shared" si="13"/>
        <v>0</v>
      </c>
      <c r="N99" s="37">
        <f t="shared" si="13"/>
        <v>0</v>
      </c>
      <c r="O99" s="37">
        <f t="shared" si="13"/>
        <v>0</v>
      </c>
      <c r="P99" s="37">
        <f t="shared" si="13"/>
        <v>0</v>
      </c>
      <c r="Q99" s="37">
        <f t="shared" si="13"/>
        <v>0</v>
      </c>
      <c r="R99" s="22">
        <f>SUM(D99:Q99)</f>
        <v>1398.8231103189385</v>
      </c>
    </row>
    <row r="100" spans="1:18" x14ac:dyDescent="0.35">
      <c r="B100" s="17">
        <f>B88</f>
        <v>18</v>
      </c>
      <c r="C100" s="17"/>
      <c r="D100" s="37">
        <f t="shared" si="13"/>
        <v>0</v>
      </c>
      <c r="E100" s="37">
        <f t="shared" si="13"/>
        <v>0</v>
      </c>
      <c r="F100" s="37">
        <f t="shared" si="13"/>
        <v>0</v>
      </c>
      <c r="G100" s="37">
        <f t="shared" si="13"/>
        <v>0</v>
      </c>
      <c r="H100" s="37">
        <f t="shared" si="13"/>
        <v>0</v>
      </c>
      <c r="I100" s="37">
        <f t="shared" si="13"/>
        <v>0</v>
      </c>
      <c r="J100" s="37">
        <f t="shared" si="13"/>
        <v>0</v>
      </c>
      <c r="K100" s="37">
        <f t="shared" si="13"/>
        <v>0</v>
      </c>
      <c r="L100" s="64">
        <f t="shared" si="13"/>
        <v>0</v>
      </c>
      <c r="M100" s="37">
        <f t="shared" si="13"/>
        <v>38.886145644612462</v>
      </c>
      <c r="N100" s="37">
        <f t="shared" si="13"/>
        <v>189.51487939326151</v>
      </c>
      <c r="O100" s="37">
        <f t="shared" si="13"/>
        <v>59.277777777777779</v>
      </c>
      <c r="P100" s="37">
        <f t="shared" si="13"/>
        <v>80.082867813976321</v>
      </c>
      <c r="Q100" s="37">
        <f t="shared" si="13"/>
        <v>51.333333333333336</v>
      </c>
      <c r="R100" s="22">
        <f>SUM(D100:Q100)</f>
        <v>419.09500396296136</v>
      </c>
    </row>
    <row r="101" spans="1:18" x14ac:dyDescent="0.35">
      <c r="B101" s="16" t="s">
        <v>114</v>
      </c>
      <c r="C101" s="16"/>
      <c r="D101" s="63">
        <f>SUM(D103:D105)</f>
        <v>0</v>
      </c>
      <c r="E101" s="63">
        <f t="shared" ref="E101:Q101" si="14">SUM(E103:E105)</f>
        <v>42.769230769230774</v>
      </c>
      <c r="F101" s="63">
        <f t="shared" si="14"/>
        <v>338.31588019823317</v>
      </c>
      <c r="G101" s="63">
        <f t="shared" si="14"/>
        <v>267.84615384615381</v>
      </c>
      <c r="H101" s="63">
        <f t="shared" si="14"/>
        <v>221.73333333333329</v>
      </c>
      <c r="I101" s="63">
        <f t="shared" si="14"/>
        <v>193.64</v>
      </c>
      <c r="J101" s="63">
        <f t="shared" si="14"/>
        <v>354.65599949362576</v>
      </c>
      <c r="K101" s="63">
        <f t="shared" si="14"/>
        <v>170.73333333333332</v>
      </c>
      <c r="L101" s="63">
        <f t="shared" si="14"/>
        <v>293.92917934502827</v>
      </c>
      <c r="M101" s="63">
        <f t="shared" si="14"/>
        <v>38.886145644612462</v>
      </c>
      <c r="N101" s="63">
        <f t="shared" si="14"/>
        <v>189.51487939326148</v>
      </c>
      <c r="O101" s="63">
        <f t="shared" si="14"/>
        <v>59.277777777777779</v>
      </c>
      <c r="P101" s="63">
        <f t="shared" si="14"/>
        <v>80.082867813976321</v>
      </c>
      <c r="Q101" s="63">
        <f t="shared" si="14"/>
        <v>51.333333333333329</v>
      </c>
      <c r="R101" s="29">
        <f>SUM(C101:Q101)</f>
        <v>2302.7181142819004</v>
      </c>
    </row>
    <row r="102" spans="1:18" x14ac:dyDescent="0.35">
      <c r="A102" s="44">
        <v>0.33</v>
      </c>
      <c r="B102" t="str">
        <f>[1]Detailed!B92</f>
        <v>Monopiles (turbine)</v>
      </c>
      <c r="D102" s="37">
        <f>'EC-UNCONSTR'!D102</f>
        <v>0</v>
      </c>
      <c r="E102" s="37">
        <f>$A102*SUM('EC-UNCONSTR'!E$103:E$105)</f>
        <v>14.113846153846156</v>
      </c>
      <c r="F102" s="37">
        <f>$A102*SUM('EC-UNCONSTR'!F$103:F$105)</f>
        <v>111.64424046541696</v>
      </c>
      <c r="G102" s="37">
        <f>$A102*SUM('EC-UNCONSTR'!G$103:G$105)</f>
        <v>88.389230769230764</v>
      </c>
      <c r="H102" s="37">
        <f>$A102*SUM('EC-UNCONSTR'!H$103:H$105)</f>
        <v>73.171999999999997</v>
      </c>
      <c r="I102" s="37">
        <f>$A102*SUM('EC-UNCONSTR'!I$103:I$105)</f>
        <v>63.90120000000001</v>
      </c>
      <c r="J102" s="37">
        <f>$A102*SUM('EC-UNCONSTR'!J$103:J$105)</f>
        <v>117.0364798328965</v>
      </c>
      <c r="K102" s="37">
        <f>$A102*SUM('EC-UNCONSTR'!K$103:K$105)</f>
        <v>56.341999999999999</v>
      </c>
      <c r="L102" s="37">
        <f>$A102*SUM('EC-UNCONSTR'!L$103:L$105)</f>
        <v>96.996629183859341</v>
      </c>
      <c r="M102" s="37">
        <f>$A102*SUM('EC-UNCONSTR'!M$103:M$105)</f>
        <v>12.832428062722114</v>
      </c>
      <c r="N102" s="37">
        <f>$A102*SUM('EC-UNCONSTR'!N$103:N$105)</f>
        <v>62.539910199776301</v>
      </c>
      <c r="O102" s="37">
        <f>$A102*SUM('EC-UNCONSTR'!O$103:O$105)</f>
        <v>19.561666666666667</v>
      </c>
      <c r="P102" s="37">
        <f>$A102*SUM('EC-UNCONSTR'!P$103:P$105)</f>
        <v>26.427346378612189</v>
      </c>
      <c r="Q102" s="37">
        <f>$A102*SUM('EC-UNCONSTR'!Q$103:Q$105)</f>
        <v>16.940000000000001</v>
      </c>
      <c r="R102" s="22">
        <f>SUM(D102:Q102)</f>
        <v>759.89697771302701</v>
      </c>
    </row>
    <row r="103" spans="1:18" x14ac:dyDescent="0.35">
      <c r="A103" s="44">
        <f>Assumptions!K16</f>
        <v>0.33333333333333331</v>
      </c>
      <c r="B103" t="str">
        <f>[1]Detailed!B93</f>
        <v>Transition Piece</v>
      </c>
      <c r="D103" s="37">
        <f>'EC-UNCONSTR'!D103</f>
        <v>0</v>
      </c>
      <c r="E103" s="37">
        <f>$A103*SUM('EC-UNCONSTR'!E$103:E$105)</f>
        <v>14.256410256410257</v>
      </c>
      <c r="F103" s="37">
        <f>$A103*SUM('EC-UNCONSTR'!F$103:F$105)</f>
        <v>112.77196006607772</v>
      </c>
      <c r="G103" s="37">
        <f>$A103*SUM('EC-UNCONSTR'!G$103:G$105)</f>
        <v>89.28205128205127</v>
      </c>
      <c r="H103" s="37">
        <f>$A103*SUM('EC-UNCONSTR'!H$103:H$105)</f>
        <v>73.911111111111097</v>
      </c>
      <c r="I103" s="37">
        <f>$A103*SUM('EC-UNCONSTR'!I$103:I$105)</f>
        <v>64.546666666666667</v>
      </c>
      <c r="J103" s="37">
        <f>$A103*SUM('EC-UNCONSTR'!J$103:J$105)</f>
        <v>118.21866649787525</v>
      </c>
      <c r="K103" s="37">
        <f>$A103*SUM('EC-UNCONSTR'!K$103:K$105)</f>
        <v>56.911111111111104</v>
      </c>
      <c r="L103" s="37">
        <f>$A103*SUM('EC-UNCONSTR'!L$103:L$105)</f>
        <v>97.976393115009415</v>
      </c>
      <c r="M103" s="37">
        <f>$A103*SUM('EC-UNCONSTR'!M$103:M$105)</f>
        <v>12.962048548204153</v>
      </c>
      <c r="N103" s="37">
        <f>$A103*SUM('EC-UNCONSTR'!N$103:N$105)</f>
        <v>63.171626464420498</v>
      </c>
      <c r="O103" s="37">
        <f>$A103*SUM('EC-UNCONSTR'!O$103:O$105)</f>
        <v>19.75925925925926</v>
      </c>
      <c r="P103" s="37">
        <f>$A103*SUM('EC-UNCONSTR'!P$103:P$105)</f>
        <v>26.694289271325438</v>
      </c>
      <c r="Q103" s="37">
        <f>$A103*SUM('EC-UNCONSTR'!Q$103:Q$105)</f>
        <v>17.111111111111111</v>
      </c>
      <c r="R103" s="22">
        <f>SUM(D103:Q103)</f>
        <v>767.5727047606332</v>
      </c>
    </row>
    <row r="104" spans="1:18" x14ac:dyDescent="0.35">
      <c r="A104" s="44">
        <f>Assumptions!K17</f>
        <v>0.33333333333333331</v>
      </c>
      <c r="B104" t="s">
        <v>115</v>
      </c>
      <c r="D104" s="37">
        <f>'EC-UNCONSTR'!D104</f>
        <v>0</v>
      </c>
      <c r="E104" s="37">
        <f>$A104*SUM('EC-UNCONSTR'!E$103:E$105)</f>
        <v>14.256410256410257</v>
      </c>
      <c r="F104" s="37">
        <f>$A104*SUM('EC-UNCONSTR'!F$103:F$105)</f>
        <v>112.77196006607772</v>
      </c>
      <c r="G104" s="37">
        <f>$A104*SUM('EC-UNCONSTR'!G$103:G$105)</f>
        <v>89.28205128205127</v>
      </c>
      <c r="H104" s="37">
        <f>$A104*SUM('EC-UNCONSTR'!H$103:H$105)</f>
        <v>73.911111111111097</v>
      </c>
      <c r="I104" s="37">
        <f>$A104*SUM('EC-UNCONSTR'!I$103:I$105)</f>
        <v>64.546666666666667</v>
      </c>
      <c r="J104" s="37">
        <f>$A104*SUM('EC-UNCONSTR'!J$103:J$105)</f>
        <v>118.21866649787525</v>
      </c>
      <c r="K104" s="37">
        <f>$A104*SUM('EC-UNCONSTR'!K$103:K$105)</f>
        <v>56.911111111111104</v>
      </c>
      <c r="L104" s="37">
        <f>$A104*SUM('EC-UNCONSTR'!L$103:L$105)</f>
        <v>97.976393115009415</v>
      </c>
      <c r="M104" s="37">
        <f>$A104*SUM('EC-UNCONSTR'!M$103:M$105)</f>
        <v>12.962048548204153</v>
      </c>
      <c r="N104" s="37">
        <f>$A104*SUM('EC-UNCONSTR'!N$103:N$105)</f>
        <v>63.171626464420498</v>
      </c>
      <c r="O104" s="37">
        <f>$A104*SUM('EC-UNCONSTR'!O$103:O$105)</f>
        <v>19.75925925925926</v>
      </c>
      <c r="P104" s="37">
        <f>$A104*SUM('EC-UNCONSTR'!P$103:P$105)</f>
        <v>26.694289271325438</v>
      </c>
      <c r="Q104" s="37">
        <f>$A104*SUM('EC-UNCONSTR'!Q$103:Q$105)</f>
        <v>17.111111111111111</v>
      </c>
      <c r="R104" s="22">
        <f>SUM(D104:Q104)</f>
        <v>767.5727047606332</v>
      </c>
    </row>
    <row r="105" spans="1:18" x14ac:dyDescent="0.35">
      <c r="A105" s="44">
        <f>Assumptions!K18</f>
        <v>0.33333333333333331</v>
      </c>
      <c r="B105" t="s">
        <v>116</v>
      </c>
      <c r="D105" s="37">
        <f>'EC-UNCONSTR'!D105</f>
        <v>0</v>
      </c>
      <c r="E105" s="37">
        <f>$A105*SUM('EC-UNCONSTR'!E$103:E$105)</f>
        <v>14.256410256410257</v>
      </c>
      <c r="F105" s="37">
        <f>$A105*SUM('EC-UNCONSTR'!F$103:F$105)</f>
        <v>112.77196006607772</v>
      </c>
      <c r="G105" s="37">
        <f>$A105*SUM('EC-UNCONSTR'!G$103:G$105)</f>
        <v>89.28205128205127</v>
      </c>
      <c r="H105" s="37">
        <f>$A105*SUM('EC-UNCONSTR'!H$103:H$105)</f>
        <v>73.911111111111097</v>
      </c>
      <c r="I105" s="37">
        <f>$A105*SUM('EC-UNCONSTR'!I$103:I$105)</f>
        <v>64.546666666666667</v>
      </c>
      <c r="J105" s="37">
        <f>$A105*SUM('EC-UNCONSTR'!J$103:J$105)</f>
        <v>118.21866649787525</v>
      </c>
      <c r="K105" s="37">
        <f>$A105*SUM('EC-UNCONSTR'!K$103:K$105)</f>
        <v>56.911111111111104</v>
      </c>
      <c r="L105" s="37">
        <f>$A105*SUM('EC-UNCONSTR'!L$103:L$105)</f>
        <v>97.976393115009415</v>
      </c>
      <c r="M105" s="37">
        <f>$A105*SUM('EC-UNCONSTR'!M$103:M$105)</f>
        <v>12.962048548204153</v>
      </c>
      <c r="N105" s="37">
        <f>$A105*SUM('EC-UNCONSTR'!N$103:N$105)</f>
        <v>63.171626464420498</v>
      </c>
      <c r="O105" s="37">
        <f>$A105*SUM('EC-UNCONSTR'!O$103:O$105)</f>
        <v>19.75925925925926</v>
      </c>
      <c r="P105" s="37">
        <f>$A105*SUM('EC-UNCONSTR'!P$103:P$105)</f>
        <v>26.694289271325438</v>
      </c>
      <c r="Q105" s="37">
        <f>$A105*SUM('EC-UNCONSTR'!Q$103:Q$105)</f>
        <v>17.111111111111111</v>
      </c>
      <c r="R105" s="22">
        <f>SUM(D105:Q105)</f>
        <v>767.5727047606332</v>
      </c>
    </row>
    <row r="106" spans="1:18" x14ac:dyDescent="0.35">
      <c r="B106" t="str">
        <f>[1]Detailed!B96</f>
        <v>Jacket (Substation)</v>
      </c>
      <c r="D106" s="37">
        <f>'EC-UNCONSTR'!D106</f>
        <v>0</v>
      </c>
      <c r="E106" s="37">
        <f>'EC-UNCONSTR'!E106*E$83/'EC-UNCONSTR'!E$83</f>
        <v>2</v>
      </c>
      <c r="F106" s="37">
        <f>'EC-UNCONSTR'!F106*F$83/'EC-UNCONSTR'!F$83</f>
        <v>10</v>
      </c>
      <c r="G106" s="37">
        <f>'EC-UNCONSTR'!G106*G$83/'EC-UNCONSTR'!G$83</f>
        <v>9</v>
      </c>
      <c r="H106" s="37">
        <f>'EC-UNCONSTR'!H106*H$83/'EC-UNCONSTR'!H$83</f>
        <v>7</v>
      </c>
      <c r="I106" s="37">
        <f>'EC-UNCONSTR'!I106*I$83/'EC-UNCONSTR'!I$83</f>
        <v>5</v>
      </c>
      <c r="J106" s="37">
        <f>'EC-UNCONSTR'!J106*J$83/'EC-UNCONSTR'!J$83</f>
        <v>8</v>
      </c>
      <c r="K106" s="37">
        <f>'EC-UNCONSTR'!K106*K$83/'EC-UNCONSTR'!K$83</f>
        <v>5</v>
      </c>
      <c r="L106" s="64">
        <f>'EC-UNCONSTR'!L106*L$83/'EC-UNCONSTR'!L$83</f>
        <v>11</v>
      </c>
      <c r="M106" s="37">
        <f>'EC-UNCONSTR'!M106*M$83/'EC-UNCONSTR'!M$83</f>
        <v>1</v>
      </c>
      <c r="N106" s="37">
        <f>'EC-UNCONSTR'!N106*N$83/'EC-UNCONSTR'!N$83</f>
        <v>5.9999999999999991</v>
      </c>
      <c r="O106" s="37">
        <f>'EC-UNCONSTR'!O106*O$83/'EC-UNCONSTR'!O$83</f>
        <v>2</v>
      </c>
      <c r="P106" s="37">
        <f>'EC-UNCONSTR'!P106*P$83/'EC-UNCONSTR'!P$83</f>
        <v>3</v>
      </c>
      <c r="Q106" s="37">
        <f>'EC-UNCONSTR'!Q106*Q$83/'EC-UNCONSTR'!Q$83</f>
        <v>2</v>
      </c>
      <c r="R106" s="22">
        <f>SUM(D106:Q106)</f>
        <v>71</v>
      </c>
    </row>
    <row r="107" spans="1:18" x14ac:dyDescent="0.35">
      <c r="B107" s="16" t="s">
        <v>117</v>
      </c>
      <c r="C107" s="16"/>
      <c r="D107" s="63"/>
      <c r="E107" s="63"/>
      <c r="F107" s="63"/>
      <c r="G107" s="63"/>
      <c r="H107" s="63"/>
      <c r="I107" s="63"/>
      <c r="J107" s="63"/>
      <c r="K107" s="63"/>
      <c r="L107" s="65"/>
      <c r="M107" s="63"/>
      <c r="N107" s="63"/>
      <c r="O107" s="63"/>
      <c r="P107" s="63"/>
      <c r="Q107" s="63"/>
      <c r="R107" s="29"/>
    </row>
    <row r="108" spans="1:18" x14ac:dyDescent="0.35">
      <c r="B108" t="str">
        <f>[1]Detailed!B98</f>
        <v>OSS Topside</v>
      </c>
      <c r="D108" s="37"/>
      <c r="E108" s="37">
        <f>'EC-UNCONSTR'!E108*E$83/'EC-UNCONSTR'!E$83</f>
        <v>2</v>
      </c>
      <c r="F108" s="37">
        <f>'EC-UNCONSTR'!F108*F$83/'EC-UNCONSTR'!F$83</f>
        <v>10</v>
      </c>
      <c r="G108" s="37">
        <f>'EC-UNCONSTR'!G108*G$83/'EC-UNCONSTR'!G$83</f>
        <v>6</v>
      </c>
      <c r="H108" s="37">
        <f>'EC-UNCONSTR'!H108*H$83/'EC-UNCONSTR'!H$83</f>
        <v>7</v>
      </c>
      <c r="I108" s="37">
        <f>'EC-UNCONSTR'!I108*I$83/'EC-UNCONSTR'!I$83</f>
        <v>5</v>
      </c>
      <c r="J108" s="37">
        <f>'EC-UNCONSTR'!J108*J$83/'EC-UNCONSTR'!J$83</f>
        <v>8</v>
      </c>
      <c r="K108" s="37">
        <f>'EC-UNCONSTR'!K108*K$83/'EC-UNCONSTR'!K$83</f>
        <v>5</v>
      </c>
      <c r="L108" s="64">
        <f>'EC-UNCONSTR'!L108*L$83/'EC-UNCONSTR'!L$83</f>
        <v>8</v>
      </c>
      <c r="M108" s="37">
        <f>'EC-UNCONSTR'!M108*M$83/'EC-UNCONSTR'!M$83</f>
        <v>1</v>
      </c>
      <c r="N108" s="37">
        <f>'EC-UNCONSTR'!N108*N$83/'EC-UNCONSTR'!N$83</f>
        <v>5.9999999999999991</v>
      </c>
      <c r="O108" s="37">
        <f>'EC-UNCONSTR'!O108*O$83/'EC-UNCONSTR'!O$83</f>
        <v>2</v>
      </c>
      <c r="P108" s="37">
        <f>'EC-UNCONSTR'!P108*P$83/'EC-UNCONSTR'!P$83</f>
        <v>3</v>
      </c>
      <c r="Q108" s="37">
        <f>'EC-UNCONSTR'!Q108*Q$83/'EC-UNCONSTR'!Q$83</f>
        <v>2</v>
      </c>
      <c r="R108" s="22">
        <f>SUM(D108:Q108)</f>
        <v>65</v>
      </c>
    </row>
    <row r="109" spans="1:18" x14ac:dyDescent="0.35">
      <c r="B109" s="16" t="s">
        <v>118</v>
      </c>
      <c r="C109" s="16"/>
      <c r="D109" s="63"/>
      <c r="E109" s="63"/>
      <c r="F109" s="63"/>
      <c r="G109" s="63"/>
      <c r="H109" s="63"/>
      <c r="I109" s="63"/>
      <c r="J109" s="63"/>
      <c r="K109" s="63"/>
      <c r="L109" s="65"/>
      <c r="M109" s="63"/>
      <c r="N109" s="63"/>
      <c r="O109" s="63"/>
      <c r="P109" s="63"/>
      <c r="Q109" s="63"/>
      <c r="R109" s="29"/>
    </row>
    <row r="110" spans="1:18" x14ac:dyDescent="0.35">
      <c r="B110" t="str">
        <f>[1]Detailed!B100</f>
        <v>Array cable, km</v>
      </c>
      <c r="D110" s="37"/>
      <c r="E110" s="37">
        <f>'EC-UNCONSTR'!E110*E$83/'EC-UNCONSTR'!E$83</f>
        <v>125.50240000000001</v>
      </c>
      <c r="F110" s="37">
        <f>'EC-UNCONSTR'!F110*F$83/'EC-UNCONSTR'!F$83</f>
        <v>862.25390096961871</v>
      </c>
      <c r="G110" s="37">
        <f>'EC-UNCONSTR'!G110*G$83/'EC-UNCONSTR'!G$83</f>
        <v>725.58714358974373</v>
      </c>
      <c r="H110" s="37">
        <f>'EC-UNCONSTR'!H110*H$83/'EC-UNCONSTR'!H$83</f>
        <v>520.27304000000004</v>
      </c>
      <c r="I110" s="37">
        <f>'EC-UNCONSTR'!I110*I$83/'EC-UNCONSTR'!I$83</f>
        <v>417.65050133333341</v>
      </c>
      <c r="J110" s="37">
        <f>'EC-UNCONSTR'!J110*J$83/'EC-UNCONSTR'!J$83</f>
        <v>1004.9766712982587</v>
      </c>
      <c r="K110" s="37">
        <f>'EC-UNCONSTR'!K110*K$83/'EC-UNCONSTR'!K$83</f>
        <v>335.84160000000003</v>
      </c>
      <c r="L110" s="64">
        <f>'EC-UNCONSTR'!L110*L$83/'EC-UNCONSTR'!L$83</f>
        <v>954.23567784168199</v>
      </c>
      <c r="M110" s="37">
        <f>'EC-UNCONSTR'!M110*M$83/'EC-UNCONSTR'!M$83</f>
        <v>85.39397583556898</v>
      </c>
      <c r="N110" s="37">
        <f>'EC-UNCONSTR'!N110*N$83/'EC-UNCONSTR'!N$83</f>
        <v>622.85067514760226</v>
      </c>
      <c r="O110" s="37">
        <f>'EC-UNCONSTR'!O110*O$83/'EC-UNCONSTR'!O$83</f>
        <v>130.17400000000001</v>
      </c>
      <c r="P110" s="37">
        <f>'EC-UNCONSTR'!P110*P$83/'EC-UNCONSTR'!P$83</f>
        <v>175.86197771949202</v>
      </c>
      <c r="Q110" s="37">
        <f>'EC-UNCONSTR'!Q110*Q$83/'EC-UNCONSTR'!Q$83</f>
        <v>112.72800000000001</v>
      </c>
      <c r="R110" s="22">
        <f>SUM(D110:Q110)</f>
        <v>6073.3295637353003</v>
      </c>
    </row>
    <row r="111" spans="1:18" x14ac:dyDescent="0.35">
      <c r="B111" t="str">
        <f>[1]Detailed!B101</f>
        <v>Export cable, km</v>
      </c>
      <c r="D111" s="37"/>
      <c r="E111" s="37">
        <f>'EC-UNCONSTR'!E111*E$83/'EC-UNCONSTR'!E$83</f>
        <v>256</v>
      </c>
      <c r="F111" s="37">
        <f>'EC-UNCONSTR'!F111*F$83/'EC-UNCONSTR'!F$83</f>
        <v>926.41359999999997</v>
      </c>
      <c r="G111" s="37">
        <f>'EC-UNCONSTR'!G111*G$83/'EC-UNCONSTR'!G$83</f>
        <v>505.5</v>
      </c>
      <c r="H111" s="37">
        <f>'EC-UNCONSTR'!H111*H$83/'EC-UNCONSTR'!H$83</f>
        <v>498.67899999999997</v>
      </c>
      <c r="I111" s="37">
        <f>'EC-UNCONSTR'!I111*I$83/'EC-UNCONSTR'!I$83</f>
        <v>526</v>
      </c>
      <c r="J111" s="37">
        <f>'EC-UNCONSTR'!J111*J$83/'EC-UNCONSTR'!J$83</f>
        <v>658.6653</v>
      </c>
      <c r="K111" s="37">
        <f>'EC-UNCONSTR'!K111*K$83/'EC-UNCONSTR'!K$83</f>
        <v>690.26030000000003</v>
      </c>
      <c r="L111" s="64">
        <f>'EC-UNCONSTR'!L111*L$83/'EC-UNCONSTR'!L$83</f>
        <v>679.90499999999997</v>
      </c>
      <c r="M111" s="37">
        <f>'EC-UNCONSTR'!M111*M$83/'EC-UNCONSTR'!M$83</f>
        <v>62.999999999999993</v>
      </c>
      <c r="N111" s="37">
        <f>'EC-UNCONSTR'!N111*N$83/'EC-UNCONSTR'!N$83</f>
        <v>802.40499999999997</v>
      </c>
      <c r="O111" s="37">
        <f>'EC-UNCONSTR'!O111*O$83/'EC-UNCONSTR'!O$83</f>
        <v>300</v>
      </c>
      <c r="P111" s="37">
        <f>'EC-UNCONSTR'!P111*P$83/'EC-UNCONSTR'!P$83</f>
        <v>372.40499999999997</v>
      </c>
      <c r="Q111" s="37">
        <f>'EC-UNCONSTR'!Q111*Q$83/'EC-UNCONSTR'!Q$83</f>
        <v>280</v>
      </c>
      <c r="R111" s="22">
        <f>SUM(D111:Q111)</f>
        <v>6559.2331999999997</v>
      </c>
    </row>
    <row r="112" spans="1:18" x14ac:dyDescent="0.35">
      <c r="B112" s="16" t="s">
        <v>135</v>
      </c>
      <c r="C112" s="16"/>
      <c r="D112" s="63"/>
      <c r="E112" s="63"/>
      <c r="F112" s="63"/>
      <c r="G112" s="63"/>
      <c r="H112" s="63"/>
      <c r="I112" s="63"/>
      <c r="J112" s="63"/>
      <c r="K112" s="63"/>
      <c r="L112" s="65"/>
      <c r="M112" s="63"/>
      <c r="N112" s="63"/>
      <c r="O112" s="63"/>
      <c r="P112" s="63"/>
      <c r="Q112" s="63"/>
      <c r="R112" s="29"/>
    </row>
    <row r="113" spans="2:18" x14ac:dyDescent="0.35">
      <c r="B113" t="s">
        <v>119</v>
      </c>
      <c r="D113" s="37">
        <f>D86*Assumptions!$K$25/24</f>
        <v>0</v>
      </c>
      <c r="E113" s="37">
        <f>E86*Assumptions!$K$25/24</f>
        <v>64.15384615384616</v>
      </c>
      <c r="F113" s="37">
        <f>F86*Assumptions!$K$25/24</f>
        <v>392.69230769230779</v>
      </c>
      <c r="G113" s="37">
        <f>G86*Assumptions!$K$25/24</f>
        <v>281.26923076923077</v>
      </c>
      <c r="H113" s="37">
        <f>H86*Assumptions!$K$25/24</f>
        <v>91</v>
      </c>
      <c r="I113" s="37">
        <f>I86*Assumptions!$K$25/24</f>
        <v>0</v>
      </c>
      <c r="J113" s="37">
        <f>J86*Assumptions!$K$25/24</f>
        <v>0</v>
      </c>
      <c r="K113" s="37">
        <f>K86*Assumptions!$K$25/24</f>
        <v>0</v>
      </c>
      <c r="L113" s="64">
        <f>L86*Assumptions!$K$25/24</f>
        <v>0</v>
      </c>
      <c r="M113" s="37">
        <f>M86*Assumptions!$K$25/24</f>
        <v>0</v>
      </c>
      <c r="N113" s="37">
        <f>N86*Assumptions!$K$25/24</f>
        <v>0</v>
      </c>
      <c r="O113" s="37">
        <f>O86*Assumptions!$K$25/24</f>
        <v>0</v>
      </c>
      <c r="P113" s="37">
        <f>P86*Assumptions!$K$25/24</f>
        <v>0</v>
      </c>
      <c r="Q113" s="37">
        <f>Q86*Assumptions!$K$25/24</f>
        <v>0</v>
      </c>
      <c r="R113" s="22"/>
    </row>
    <row r="114" spans="2:18" x14ac:dyDescent="0.35">
      <c r="B114" t="s">
        <v>120</v>
      </c>
      <c r="D114" s="37">
        <f>D87*Assumptions!$K$25/24</f>
        <v>0</v>
      </c>
      <c r="E114" s="37">
        <f>E87*Assumptions!$K$25/24</f>
        <v>0</v>
      </c>
      <c r="F114" s="37">
        <f>F87*Assumptions!$K$25/24</f>
        <v>114.78151260504201</v>
      </c>
      <c r="G114" s="37">
        <f>G87*Assumptions!$K$25/24</f>
        <v>153.50000000000003</v>
      </c>
      <c r="H114" s="37">
        <f>H87*Assumptions!$K$25/24</f>
        <v>274.59999999999997</v>
      </c>
      <c r="I114" s="37">
        <f>I87*Assumptions!$K$25/24</f>
        <v>290.45999999999998</v>
      </c>
      <c r="J114" s="37">
        <f>J87*Assumptions!$K$25/24</f>
        <v>562.59938385582325</v>
      </c>
      <c r="K114" s="37">
        <f>K87*Assumptions!$K$25/24</f>
        <v>229.4</v>
      </c>
      <c r="L114" s="64">
        <f>L87*Assumptions!$K$25/24</f>
        <v>472.89376901754235</v>
      </c>
      <c r="M114" s="37">
        <f>M87*Assumptions!$K$25/24</f>
        <v>0</v>
      </c>
      <c r="N114" s="37">
        <f>N87*Assumptions!$K$25/24</f>
        <v>0</v>
      </c>
      <c r="O114" s="37">
        <f>O87*Assumptions!$K$25/24</f>
        <v>0</v>
      </c>
      <c r="P114" s="37">
        <f>P87*Assumptions!$K$25/24</f>
        <v>0</v>
      </c>
      <c r="Q114" s="37">
        <f>Q87*Assumptions!$K$25/24</f>
        <v>0</v>
      </c>
      <c r="R114" s="22"/>
    </row>
    <row r="115" spans="2:18" x14ac:dyDescent="0.35">
      <c r="B115" t="s">
        <v>121</v>
      </c>
      <c r="D115" s="37">
        <f>D88*Assumptions!$K$25/24</f>
        <v>0</v>
      </c>
      <c r="E115" s="37">
        <f>E88*Assumptions!$K$25/24</f>
        <v>0</v>
      </c>
      <c r="F115" s="37">
        <f>F88*Assumptions!$K$25/24</f>
        <v>0</v>
      </c>
      <c r="G115" s="37">
        <f>G88*Assumptions!$K$25/24</f>
        <v>0</v>
      </c>
      <c r="H115" s="37">
        <f>H88*Assumptions!$K$25/24</f>
        <v>0</v>
      </c>
      <c r="I115" s="37">
        <f>I88*Assumptions!$K$25/24</f>
        <v>0</v>
      </c>
      <c r="J115" s="37">
        <f>J88*Assumptions!$K$25/24</f>
        <v>0</v>
      </c>
      <c r="K115" s="37">
        <f>K88*Assumptions!$K$25/24</f>
        <v>0</v>
      </c>
      <c r="L115" s="64">
        <f>L88*Assumptions!$K$25/24</f>
        <v>0</v>
      </c>
      <c r="M115" s="37">
        <f>M88*Assumptions!$K$25/24</f>
        <v>58.32921846691869</v>
      </c>
      <c r="N115" s="37">
        <f>N88*Assumptions!$K$25/24</f>
        <v>284.27231908989228</v>
      </c>
      <c r="O115" s="37">
        <f>O88*Assumptions!$K$25/24</f>
        <v>88.916666666666671</v>
      </c>
      <c r="P115" s="37">
        <f>P88*Assumptions!$K$25/24</f>
        <v>120.12430172096448</v>
      </c>
      <c r="Q115" s="37">
        <f>Q88*Assumptions!$K$25/24</f>
        <v>77</v>
      </c>
      <c r="R115" s="22"/>
    </row>
    <row r="116" spans="2:18" x14ac:dyDescent="0.35">
      <c r="B116" t="s">
        <v>138</v>
      </c>
      <c r="D116" s="37">
        <f>(D102+D105)*Assumptions!$K$26/24</f>
        <v>0</v>
      </c>
      <c r="E116" s="37">
        <f>(E102+E105)*Assumptions!$K$26/24</f>
        <v>42.555384615384618</v>
      </c>
      <c r="F116" s="37">
        <f>(F102+F105)*Assumptions!$K$26/24</f>
        <v>336.62430079724203</v>
      </c>
      <c r="G116" s="37">
        <f>(G102+G105)*Assumptions!$K$26/24</f>
        <v>266.5069230769231</v>
      </c>
      <c r="H116" s="37">
        <f>(H102+H105)*Assumptions!$K$26/24</f>
        <v>220.62466666666663</v>
      </c>
      <c r="I116" s="37">
        <f>(I102+I105)*Assumptions!$K$26/24</f>
        <v>192.67179999999999</v>
      </c>
      <c r="J116" s="37">
        <f>(J102+J105)*Assumptions!$K$26/24</f>
        <v>352.88271949615768</v>
      </c>
      <c r="K116" s="37">
        <f>(K102+K105)*Assumptions!$K$26/24</f>
        <v>169.87966666666668</v>
      </c>
      <c r="L116" s="64">
        <f>(L102+L105)*Assumptions!$K$26/24</f>
        <v>292.45953344830315</v>
      </c>
      <c r="M116" s="37">
        <f>(M102+M105)*Assumptions!$K$26/24</f>
        <v>38.691714916389401</v>
      </c>
      <c r="N116" s="37">
        <f>(N102+N105)*Assumptions!$K$26/24</f>
        <v>188.56730499629521</v>
      </c>
      <c r="O116" s="37">
        <f>(O102+O105)*Assumptions!$K$26/24</f>
        <v>58.981388888888887</v>
      </c>
      <c r="P116" s="37">
        <f>(P102+P105)*Assumptions!$K$26/24</f>
        <v>79.682453474906438</v>
      </c>
      <c r="Q116" s="37">
        <f>(Q102+Q105)*Assumptions!$K$26/24</f>
        <v>51.076666666666675</v>
      </c>
      <c r="R116" s="22"/>
    </row>
    <row r="117" spans="2:18" ht="15.5" x14ac:dyDescent="0.35">
      <c r="B117" t="s">
        <v>297</v>
      </c>
      <c r="D117" s="109"/>
      <c r="E117" s="110">
        <f>SUM(E113:E116)</f>
        <v>106.70923076923077</v>
      </c>
      <c r="F117" s="110">
        <f t="shared" ref="F117:Q117" si="15">SUM(F113:F116)</f>
        <v>844.09812109459176</v>
      </c>
      <c r="G117" s="110">
        <f t="shared" si="15"/>
        <v>701.27615384615387</v>
      </c>
      <c r="H117" s="110">
        <f t="shared" si="15"/>
        <v>586.22466666666662</v>
      </c>
      <c r="I117" s="110">
        <f t="shared" si="15"/>
        <v>483.1318</v>
      </c>
      <c r="J117" s="110">
        <f t="shared" si="15"/>
        <v>915.48210335198087</v>
      </c>
      <c r="K117" s="110">
        <f>SUM(K113:K116)</f>
        <v>399.27966666666669</v>
      </c>
      <c r="L117" s="110">
        <f t="shared" si="15"/>
        <v>765.35330246584545</v>
      </c>
      <c r="M117" s="110">
        <f t="shared" si="15"/>
        <v>97.02093338330809</v>
      </c>
      <c r="N117" s="110">
        <f t="shared" si="15"/>
        <v>472.83962408618748</v>
      </c>
      <c r="O117" s="110">
        <f t="shared" si="15"/>
        <v>147.89805555555557</v>
      </c>
      <c r="P117" s="110">
        <f t="shared" si="15"/>
        <v>199.80675519587092</v>
      </c>
      <c r="Q117" s="110">
        <f t="shared" si="15"/>
        <v>128.07666666666668</v>
      </c>
      <c r="R117" s="22"/>
    </row>
    <row r="118" spans="2:18" x14ac:dyDescent="0.35">
      <c r="B118" t="s">
        <v>136</v>
      </c>
      <c r="D118" s="37">
        <f>D108*Assumptions!$K$27/24</f>
        <v>0</v>
      </c>
      <c r="E118" s="37">
        <f>E108*Assumptions!$K$27/24</f>
        <v>20</v>
      </c>
      <c r="F118" s="37">
        <f>F108*Assumptions!$K$27/24</f>
        <v>100</v>
      </c>
      <c r="G118" s="37">
        <f>G108*Assumptions!$K$27/24</f>
        <v>60</v>
      </c>
      <c r="H118" s="37">
        <f>H108*Assumptions!$K$27/24</f>
        <v>70</v>
      </c>
      <c r="I118" s="37">
        <f>I108*Assumptions!$K$27/24</f>
        <v>50</v>
      </c>
      <c r="J118" s="37">
        <f>J108*Assumptions!$K$27/24</f>
        <v>80</v>
      </c>
      <c r="K118" s="37">
        <f>K108*Assumptions!$K$27/24</f>
        <v>50</v>
      </c>
      <c r="L118" s="64">
        <f>L108*Assumptions!$K$27/24</f>
        <v>80</v>
      </c>
      <c r="M118" s="37">
        <f>M108*Assumptions!$K$27/24</f>
        <v>10</v>
      </c>
      <c r="N118" s="37">
        <f>N108*Assumptions!$K$27/24</f>
        <v>59.999999999999993</v>
      </c>
      <c r="O118" s="37">
        <f>O108*Assumptions!$K$27/24</f>
        <v>20</v>
      </c>
      <c r="P118" s="37">
        <f>P108*Assumptions!$K$27/24</f>
        <v>30</v>
      </c>
      <c r="Q118" s="37">
        <f>Q108*Assumptions!$K$27/24</f>
        <v>20</v>
      </c>
      <c r="R118" s="22"/>
    </row>
    <row r="119" spans="2:18" x14ac:dyDescent="0.35">
      <c r="B119" t="s">
        <v>193</v>
      </c>
      <c r="D119" s="37">
        <f>(ROUNDUP(D83/400,1)+D84)*Assumptions!$K$42+SUM(D110:D111)/Assumptions!$K$41</f>
        <v>0</v>
      </c>
      <c r="E119" s="37">
        <f>(ROUNDUP(E83/400,1)+E84)*Assumptions!$K$42+SUM(E110:E111)/Assumptions!$K$41</f>
        <v>161.37560000000002</v>
      </c>
      <c r="F119" s="37">
        <f>(ROUNDUP(F83/400,1)+F84)*Assumptions!$K$42+SUM(F110:F111)/Assumptions!$K$41</f>
        <v>783.16687524240456</v>
      </c>
      <c r="G119" s="37">
        <f>(ROUNDUP(G83/400,1)+G84)*Assumptions!$K$42+SUM(G110:G111)/Assumptions!$K$41</f>
        <v>597.77178589743596</v>
      </c>
      <c r="H119" s="37">
        <f>(ROUNDUP(H83/400,1)+H84)*Assumptions!$K$42+SUM(H110:H111)/Assumptions!$K$41</f>
        <v>548.73801000000003</v>
      </c>
      <c r="I119" s="37">
        <f>(ROUNDUP(I83/400,1)+I84)*Assumptions!$K$42+SUM(I110:I111)/Assumptions!$K$41</f>
        <v>441.91262533333338</v>
      </c>
      <c r="J119" s="37">
        <f>(ROUNDUP(J83/400,1)+J84)*Assumptions!$K$42+SUM(J110:J111)/Assumptions!$K$41</f>
        <v>837.9104928245647</v>
      </c>
      <c r="K119" s="37">
        <f>(ROUNDUP(K83/400,1)+K84)*Assumptions!$K$42+SUM(K110:K111)/Assumptions!$K$41</f>
        <v>432.52547500000003</v>
      </c>
      <c r="L119" s="64">
        <f>(ROUNDUP(L83/400,1)+L84)*Assumptions!$K$42+SUM(L110:L111)/Assumptions!$K$41</f>
        <v>766.53516946042055</v>
      </c>
      <c r="M119" s="37">
        <f>(ROUNDUP(M83/400,1)+M84)*Assumptions!$K$42+SUM(M110:M111)/Assumptions!$K$41</f>
        <v>93.098493958892249</v>
      </c>
      <c r="N119" s="37">
        <f>(ROUNDUP(N83/400,1)+N84)*Assumptions!$K$42+SUM(N110:N111)/Assumptions!$K$41</f>
        <v>588.31391878690056</v>
      </c>
      <c r="O119" s="37">
        <f>(ROUNDUP(O83/400,1)+O84)*Assumptions!$K$42+SUM(O110:O111)/Assumptions!$K$41</f>
        <v>181.54349999999999</v>
      </c>
      <c r="P119" s="37">
        <f>(ROUNDUP(P83/400,1)+P84)*Assumptions!$K$42+SUM(P110:P111)/Assumptions!$K$41</f>
        <v>251.06674442987298</v>
      </c>
      <c r="Q119" s="37">
        <f>(ROUNDUP(Q83/400,1)+Q84)*Assumptions!$K$42+SUM(Q110:Q111)/Assumptions!$K$41</f>
        <v>166.18200000000002</v>
      </c>
      <c r="R119" s="22"/>
    </row>
    <row r="120" spans="2:18" ht="15.5" x14ac:dyDescent="0.35">
      <c r="B120" s="108" t="s">
        <v>292</v>
      </c>
      <c r="D120" s="109">
        <f>(ROUNDUP(D84/400,1)+D85)*Assumptions!$K$42+SUM(D111:D111)/Assumptions!$K$41</f>
        <v>0</v>
      </c>
      <c r="E120" s="110">
        <f>E102*Assumptions!$K$28/24</f>
        <v>21.170769230769235</v>
      </c>
      <c r="F120" s="110">
        <f>F102*Assumptions!$K$28/24</f>
        <v>167.46636069812544</v>
      </c>
      <c r="G120" s="110">
        <f>G102*Assumptions!$K$28/24</f>
        <v>132.58384615384614</v>
      </c>
      <c r="H120" s="110">
        <f>H102*Assumptions!$K$28/24</f>
        <v>109.758</v>
      </c>
      <c r="I120" s="110">
        <f>I102*Assumptions!$K$28/24</f>
        <v>95.851800000000011</v>
      </c>
      <c r="J120" s="110">
        <f>J102*Assumptions!$K$28/24</f>
        <v>175.55471974934474</v>
      </c>
      <c r="K120" s="110">
        <f>K102*Assumptions!$K$28/24</f>
        <v>84.512999999999991</v>
      </c>
      <c r="L120" s="110">
        <f>L102*Assumptions!$K$28/24</f>
        <v>145.49494377578901</v>
      </c>
      <c r="M120" s="110">
        <f>M102*Assumptions!$K$28/24</f>
        <v>19.24864209408317</v>
      </c>
      <c r="N120" s="110">
        <f>N102*Assumptions!$K$28/24</f>
        <v>93.809865299664452</v>
      </c>
      <c r="O120" s="110">
        <f>O102*Assumptions!$K$28/24</f>
        <v>29.342500000000001</v>
      </c>
      <c r="P120" s="110">
        <f>P102*Assumptions!$K$28/24</f>
        <v>39.641019567918285</v>
      </c>
      <c r="Q120" s="110">
        <f>Q102*Assumptions!$K$28/24</f>
        <v>25.41</v>
      </c>
      <c r="R120" s="22"/>
    </row>
    <row r="121" spans="2:18" x14ac:dyDescent="0.35">
      <c r="B121" s="16" t="s">
        <v>139</v>
      </c>
      <c r="C121" s="16"/>
      <c r="D121" s="63"/>
      <c r="E121" s="63"/>
      <c r="F121" s="63"/>
      <c r="G121" s="63"/>
      <c r="H121" s="63"/>
      <c r="I121" s="63"/>
      <c r="J121" s="63"/>
      <c r="K121" s="63"/>
      <c r="L121" s="65"/>
      <c r="M121" s="63"/>
      <c r="N121" s="63"/>
      <c r="O121" s="63"/>
      <c r="P121" s="63"/>
      <c r="Q121" s="63"/>
      <c r="R121" s="29"/>
    </row>
    <row r="122" spans="2:18" x14ac:dyDescent="0.35">
      <c r="B122" t="s">
        <v>119</v>
      </c>
      <c r="D122" s="37">
        <f>ROUNDUP(D113/(Assumptions!$C$36*365),0)</f>
        <v>0</v>
      </c>
      <c r="E122" s="37">
        <f>ROUNDUP(E113/(Assumptions!$C$36*365),0)</f>
        <v>1</v>
      </c>
      <c r="F122" s="37">
        <f>ROUNDUP(F113/(Assumptions!$C$36*365),0)</f>
        <v>2</v>
      </c>
      <c r="G122" s="37">
        <f>ROUNDUP(G113/(Assumptions!$C$36*365),0)</f>
        <v>2</v>
      </c>
      <c r="H122" s="37">
        <f>ROUNDUP(H113/(Assumptions!$C$36*365),0)</f>
        <v>1</v>
      </c>
      <c r="I122" s="37">
        <f>ROUNDUP(I113/(Assumptions!$C$36*365),0)</f>
        <v>0</v>
      </c>
      <c r="J122" s="37">
        <f>ROUNDUP(J113/(Assumptions!$C$36*365),0)</f>
        <v>0</v>
      </c>
      <c r="K122" s="37">
        <f>ROUNDUP(K113/(Assumptions!$C$36*365),0)</f>
        <v>0</v>
      </c>
      <c r="L122" s="64">
        <f>ROUNDUP(L113/(Assumptions!$C$36*365),0)</f>
        <v>0</v>
      </c>
      <c r="M122" s="37">
        <f>ROUNDUP(M113/(Assumptions!$C$36*365),0)</f>
        <v>0</v>
      </c>
      <c r="N122" s="37">
        <f>ROUNDUP(N113/(Assumptions!$C$36*365),0)</f>
        <v>0</v>
      </c>
      <c r="O122" s="37">
        <f>ROUNDUP(O113/(Assumptions!$C$36*365),0)</f>
        <v>0</v>
      </c>
      <c r="P122" s="37">
        <f>ROUNDUP(P113/(Assumptions!$C$36*365),0)</f>
        <v>0</v>
      </c>
      <c r="Q122" s="37">
        <f>ROUNDUP(Q113/(Assumptions!$C$36*365),0)</f>
        <v>0</v>
      </c>
      <c r="R122" s="22"/>
    </row>
    <row r="123" spans="2:18" x14ac:dyDescent="0.35">
      <c r="B123" t="s">
        <v>120</v>
      </c>
      <c r="D123" s="37">
        <f>ROUNDUP(D114/(Assumptions!$C$36*365),0)</f>
        <v>0</v>
      </c>
      <c r="E123" s="37">
        <f>ROUNDUP(E114/(Assumptions!$C$36*365),0)</f>
        <v>0</v>
      </c>
      <c r="F123" s="37">
        <f>ROUNDUP(F114/(Assumptions!$C$36*365),0)</f>
        <v>1</v>
      </c>
      <c r="G123" s="37">
        <f>ROUNDUP(G114/(Assumptions!$C$36*365),0)</f>
        <v>1</v>
      </c>
      <c r="H123" s="37">
        <f>ROUNDUP(H114/(Assumptions!$C$36*365),0)</f>
        <v>2</v>
      </c>
      <c r="I123" s="37">
        <f>ROUNDUP(I114/(Assumptions!$C$36*365),0)</f>
        <v>2</v>
      </c>
      <c r="J123" s="37">
        <f>ROUNDUP(J114/(Assumptions!$C$36*365),0)</f>
        <v>3</v>
      </c>
      <c r="K123" s="37">
        <f>ROUNDUP(K114/(Assumptions!$C$36*365),0)</f>
        <v>1</v>
      </c>
      <c r="L123" s="64">
        <f>ROUNDUP(L114/(Assumptions!$C$36*365),0)</f>
        <v>2</v>
      </c>
      <c r="M123" s="37">
        <f>ROUNDUP(M114/(Assumptions!$C$36*365),0)</f>
        <v>0</v>
      </c>
      <c r="N123" s="37">
        <f>ROUNDUP(N114/(Assumptions!$C$36*365),0)</f>
        <v>0</v>
      </c>
      <c r="O123" s="37">
        <f>ROUNDUP(O114/(Assumptions!$C$36*365),0)</f>
        <v>0</v>
      </c>
      <c r="P123" s="37">
        <f>ROUNDUP(P114/(Assumptions!$C$36*365),0)</f>
        <v>0</v>
      </c>
      <c r="Q123" s="37">
        <f>ROUNDUP(Q114/(Assumptions!$C$36*365),0)</f>
        <v>0</v>
      </c>
      <c r="R123" s="22"/>
    </row>
    <row r="124" spans="2:18" x14ac:dyDescent="0.35">
      <c r="B124" t="s">
        <v>121</v>
      </c>
      <c r="D124" s="37">
        <f>ROUNDUP(D115/(Assumptions!$C$36*365),0)</f>
        <v>0</v>
      </c>
      <c r="E124" s="37">
        <f>ROUNDUP(E115/(Assumptions!$C$36*365),0)</f>
        <v>0</v>
      </c>
      <c r="F124" s="37">
        <f>ROUNDUP(F115/(Assumptions!$C$36*365),0)</f>
        <v>0</v>
      </c>
      <c r="G124" s="37">
        <f>ROUNDUP(G115/(Assumptions!$C$36*365),0)</f>
        <v>0</v>
      </c>
      <c r="H124" s="37">
        <f>ROUNDUP(H115/(Assumptions!$C$36*365),0)</f>
        <v>0</v>
      </c>
      <c r="I124" s="37">
        <f>ROUNDUP(I115/(Assumptions!$C$36*365),0)</f>
        <v>0</v>
      </c>
      <c r="J124" s="37">
        <f>ROUNDUP(J115/(Assumptions!$C$36*365),0)</f>
        <v>0</v>
      </c>
      <c r="K124" s="37">
        <f>ROUNDUP(K115/(Assumptions!$C$36*365),0)</f>
        <v>0</v>
      </c>
      <c r="L124" s="64">
        <f>ROUNDUP(L115/(Assumptions!$C$36*365),0)</f>
        <v>0</v>
      </c>
      <c r="M124" s="37">
        <f>ROUNDUP(M115/(Assumptions!$C$36*365),0)</f>
        <v>1</v>
      </c>
      <c r="N124" s="37">
        <f>ROUNDUP(N115/(Assumptions!$C$36*365),0)</f>
        <v>2</v>
      </c>
      <c r="O124" s="37">
        <f>ROUNDUP(O115/(Assumptions!$C$36*365),0)</f>
        <v>1</v>
      </c>
      <c r="P124" s="37">
        <f>ROUNDUP(P115/(Assumptions!$C$36*365),0)</f>
        <v>1</v>
      </c>
      <c r="Q124" s="37">
        <f>ROUNDUP(Q115/(Assumptions!$C$36*365),0)</f>
        <v>1</v>
      </c>
      <c r="R124" s="22"/>
    </row>
    <row r="125" spans="2:18" x14ac:dyDescent="0.35">
      <c r="B125" t="s">
        <v>138</v>
      </c>
      <c r="D125" s="37">
        <f>ROUNDUP(D116/(Assumptions!$C$36*365),0)</f>
        <v>0</v>
      </c>
      <c r="E125" s="37">
        <f>ROUNDUP(E116/(Assumptions!$C$36*365),0)</f>
        <v>1</v>
      </c>
      <c r="F125" s="37">
        <f>ROUNDUP(F116/(Assumptions!$C$36*365),0)</f>
        <v>2</v>
      </c>
      <c r="G125" s="37">
        <f>ROUNDUP(G116/(Assumptions!$C$36*365),0)</f>
        <v>2</v>
      </c>
      <c r="H125" s="37">
        <f>ROUNDUP(H116/(Assumptions!$C$36*365),0)</f>
        <v>1</v>
      </c>
      <c r="I125" s="37">
        <f>ROUNDUP(I116/(Assumptions!$C$36*365),0)</f>
        <v>1</v>
      </c>
      <c r="J125" s="37">
        <f>ROUNDUP(J116/(Assumptions!$C$36*365),0)</f>
        <v>2</v>
      </c>
      <c r="K125" s="37">
        <f>ROUNDUP(K116/(Assumptions!$C$36*365),0)</f>
        <v>1</v>
      </c>
      <c r="L125" s="64">
        <f>ROUNDUP(L116/(Assumptions!$C$36*365),0)</f>
        <v>2</v>
      </c>
      <c r="M125" s="37">
        <f>ROUNDUP(M116/(Assumptions!$C$36*365),0)</f>
        <v>1</v>
      </c>
      <c r="N125" s="37">
        <f>ROUNDUP(N116/(Assumptions!$C$36*365),0)</f>
        <v>1</v>
      </c>
      <c r="O125" s="37">
        <f>ROUNDUP(O116/(Assumptions!$C$36*365),0)</f>
        <v>1</v>
      </c>
      <c r="P125" s="37">
        <f>ROUNDUP(P116/(Assumptions!$C$36*365),0)</f>
        <v>1</v>
      </c>
      <c r="Q125" s="37">
        <f>ROUNDUP(Q116/(Assumptions!$C$36*365),0)</f>
        <v>1</v>
      </c>
      <c r="R125" s="22"/>
    </row>
    <row r="126" spans="2:18" x14ac:dyDescent="0.35">
      <c r="B126" s="59" t="s">
        <v>147</v>
      </c>
      <c r="C126" s="58"/>
      <c r="D126" s="66">
        <f>SUM(D122:D125)</f>
        <v>0</v>
      </c>
      <c r="E126" s="66">
        <f t="shared" ref="E126:Q126" si="16">SUM(E122:E125)</f>
        <v>2</v>
      </c>
      <c r="F126" s="66">
        <f t="shared" si="16"/>
        <v>5</v>
      </c>
      <c r="G126" s="66">
        <f t="shared" si="16"/>
        <v>5</v>
      </c>
      <c r="H126" s="66">
        <f t="shared" si="16"/>
        <v>4</v>
      </c>
      <c r="I126" s="66">
        <f>SUM(I122:I125)</f>
        <v>3</v>
      </c>
      <c r="J126" s="66">
        <f t="shared" si="16"/>
        <v>5</v>
      </c>
      <c r="K126" s="66">
        <f t="shared" si="16"/>
        <v>2</v>
      </c>
      <c r="L126" s="67">
        <f t="shared" si="16"/>
        <v>4</v>
      </c>
      <c r="M126" s="66">
        <f t="shared" si="16"/>
        <v>2</v>
      </c>
      <c r="N126" s="66">
        <f t="shared" si="16"/>
        <v>3</v>
      </c>
      <c r="O126" s="66">
        <f t="shared" si="16"/>
        <v>2</v>
      </c>
      <c r="P126" s="66">
        <f t="shared" si="16"/>
        <v>2</v>
      </c>
      <c r="Q126" s="66">
        <f t="shared" si="16"/>
        <v>2</v>
      </c>
      <c r="R126" s="60"/>
    </row>
    <row r="127" spans="2:18" ht="15.5" x14ac:dyDescent="0.35">
      <c r="B127" s="107"/>
      <c r="C127" s="108"/>
      <c r="D127" s="109"/>
      <c r="E127" s="110">
        <f>ROUNDUP(E116/(Assumptions!$C$36*365),0)</f>
        <v>1</v>
      </c>
      <c r="F127" s="110">
        <f>ROUNDUP(F116/(Assumptions!$C$36*365),0)</f>
        <v>2</v>
      </c>
      <c r="G127" s="110">
        <f>ROUNDUP(G116/(Assumptions!$C$36*365),0)</f>
        <v>2</v>
      </c>
      <c r="H127" s="110">
        <f>ROUNDUP(H116/(Assumptions!$C$36*365),0)</f>
        <v>1</v>
      </c>
      <c r="I127" s="110">
        <f>ROUNDUP(I116/(Assumptions!$C$36*365),0)</f>
        <v>1</v>
      </c>
      <c r="J127" s="110">
        <f>ROUNDUP(J116/(Assumptions!$C$36*365),0)</f>
        <v>2</v>
      </c>
      <c r="K127" s="110">
        <f>ROUNDUP(K116/(Assumptions!$C$36*365),0)</f>
        <v>1</v>
      </c>
      <c r="L127" s="110">
        <f>ROUNDUP(L116/(Assumptions!$C$36*365),0)</f>
        <v>2</v>
      </c>
      <c r="M127" s="110">
        <f>ROUNDUP(M116/(Assumptions!$C$36*365),0)</f>
        <v>1</v>
      </c>
      <c r="N127" s="110">
        <f>ROUNDUP(N116/(Assumptions!$C$36*365),0)</f>
        <v>1</v>
      </c>
      <c r="O127" s="110">
        <f>ROUNDUP(O116/(Assumptions!$C$36*365),0)</f>
        <v>1</v>
      </c>
      <c r="P127" s="110">
        <f>ROUNDUP(P116/(Assumptions!$C$36*365),0)</f>
        <v>1</v>
      </c>
      <c r="Q127" s="110">
        <f>ROUNDUP(Q116/(Assumptions!$C$36*365),0)</f>
        <v>1</v>
      </c>
      <c r="R127" s="115"/>
    </row>
    <row r="128" spans="2:18" x14ac:dyDescent="0.35">
      <c r="B128" t="s">
        <v>136</v>
      </c>
      <c r="D128" s="37">
        <f>ROUNDUP(D118/(Assumptions!$C$36*365),0)</f>
        <v>0</v>
      </c>
      <c r="E128" s="37">
        <f>ROUNDUP(E118/(Assumptions!$C$36*365),0)</f>
        <v>1</v>
      </c>
      <c r="F128" s="37">
        <f>ROUNDUP(F118/(Assumptions!$C$36*365),0)</f>
        <v>1</v>
      </c>
      <c r="G128" s="37">
        <f>ROUNDUP(G118/(Assumptions!$C$36*365),0)</f>
        <v>1</v>
      </c>
      <c r="H128" s="37">
        <f>ROUNDUP(H118/(Assumptions!$C$36*365),0)</f>
        <v>1</v>
      </c>
      <c r="I128" s="37">
        <f>ROUNDUP(I118/(Assumptions!$C$36*365),0)</f>
        <v>1</v>
      </c>
      <c r="J128" s="37">
        <f>ROUNDUP(J118/(Assumptions!$C$36*365),0)</f>
        <v>1</v>
      </c>
      <c r="K128" s="37">
        <f>ROUNDUP(K118/(Assumptions!$C$36*365),0)</f>
        <v>1</v>
      </c>
      <c r="L128" s="64">
        <f>ROUNDUP(L118/(Assumptions!$C$36*365),0)</f>
        <v>1</v>
      </c>
      <c r="M128" s="37">
        <f>ROUNDUP(M118/(Assumptions!$C$36*365),0)</f>
        <v>1</v>
      </c>
      <c r="N128" s="37">
        <f>ROUNDUP(N118/(Assumptions!$C$36*365),0)</f>
        <v>1</v>
      </c>
      <c r="O128" s="37">
        <f>ROUNDUP(O118/(Assumptions!$C$36*365),0)</f>
        <v>1</v>
      </c>
      <c r="P128" s="37">
        <f>ROUNDUP(P118/(Assumptions!$C$36*365),0)</f>
        <v>1</v>
      </c>
      <c r="Q128" s="37">
        <f>ROUNDUP(Q118/(Assumptions!$C$36*365),0)</f>
        <v>1</v>
      </c>
      <c r="R128" s="22"/>
    </row>
    <row r="129" spans="2:18" x14ac:dyDescent="0.35">
      <c r="B129" t="s">
        <v>140</v>
      </c>
      <c r="D129" s="37">
        <f>D126*2</f>
        <v>0</v>
      </c>
      <c r="E129" s="37">
        <f t="shared" ref="E129:Q129" si="17">E126*2</f>
        <v>4</v>
      </c>
      <c r="F129" s="37">
        <f t="shared" si="17"/>
        <v>10</v>
      </c>
      <c r="G129" s="37">
        <f t="shared" si="17"/>
        <v>10</v>
      </c>
      <c r="H129" s="37">
        <f t="shared" si="17"/>
        <v>8</v>
      </c>
      <c r="I129" s="37">
        <f t="shared" si="17"/>
        <v>6</v>
      </c>
      <c r="J129" s="37">
        <f t="shared" si="17"/>
        <v>10</v>
      </c>
      <c r="K129" s="37">
        <f t="shared" si="17"/>
        <v>4</v>
      </c>
      <c r="L129" s="64">
        <f t="shared" si="17"/>
        <v>8</v>
      </c>
      <c r="M129" s="37">
        <f t="shared" si="17"/>
        <v>4</v>
      </c>
      <c r="N129" s="37">
        <f t="shared" si="17"/>
        <v>6</v>
      </c>
      <c r="O129" s="37">
        <f t="shared" si="17"/>
        <v>4</v>
      </c>
      <c r="P129" s="37">
        <f t="shared" si="17"/>
        <v>4</v>
      </c>
      <c r="Q129" s="37">
        <f t="shared" si="17"/>
        <v>4</v>
      </c>
      <c r="R129" s="22"/>
    </row>
    <row r="130" spans="2:18" x14ac:dyDescent="0.35">
      <c r="B130" t="s">
        <v>177</v>
      </c>
      <c r="D130" s="37">
        <v>0</v>
      </c>
      <c r="E130" s="37">
        <f>E84*Assumptions!$K$35+D84*Assumptions!$K$36+SUM($C84:C84)*Assumptions!$K$37+Assumptions!$K$38</f>
        <v>6</v>
      </c>
      <c r="F130" s="37">
        <f>F84*Assumptions!$K$35+E84*Assumptions!$K$36+SUM($C84:D84)*Assumptions!$K$37+Assumptions!$K$38</f>
        <v>18</v>
      </c>
      <c r="G130" s="37">
        <f>G84*Assumptions!$K$35+F84*Assumptions!$K$36+SUM($C84:E84)*Assumptions!$K$37+Assumptions!$K$38</f>
        <v>26</v>
      </c>
      <c r="H130" s="37">
        <f>H84*Assumptions!$K$35+G84*Assumptions!$K$36+SUM($C84:F84)*Assumptions!$K$37+Assumptions!$K$38</f>
        <v>32</v>
      </c>
      <c r="I130" s="37">
        <f>I84*Assumptions!$K$35+H84*Assumptions!$K$36+SUM($C84:G84)*Assumptions!$K$37+Assumptions!$K$38</f>
        <v>33</v>
      </c>
      <c r="J130" s="37">
        <f>J84*Assumptions!$K$35+I84*Assumptions!$K$36+SUM($C84:H84)*Assumptions!$K$37+Assumptions!$K$38</f>
        <v>41</v>
      </c>
      <c r="K130" s="37">
        <f>K84*Assumptions!$K$35+J84*Assumptions!$K$36+SUM($C84:I84)*Assumptions!$K$37+Assumptions!$K$38</f>
        <v>44</v>
      </c>
      <c r="L130" s="64">
        <f>L84*Assumptions!$K$35+K84*Assumptions!$K$36+SUM($C84:J84)*Assumptions!$K$37+Assumptions!$K$38</f>
        <v>49</v>
      </c>
      <c r="M130" s="37">
        <f>M84*Assumptions!$K$35+L84*Assumptions!$K$36+SUM($C84:K84)*Assumptions!$K$37+Assumptions!$K$38</f>
        <v>48</v>
      </c>
      <c r="N130" s="37">
        <f>N84*Assumptions!$K$35+M84*Assumptions!$K$36+SUM($C84:L84)*Assumptions!$K$37+Assumptions!$K$38</f>
        <v>48</v>
      </c>
      <c r="O130" s="37">
        <f>O84*Assumptions!$K$35+N84*Assumptions!$K$36+SUM($C84:M84)*Assumptions!$K$37+Assumptions!$K$38</f>
        <v>49</v>
      </c>
      <c r="P130" s="37">
        <f>P84*Assumptions!$K$35+O84*Assumptions!$K$36+SUM($C84:N84)*Assumptions!$K$37+Assumptions!$K$38</f>
        <v>50</v>
      </c>
      <c r="Q130" s="37">
        <f>Q84*Assumptions!$K$35+P84*Assumptions!$K$36+SUM($C84:O84)*Assumptions!$K$37+Assumptions!$K$38</f>
        <v>51</v>
      </c>
      <c r="R130" s="22">
        <f>Q130</f>
        <v>51</v>
      </c>
    </row>
    <row r="131" spans="2:18" x14ac:dyDescent="0.35">
      <c r="B131" t="s">
        <v>193</v>
      </c>
      <c r="D131" s="37">
        <f>ROUNDUP(D119/(Assumptions!$C$36*365),0)</f>
        <v>0</v>
      </c>
      <c r="E131" s="37">
        <f>ROUNDUP(E119/(Assumptions!$C$36*365),0)</f>
        <v>1</v>
      </c>
      <c r="F131" s="37">
        <f>ROUNDUP(F119/(Assumptions!$C$36*365),0)</f>
        <v>4</v>
      </c>
      <c r="G131" s="37">
        <f>ROUNDUP(G119/(Assumptions!$C$36*365),0)</f>
        <v>3</v>
      </c>
      <c r="H131" s="37">
        <f>ROUNDUP(H119/(Assumptions!$C$36*365),0)</f>
        <v>3</v>
      </c>
      <c r="I131" s="37">
        <f>ROUNDUP(I119/(Assumptions!$C$36*365),0)</f>
        <v>2</v>
      </c>
      <c r="J131" s="37">
        <f>ROUNDUP(J119/(Assumptions!$C$36*365),0)</f>
        <v>4</v>
      </c>
      <c r="K131" s="37">
        <f>ROUNDUP(K119/(Assumptions!$C$36*365),0)</f>
        <v>2</v>
      </c>
      <c r="L131" s="37">
        <f>ROUNDUP(L119/(Assumptions!$C$36*365),0)</f>
        <v>4</v>
      </c>
      <c r="M131" s="37">
        <f>ROUNDUP(M119/(Assumptions!$C$36*365),0)</f>
        <v>1</v>
      </c>
      <c r="N131" s="37">
        <f>ROUNDUP(N119/(Assumptions!$C$36*365),0)</f>
        <v>3</v>
      </c>
      <c r="O131" s="37">
        <f>ROUNDUP(O119/(Assumptions!$C$36*365),0)</f>
        <v>1</v>
      </c>
      <c r="P131" s="37">
        <f>ROUNDUP(P119/(Assumptions!$C$36*365),0)</f>
        <v>2</v>
      </c>
      <c r="Q131" s="37">
        <f>ROUNDUP(Q119/(Assumptions!$C$36*365),0)</f>
        <v>1</v>
      </c>
      <c r="R131" s="22">
        <f>R85*Assumptions!Y52+Q85*Assumptions!Y53+SUM($C85:P85)*Assumptions!Y54</f>
        <v>0</v>
      </c>
    </row>
    <row r="132" spans="2:18" ht="15.5" x14ac:dyDescent="0.35">
      <c r="B132" s="108" t="s">
        <v>295</v>
      </c>
      <c r="C132" s="108"/>
      <c r="D132" s="109"/>
      <c r="E132" s="110">
        <f>ROUNDUP(E120/(Assumptions!$C$36*365),0)</f>
        <v>1</v>
      </c>
      <c r="F132" s="110">
        <f>ROUNDUP(F120/(Assumptions!$C$36*365),0)</f>
        <v>1</v>
      </c>
      <c r="G132" s="110">
        <f>ROUNDUP(G120/(Assumptions!$C$36*365),0)</f>
        <v>1</v>
      </c>
      <c r="H132" s="110">
        <f>ROUNDUP(H120/(Assumptions!$C$36*365),0)</f>
        <v>1</v>
      </c>
      <c r="I132" s="110">
        <f>ROUNDUP(I120/(Assumptions!$C$36*365),0)</f>
        <v>1</v>
      </c>
      <c r="J132" s="110">
        <f>ROUNDUP(J120/(Assumptions!$C$36*365),0)</f>
        <v>1</v>
      </c>
      <c r="K132" s="110">
        <f>ROUNDUP(K120/(Assumptions!$C$36*365),0)</f>
        <v>1</v>
      </c>
      <c r="L132" s="110">
        <f>ROUNDUP(L120/(Assumptions!$C$36*365),0)</f>
        <v>1</v>
      </c>
      <c r="M132" s="110">
        <f>ROUNDUP(M120/(Assumptions!$C$36*365),0)</f>
        <v>1</v>
      </c>
      <c r="N132" s="110">
        <f>ROUNDUP(N120/(Assumptions!$C$36*365),0)</f>
        <v>1</v>
      </c>
      <c r="O132" s="110">
        <f>ROUNDUP(O120/(Assumptions!$C$36*365),0)</f>
        <v>1</v>
      </c>
      <c r="P132" s="110">
        <f>ROUNDUP(P120/(Assumptions!$C$36*365),0)</f>
        <v>1</v>
      </c>
      <c r="Q132" s="110">
        <f>ROUNDUP(Q120/(Assumptions!$C$36*365),0)</f>
        <v>1</v>
      </c>
      <c r="R132" s="116"/>
    </row>
    <row r="136" spans="2:18" x14ac:dyDescent="0.35">
      <c r="B136" s="16"/>
      <c r="C136" s="16"/>
      <c r="D136" s="16"/>
      <c r="E136" s="16"/>
      <c r="F136" s="16"/>
      <c r="G136" s="16"/>
      <c r="H136" s="16"/>
      <c r="I136" s="16"/>
      <c r="J136" s="16"/>
      <c r="K136" s="16"/>
      <c r="L136" s="16"/>
      <c r="M136" s="16"/>
      <c r="N136" s="16"/>
      <c r="O136" s="16"/>
      <c r="P136" s="16"/>
      <c r="Q136" s="16"/>
      <c r="R136" s="16"/>
    </row>
    <row r="137" spans="2:18" x14ac:dyDescent="0.35">
      <c r="D137" s="22"/>
      <c r="E137" s="22"/>
      <c r="F137" s="22"/>
      <c r="G137" s="22"/>
      <c r="H137" s="22"/>
      <c r="I137" s="22"/>
      <c r="J137" s="22"/>
      <c r="K137" s="22"/>
      <c r="L137" s="22"/>
      <c r="M137" s="22"/>
      <c r="N137" s="22"/>
      <c r="O137" s="22"/>
      <c r="P137" s="22"/>
      <c r="Q137" s="22"/>
    </row>
    <row r="138" spans="2:18" x14ac:dyDescent="0.35">
      <c r="D138" s="22"/>
      <c r="E138" s="22"/>
      <c r="F138" s="22"/>
      <c r="G138" s="22"/>
      <c r="H138" s="22"/>
      <c r="I138" s="22"/>
      <c r="J138" s="22"/>
      <c r="K138" s="22"/>
      <c r="L138" s="22"/>
      <c r="M138" s="22"/>
      <c r="N138" s="22"/>
      <c r="O138" s="22"/>
      <c r="P138" s="22"/>
      <c r="Q138" s="22"/>
    </row>
    <row r="139" spans="2:18" x14ac:dyDescent="0.35">
      <c r="D139" s="22"/>
      <c r="E139" s="22"/>
      <c r="F139" s="22"/>
      <c r="G139" s="22"/>
      <c r="H139" s="22"/>
      <c r="I139" s="22"/>
      <c r="J139" s="22"/>
      <c r="K139" s="22"/>
      <c r="L139" s="22"/>
      <c r="M139" s="22"/>
      <c r="N139" s="22"/>
      <c r="O139" s="22"/>
      <c r="P139" s="22"/>
      <c r="Q139" s="22"/>
    </row>
    <row r="140" spans="2:18" x14ac:dyDescent="0.35">
      <c r="F140" s="22"/>
      <c r="G140" s="22"/>
      <c r="H140" s="22"/>
      <c r="I140" s="22"/>
      <c r="J140" s="22"/>
      <c r="K140" s="22"/>
      <c r="L140" s="22"/>
      <c r="M140" s="22"/>
      <c r="N140" s="22"/>
      <c r="O140" s="22"/>
      <c r="P140" s="22"/>
      <c r="Q140" s="22"/>
    </row>
    <row r="142" spans="2:18" x14ac:dyDescent="0.35">
      <c r="F142" s="57"/>
      <c r="G142" s="57"/>
      <c r="H142" s="57"/>
      <c r="I142" s="57"/>
      <c r="J142" s="57"/>
      <c r="K142" s="57"/>
      <c r="L142" s="57"/>
      <c r="M142" s="57"/>
      <c r="N142" s="57"/>
      <c r="O142" s="57"/>
      <c r="P142" s="57"/>
      <c r="Q142" s="57"/>
    </row>
    <row r="143" spans="2:18" x14ac:dyDescent="0.35">
      <c r="F143" s="57"/>
      <c r="G143" s="57"/>
      <c r="H143" s="57"/>
      <c r="I143" s="57"/>
      <c r="J143" s="57"/>
      <c r="K143" s="57"/>
      <c r="L143" s="57"/>
      <c r="M143" s="57"/>
      <c r="N143" s="57"/>
      <c r="O143" s="57"/>
      <c r="P143" s="57"/>
      <c r="Q143" s="57"/>
    </row>
    <row r="144" spans="2:18" x14ac:dyDescent="0.35">
      <c r="F144" s="57"/>
      <c r="G144" s="57"/>
      <c r="H144" s="57"/>
      <c r="I144" s="57"/>
      <c r="J144" s="57"/>
      <c r="K144" s="57"/>
      <c r="L144" s="57"/>
      <c r="M144" s="57"/>
      <c r="N144" s="57"/>
      <c r="O144" s="57"/>
      <c r="P144" s="57"/>
      <c r="Q144" s="57"/>
    </row>
    <row r="145" spans="6:17" x14ac:dyDescent="0.35">
      <c r="F145" s="57"/>
      <c r="G145" s="57"/>
      <c r="H145" s="57"/>
      <c r="I145" s="57"/>
      <c r="J145" s="57"/>
      <c r="K145" s="57"/>
      <c r="L145" s="57"/>
      <c r="M145" s="57"/>
      <c r="N145" s="57"/>
      <c r="O145" s="57"/>
      <c r="P145" s="57"/>
      <c r="Q145" s="57"/>
    </row>
  </sheetData>
  <conditionalFormatting sqref="D107:Q107">
    <cfRule type="colorScale" priority="37">
      <colorScale>
        <cfvo type="min"/>
        <cfvo type="max"/>
        <color rgb="FFFCFCFF"/>
        <color rgb="FF00B050"/>
      </colorScale>
    </cfRule>
  </conditionalFormatting>
  <conditionalFormatting sqref="D86:Q88">
    <cfRule type="colorScale" priority="36">
      <colorScale>
        <cfvo type="min"/>
        <cfvo type="max"/>
        <color theme="0"/>
        <color rgb="FF5D9732"/>
      </colorScale>
    </cfRule>
  </conditionalFormatting>
  <conditionalFormatting sqref="D90:Q92">
    <cfRule type="colorScale" priority="35">
      <colorScale>
        <cfvo type="min"/>
        <cfvo type="max"/>
        <color theme="0"/>
        <color rgb="FF5D9732"/>
      </colorScale>
    </cfRule>
  </conditionalFormatting>
  <conditionalFormatting sqref="D94:Q96">
    <cfRule type="colorScale" priority="34">
      <colorScale>
        <cfvo type="min"/>
        <cfvo type="max"/>
        <color theme="0"/>
        <color rgb="FF5D9732"/>
      </colorScale>
    </cfRule>
  </conditionalFormatting>
  <conditionalFormatting sqref="D98:Q100">
    <cfRule type="colorScale" priority="33">
      <colorScale>
        <cfvo type="min"/>
        <cfvo type="max"/>
        <color theme="0"/>
        <color rgb="FF5D9732"/>
      </colorScale>
    </cfRule>
  </conditionalFormatting>
  <conditionalFormatting sqref="D77:Q80">
    <cfRule type="colorScale" priority="38">
      <colorScale>
        <cfvo type="min"/>
        <cfvo type="max"/>
        <color rgb="FFFCFCFF"/>
        <color rgb="FF00B050"/>
      </colorScale>
    </cfRule>
  </conditionalFormatting>
  <conditionalFormatting sqref="D84:Q84">
    <cfRule type="colorScale" priority="32">
      <colorScale>
        <cfvo type="min"/>
        <cfvo type="max"/>
        <color theme="0"/>
        <color rgb="FF5D9732"/>
      </colorScale>
    </cfRule>
  </conditionalFormatting>
  <conditionalFormatting sqref="D102:Q105">
    <cfRule type="colorScale" priority="31">
      <colorScale>
        <cfvo type="min"/>
        <cfvo type="max"/>
        <color theme="0"/>
        <color rgb="FF5D9732"/>
      </colorScale>
    </cfRule>
  </conditionalFormatting>
  <conditionalFormatting sqref="D106:Q106">
    <cfRule type="colorScale" priority="30">
      <colorScale>
        <cfvo type="min"/>
        <cfvo type="max"/>
        <color theme="0"/>
        <color rgb="FF5D9732"/>
      </colorScale>
    </cfRule>
  </conditionalFormatting>
  <conditionalFormatting sqref="D108:Q108">
    <cfRule type="colorScale" priority="29">
      <colorScale>
        <cfvo type="min"/>
        <cfvo type="max"/>
        <color theme="0"/>
        <color rgb="FF5D9732"/>
      </colorScale>
    </cfRule>
  </conditionalFormatting>
  <conditionalFormatting sqref="D113:Q116 D118:Q118">
    <cfRule type="colorScale" priority="28">
      <colorScale>
        <cfvo type="min"/>
        <cfvo type="max"/>
        <color rgb="FFFCFCFF"/>
        <color rgb="FF5D9732"/>
      </colorScale>
    </cfRule>
  </conditionalFormatting>
  <conditionalFormatting sqref="D122:Q126 D128:Q128">
    <cfRule type="colorScale" priority="27">
      <colorScale>
        <cfvo type="min"/>
        <cfvo type="max"/>
        <color rgb="FFFCFCFF"/>
        <color rgb="FF5D9732"/>
      </colorScale>
    </cfRule>
  </conditionalFormatting>
  <conditionalFormatting sqref="E129:Q131">
    <cfRule type="colorScale" priority="26">
      <colorScale>
        <cfvo type="min"/>
        <cfvo type="max"/>
        <color rgb="FFFCFCFF"/>
        <color rgb="FF5D9732"/>
      </colorScale>
    </cfRule>
  </conditionalFormatting>
  <conditionalFormatting sqref="D110:Q111">
    <cfRule type="colorScale" priority="25">
      <colorScale>
        <cfvo type="min"/>
        <cfvo type="max"/>
        <color theme="0"/>
        <color rgb="FF5D9732"/>
      </colorScale>
    </cfRule>
  </conditionalFormatting>
  <conditionalFormatting sqref="D119:Q119">
    <cfRule type="colorScale" priority="24">
      <colorScale>
        <cfvo type="min"/>
        <cfvo type="max"/>
        <color rgb="FFFCFCFF"/>
        <color rgb="FF5D9732"/>
      </colorScale>
    </cfRule>
  </conditionalFormatting>
  <conditionalFormatting sqref="C10:Q12">
    <cfRule type="colorScale" priority="23">
      <colorScale>
        <cfvo type="min"/>
        <cfvo type="max"/>
        <color theme="0"/>
        <color rgb="FF5D9732"/>
      </colorScale>
    </cfRule>
  </conditionalFormatting>
  <conditionalFormatting sqref="C18:Q20">
    <cfRule type="colorScale" priority="22">
      <colorScale>
        <cfvo type="min"/>
        <cfvo type="max"/>
        <color theme="0"/>
        <color rgb="FF5D9732"/>
      </colorScale>
    </cfRule>
  </conditionalFormatting>
  <conditionalFormatting sqref="C30:Q32">
    <cfRule type="colorScale" priority="21">
      <colorScale>
        <cfvo type="min"/>
        <cfvo type="max"/>
        <color theme="0"/>
        <color rgb="FF5D9732"/>
      </colorScale>
    </cfRule>
  </conditionalFormatting>
  <conditionalFormatting sqref="C34:Q35">
    <cfRule type="colorScale" priority="20">
      <colorScale>
        <cfvo type="min"/>
        <cfvo type="max"/>
        <color theme="0"/>
        <color rgb="FF5D9732"/>
      </colorScale>
    </cfRule>
  </conditionalFormatting>
  <conditionalFormatting sqref="C14:Q16">
    <cfRule type="colorScale" priority="19">
      <colorScale>
        <cfvo type="min"/>
        <cfvo type="max"/>
        <color theme="0"/>
        <color rgb="FF5D9732"/>
      </colorScale>
    </cfRule>
  </conditionalFormatting>
  <conditionalFormatting sqref="C22:Q24">
    <cfRule type="colorScale" priority="18">
      <colorScale>
        <cfvo type="min"/>
        <cfvo type="max"/>
        <color theme="0"/>
        <color rgb="FF5D9732"/>
      </colorScale>
    </cfRule>
  </conditionalFormatting>
  <conditionalFormatting sqref="C26:Q29">
    <cfRule type="colorScale" priority="17">
      <colorScale>
        <cfvo type="min"/>
        <cfvo type="max"/>
        <color theme="0"/>
        <color rgb="FF5D9732"/>
      </colorScale>
    </cfRule>
  </conditionalFormatting>
  <conditionalFormatting sqref="D67:Q67">
    <cfRule type="colorScale" priority="16">
      <colorScale>
        <cfvo type="min"/>
        <cfvo type="max"/>
        <color rgb="FFFCFCFF"/>
        <color rgb="FF00B050"/>
      </colorScale>
    </cfRule>
  </conditionalFormatting>
  <conditionalFormatting sqref="C50:Q52">
    <cfRule type="colorScale" priority="15">
      <colorScale>
        <cfvo type="min"/>
        <cfvo type="max"/>
        <color theme="0"/>
        <color rgb="FF5D9732"/>
      </colorScale>
    </cfRule>
  </conditionalFormatting>
  <conditionalFormatting sqref="Q58:Q60">
    <cfRule type="colorScale" priority="14">
      <colorScale>
        <cfvo type="min"/>
        <cfvo type="max"/>
        <color theme="0"/>
        <color rgb="FF00B050"/>
      </colorScale>
    </cfRule>
  </conditionalFormatting>
  <conditionalFormatting sqref="C68:Q68">
    <cfRule type="colorScale" priority="13">
      <colorScale>
        <cfvo type="min"/>
        <cfvo type="max"/>
        <color theme="0"/>
        <color rgb="FF5D9732"/>
      </colorScale>
    </cfRule>
  </conditionalFormatting>
  <conditionalFormatting sqref="C70:Q71">
    <cfRule type="colorScale" priority="12">
      <colorScale>
        <cfvo type="min"/>
        <cfvo type="max"/>
        <color theme="0"/>
        <color rgb="FF5D9732"/>
      </colorScale>
    </cfRule>
  </conditionalFormatting>
  <conditionalFormatting sqref="C46:Q48">
    <cfRule type="colorScale" priority="11">
      <colorScale>
        <cfvo type="min"/>
        <cfvo type="max"/>
        <color theme="0"/>
        <color rgb="FF5D9732"/>
      </colorScale>
    </cfRule>
  </conditionalFormatting>
  <conditionalFormatting sqref="C54:Q60">
    <cfRule type="colorScale" priority="10">
      <colorScale>
        <cfvo type="min"/>
        <cfvo type="max"/>
        <color theme="0"/>
        <color rgb="FF5D9732"/>
      </colorScale>
    </cfRule>
  </conditionalFormatting>
  <conditionalFormatting sqref="C62:Q65">
    <cfRule type="colorScale" priority="9">
      <colorScale>
        <cfvo type="min"/>
        <cfvo type="max"/>
        <color theme="0"/>
        <color rgb="FF5D9732"/>
      </colorScale>
    </cfRule>
  </conditionalFormatting>
  <conditionalFormatting sqref="C66:P66">
    <cfRule type="colorScale" priority="8">
      <colorScale>
        <cfvo type="min"/>
        <cfvo type="max"/>
        <color rgb="FFFCFCFF"/>
        <color rgb="FF5D9732"/>
      </colorScale>
    </cfRule>
  </conditionalFormatting>
  <conditionalFormatting sqref="D117:Q117">
    <cfRule type="colorScale" priority="7">
      <colorScale>
        <cfvo type="min"/>
        <cfvo type="max"/>
        <color rgb="FFFCFCFF"/>
        <color rgb="FF5D9732"/>
      </colorScale>
    </cfRule>
  </conditionalFormatting>
  <conditionalFormatting sqref="D127:Q127">
    <cfRule type="colorScale" priority="6">
      <colorScale>
        <cfvo type="min"/>
        <cfvo type="max"/>
        <color rgb="FFFCFCFF"/>
        <color rgb="FF5D9732"/>
      </colorScale>
    </cfRule>
  </conditionalFormatting>
  <conditionalFormatting sqref="D120:Q120">
    <cfRule type="colorScale" priority="3">
      <colorScale>
        <cfvo type="min"/>
        <cfvo type="max"/>
        <color rgb="FFFCFCFF"/>
        <color rgb="FF5D9732"/>
      </colorScale>
    </cfRule>
  </conditionalFormatting>
  <conditionalFormatting sqref="E132:Q132">
    <cfRule type="colorScale" priority="2">
      <colorScale>
        <cfvo type="min"/>
        <cfvo type="max"/>
        <color rgb="FFFCFCFF"/>
        <color rgb="FF5D9732"/>
      </colorScale>
    </cfRule>
  </conditionalFormatting>
  <conditionalFormatting sqref="E132:Q132">
    <cfRule type="colorScale" priority="1">
      <colorScale>
        <cfvo type="min"/>
        <cfvo type="max"/>
        <color theme="0"/>
        <color rgb="FF5D9732"/>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6A6BA-05B6-4BF8-AAEC-84C96F1A9FDE}">
  <sheetPr codeName="Sheet17">
    <tabColor rgb="FF8CC63F"/>
  </sheetPr>
  <dimension ref="A1:Z150"/>
  <sheetViews>
    <sheetView zoomScale="70" zoomScaleNormal="70" workbookViewId="0">
      <pane ySplit="6" topLeftCell="A22" activePane="bottomLeft" state="frozen"/>
      <selection pane="bottomLeft" activeCell="T78" sqref="T78"/>
    </sheetView>
  </sheetViews>
  <sheetFormatPr defaultRowHeight="14.5" x14ac:dyDescent="0.35"/>
  <cols>
    <col min="1" max="1" width="5.08984375" customWidth="1"/>
    <col min="2" max="2" width="25.1796875" customWidth="1"/>
    <col min="3" max="3" width="9.1796875" customWidth="1"/>
    <col min="6" max="16" width="9.36328125" bestFit="1" customWidth="1"/>
    <col min="17" max="17" width="10.08984375" customWidth="1"/>
  </cols>
  <sheetData>
    <row r="1" spans="1:20" x14ac:dyDescent="0.35">
      <c r="R1" t="s">
        <v>102</v>
      </c>
    </row>
    <row r="2" spans="1:20" x14ac:dyDescent="0.35">
      <c r="A2" s="31"/>
      <c r="B2" s="7" t="s">
        <v>296</v>
      </c>
      <c r="C2" s="31"/>
      <c r="D2" s="31"/>
      <c r="E2" s="31"/>
      <c r="F2" s="31"/>
      <c r="G2" s="31"/>
      <c r="Q2" s="4"/>
      <c r="R2" s="23"/>
    </row>
    <row r="3" spans="1:20" x14ac:dyDescent="0.35">
      <c r="Q3" s="4"/>
      <c r="R3" s="23"/>
      <c r="T3" s="140" t="s">
        <v>131</v>
      </c>
    </row>
    <row r="4" spans="1:20" x14ac:dyDescent="0.35">
      <c r="Q4" s="4" t="s">
        <v>260</v>
      </c>
      <c r="R4" s="23">
        <v>1</v>
      </c>
      <c r="T4" s="140" t="s">
        <v>132</v>
      </c>
    </row>
    <row r="5" spans="1:20" x14ac:dyDescent="0.35">
      <c r="C5" t="s">
        <v>103</v>
      </c>
      <c r="T5" s="140" t="s">
        <v>133</v>
      </c>
    </row>
    <row r="6" spans="1:20" ht="21" x14ac:dyDescent="0.5">
      <c r="B6" s="104"/>
      <c r="C6" s="105">
        <v>2021</v>
      </c>
      <c r="D6" s="105">
        <v>2022</v>
      </c>
      <c r="E6" s="105">
        <f t="shared" ref="E6:Q6" si="0">D6+1</f>
        <v>2023</v>
      </c>
      <c r="F6" s="105">
        <f t="shared" si="0"/>
        <v>2024</v>
      </c>
      <c r="G6" s="105">
        <f t="shared" si="0"/>
        <v>2025</v>
      </c>
      <c r="H6" s="105">
        <f t="shared" si="0"/>
        <v>2026</v>
      </c>
      <c r="I6" s="105">
        <f t="shared" si="0"/>
        <v>2027</v>
      </c>
      <c r="J6" s="105">
        <f t="shared" si="0"/>
        <v>2028</v>
      </c>
      <c r="K6" s="105">
        <f t="shared" si="0"/>
        <v>2029</v>
      </c>
      <c r="L6" s="106">
        <f t="shared" si="0"/>
        <v>2030</v>
      </c>
      <c r="M6" s="105">
        <f t="shared" si="0"/>
        <v>2031</v>
      </c>
      <c r="N6" s="105">
        <f t="shared" si="0"/>
        <v>2032</v>
      </c>
      <c r="O6" s="105">
        <f t="shared" si="0"/>
        <v>2033</v>
      </c>
      <c r="P6" s="105">
        <f t="shared" si="0"/>
        <v>2034</v>
      </c>
      <c r="Q6" s="105">
        <f t="shared" si="0"/>
        <v>2035</v>
      </c>
      <c r="R6" s="114" t="s">
        <v>94</v>
      </c>
      <c r="T6" s="140" t="s">
        <v>134</v>
      </c>
    </row>
    <row r="7" spans="1:20" ht="15.5" x14ac:dyDescent="0.35">
      <c r="A7" s="118" t="s">
        <v>130</v>
      </c>
      <c r="B7" s="119" t="s">
        <v>105</v>
      </c>
      <c r="C7" s="119"/>
      <c r="D7" s="120"/>
      <c r="E7" s="120"/>
      <c r="F7" s="120"/>
      <c r="G7" s="120"/>
      <c r="H7" s="120"/>
      <c r="I7" s="120"/>
      <c r="J7" s="120"/>
      <c r="K7" s="120"/>
      <c r="L7" s="120"/>
      <c r="M7" s="120"/>
      <c r="N7" s="120"/>
      <c r="O7" s="120"/>
      <c r="P7" s="120"/>
      <c r="Q7" s="120"/>
      <c r="R7" s="121"/>
    </row>
    <row r="8" spans="1:20" ht="15.5" x14ac:dyDescent="0.35">
      <c r="A8" s="118"/>
      <c r="B8" s="122" t="s">
        <v>106</v>
      </c>
      <c r="C8" s="122"/>
      <c r="D8" s="118"/>
      <c r="E8" s="118"/>
      <c r="F8" s="118"/>
      <c r="G8" s="118"/>
      <c r="H8" s="118"/>
      <c r="I8" s="118"/>
      <c r="J8" s="118"/>
      <c r="K8" s="118"/>
      <c r="L8" s="118"/>
      <c r="M8" s="118"/>
      <c r="N8" s="118"/>
      <c r="O8" s="118"/>
      <c r="P8" s="118"/>
      <c r="Q8" s="118"/>
      <c r="R8" s="117"/>
    </row>
    <row r="9" spans="1:20" ht="15.5" x14ac:dyDescent="0.35">
      <c r="A9" s="118"/>
      <c r="B9" s="131" t="str">
        <f>[1]Detailed!B9</f>
        <v>TURBINES ORDERED, MW</v>
      </c>
      <c r="C9" s="131"/>
      <c r="D9" s="131"/>
      <c r="E9" s="131"/>
      <c r="F9" s="131"/>
      <c r="G9" s="131"/>
      <c r="H9" s="131"/>
      <c r="I9" s="131"/>
      <c r="J9" s="131"/>
      <c r="K9" s="131"/>
      <c r="L9" s="131"/>
      <c r="M9" s="131"/>
      <c r="N9" s="131"/>
      <c r="O9" s="131"/>
      <c r="P9" s="131"/>
      <c r="Q9" s="131"/>
      <c r="R9" s="132"/>
    </row>
    <row r="10" spans="1:20" ht="15.5" x14ac:dyDescent="0.35">
      <c r="A10" s="123">
        <f>MAX(Assumptions!C$45:C$47)</f>
        <v>1</v>
      </c>
      <c r="B10" s="113">
        <f>[1]Detailed!B10</f>
        <v>12</v>
      </c>
      <c r="C10" s="110" cm="1">
        <f t="array" aca="1" ref="C10" ca="1">INDIRECT("R[36]C["&amp;$A$10&amp;"]",FALSE)</f>
        <v>0</v>
      </c>
      <c r="D10" s="110" cm="1">
        <f t="array" aca="1" ref="D10" ca="1">INDIRECT("R[36]C["&amp;$A$10&amp;"]",FALSE)</f>
        <v>0</v>
      </c>
      <c r="E10" s="110" cm="1">
        <f t="array" aca="1" ref="E10" ca="1">INDIRECT("R[36]C["&amp;$A$10&amp;"]",FALSE)</f>
        <v>0</v>
      </c>
      <c r="F10" s="110" cm="1">
        <f t="array" aca="1" ref="F10" ca="1">INDIRECT("R[36]C["&amp;$A$10&amp;"]",FALSE)</f>
        <v>0</v>
      </c>
      <c r="G10" s="110" cm="1">
        <f t="array" aca="1" ref="G10" ca="1">INDIRECT("R[36]C["&amp;$A$10&amp;"]",FALSE)</f>
        <v>0</v>
      </c>
      <c r="H10" s="110" cm="1">
        <f t="array" aca="1" ref="H10" ca="1">INDIRECT("R[36]C["&amp;$A$10&amp;"]",FALSE)</f>
        <v>0</v>
      </c>
      <c r="I10" s="110" cm="1">
        <f t="array" aca="1" ref="I10" ca="1">INDIRECT("R[36]C["&amp;$A$10&amp;"]",FALSE)</f>
        <v>0</v>
      </c>
      <c r="J10" s="110" cm="1">
        <f t="array" aca="1" ref="J10" ca="1">INDIRECT("R[36]C["&amp;$A$10&amp;"]",FALSE)</f>
        <v>0</v>
      </c>
      <c r="K10" s="110" cm="1">
        <f t="array" aca="1" ref="K10" ca="1">INDIRECT("R[36]C["&amp;$A$10&amp;"]",FALSE)</f>
        <v>0</v>
      </c>
      <c r="L10" s="110" cm="1">
        <f t="array" aca="1" ref="L10" ca="1">INDIRECT("R[36]C["&amp;$A$10&amp;"]",FALSE)</f>
        <v>0</v>
      </c>
      <c r="M10" s="110" cm="1">
        <f t="array" aca="1" ref="M10" ca="1">INDIRECT("R[36]C["&amp;$A$10&amp;"]",FALSE)</f>
        <v>0</v>
      </c>
      <c r="N10" s="110" cm="1">
        <f t="array" aca="1" ref="N10" ca="1">INDIRECT("R[36]C["&amp;$A$10&amp;"]",FALSE)</f>
        <v>0</v>
      </c>
      <c r="O10" s="110" cm="1">
        <f t="array" aca="1" ref="O10" ca="1">INDIRECT("R[36]C["&amp;$A$10&amp;"]",FALSE)</f>
        <v>0</v>
      </c>
      <c r="P10" s="112"/>
      <c r="Q10" s="112"/>
      <c r="R10" s="115">
        <f ca="1">SUM(C10:P10)</f>
        <v>0</v>
      </c>
    </row>
    <row r="11" spans="1:20" ht="15.5" x14ac:dyDescent="0.35">
      <c r="A11" s="123">
        <f>MAX(Assumptions!C$45:C$47)</f>
        <v>1</v>
      </c>
      <c r="B11" s="113">
        <f>[1]Detailed!B11</f>
        <v>15</v>
      </c>
      <c r="C11" s="110" cm="1">
        <f t="array" aca="1" ref="C11" ca="1">INDIRECT("R[36]C["&amp;$A$11&amp;"]",FALSE)</f>
        <v>0</v>
      </c>
      <c r="D11" s="110" cm="1">
        <f t="array" aca="1" ref="D11" ca="1">INDIRECT("R[36]C["&amp;$A$11&amp;"]",FALSE)</f>
        <v>0</v>
      </c>
      <c r="E11" s="110" cm="1">
        <f t="array" aca="1" ref="E11" ca="1">INDIRECT("R[36]C["&amp;$A$11&amp;"]",FALSE)</f>
        <v>0</v>
      </c>
      <c r="F11" s="110" cm="1">
        <f t="array" aca="1" ref="F11" ca="1">INDIRECT("R[36]C["&amp;$A$11&amp;"]",FALSE)</f>
        <v>0</v>
      </c>
      <c r="G11" s="110" cm="1">
        <f t="array" aca="1" ref="G11" ca="1">INDIRECT("R[36]C["&amp;$A$11&amp;"]",FALSE)</f>
        <v>0</v>
      </c>
      <c r="H11" s="110" cm="1">
        <f t="array" aca="1" ref="H11" ca="1">INDIRECT("R[36]C["&amp;$A$11&amp;"]",FALSE)</f>
        <v>33.333333333333336</v>
      </c>
      <c r="I11" s="110" cm="1">
        <f t="array" aca="1" ref="I11" ca="1">INDIRECT("R[36]C["&amp;$A$11&amp;"]",FALSE)</f>
        <v>66.666666666666671</v>
      </c>
      <c r="J11" s="110" cm="1">
        <f t="array" aca="1" ref="J11" ca="1">INDIRECT("R[36]C["&amp;$A$11&amp;"]",FALSE)</f>
        <v>66.666666666666671</v>
      </c>
      <c r="K11" s="110" cm="1">
        <f t="array" aca="1" ref="K11" ca="1">INDIRECT("R[36]C["&amp;$A$11&amp;"]",FALSE)</f>
        <v>0</v>
      </c>
      <c r="L11" s="110" cm="1">
        <f t="array" aca="1" ref="L11" ca="1">INDIRECT("R[36]C["&amp;$A$11&amp;"]",FALSE)</f>
        <v>0</v>
      </c>
      <c r="M11" s="110" cm="1">
        <f t="array" aca="1" ref="M11" ca="1">INDIRECT("R[36]C["&amp;$A$11&amp;"]",FALSE)</f>
        <v>0</v>
      </c>
      <c r="N11" s="110" cm="1">
        <f t="array" aca="1" ref="N11" ca="1">INDIRECT("R[36]C["&amp;$A$11&amp;"]",FALSE)</f>
        <v>0</v>
      </c>
      <c r="O11" s="110" cm="1">
        <f t="array" aca="1" ref="O11" ca="1">INDIRECT("R[36]C["&amp;$A$11&amp;"]",FALSE)</f>
        <v>0</v>
      </c>
      <c r="P11" s="112"/>
      <c r="Q11" s="112"/>
      <c r="R11" s="115">
        <f t="shared" ref="R11:R12" ca="1" si="1">SUM(C11:P11)</f>
        <v>166.66666666666669</v>
      </c>
    </row>
    <row r="12" spans="1:20" ht="15.5" x14ac:dyDescent="0.35">
      <c r="A12" s="123">
        <f>MAX(Assumptions!C$45:C$47)</f>
        <v>1</v>
      </c>
      <c r="B12" s="113">
        <f>[1]Detailed!B12</f>
        <v>18</v>
      </c>
      <c r="C12" s="110" cm="1">
        <f t="array" aca="1" ref="C12" ca="1">INDIRECT("R[36]C["&amp;$A$12&amp;"]",FALSE)</f>
        <v>0</v>
      </c>
      <c r="D12" s="110" cm="1">
        <f t="array" aca="1" ref="D12" ca="1">INDIRECT("R[36]C["&amp;$A$12&amp;"]",FALSE)</f>
        <v>0</v>
      </c>
      <c r="E12" s="110" cm="1">
        <f t="array" aca="1" ref="E12" ca="1">INDIRECT("R[36]C["&amp;$A$12&amp;"]",FALSE)</f>
        <v>0</v>
      </c>
      <c r="F12" s="110" cm="1">
        <f t="array" aca="1" ref="F12" ca="1">INDIRECT("R[36]C["&amp;$A$12&amp;"]",FALSE)</f>
        <v>0</v>
      </c>
      <c r="G12" s="110" cm="1">
        <f t="array" aca="1" ref="G12" ca="1">INDIRECT("R[36]C["&amp;$A$12&amp;"]",FALSE)</f>
        <v>0</v>
      </c>
      <c r="H12" s="110" cm="1">
        <f t="array" aca="1" ref="H12" ca="1">INDIRECT("R[36]C["&amp;$A$12&amp;"]",FALSE)</f>
        <v>0</v>
      </c>
      <c r="I12" s="110" cm="1">
        <f t="array" aca="1" ref="I12" ca="1">INDIRECT("R[36]C["&amp;$A$12&amp;"]",FALSE)</f>
        <v>0</v>
      </c>
      <c r="J12" s="110" cm="1">
        <f t="array" aca="1" ref="J12" ca="1">INDIRECT("R[36]C["&amp;$A$12&amp;"]",FALSE)</f>
        <v>0</v>
      </c>
      <c r="K12" s="110" cm="1">
        <f t="array" aca="1" ref="K12" ca="1">INDIRECT("R[36]C["&amp;$A$12&amp;"]",FALSE)</f>
        <v>27.777777777777779</v>
      </c>
      <c r="L12" s="110" cm="1">
        <f t="array" aca="1" ref="L12" ca="1">INDIRECT("R[36]C["&amp;$A$12&amp;"]",FALSE)</f>
        <v>0</v>
      </c>
      <c r="M12" s="110" cm="1">
        <f t="array" aca="1" ref="M12" ca="1">INDIRECT("R[36]C["&amp;$A$12&amp;"]",FALSE)</f>
        <v>0</v>
      </c>
      <c r="N12" s="110" cm="1">
        <f t="array" aca="1" ref="N12" ca="1">INDIRECT("R[36]C["&amp;$A$12&amp;"]",FALSE)</f>
        <v>0</v>
      </c>
      <c r="O12" s="110" cm="1">
        <f t="array" aca="1" ref="O12" ca="1">INDIRECT("R[36]C["&amp;$A$12&amp;"]",FALSE)</f>
        <v>0</v>
      </c>
      <c r="P12" s="112"/>
      <c r="Q12" s="112"/>
      <c r="R12" s="115">
        <f t="shared" ca="1" si="1"/>
        <v>27.777777777777779</v>
      </c>
      <c r="S12" t="s">
        <v>89</v>
      </c>
    </row>
    <row r="13" spans="1:20" ht="15.5" x14ac:dyDescent="0.35">
      <c r="A13" s="118"/>
      <c r="B13" s="131" t="str">
        <f>[1]Detailed!B13</f>
        <v>ROTOR BLADES, m</v>
      </c>
      <c r="C13" s="131"/>
      <c r="D13" s="131"/>
      <c r="E13" s="131"/>
      <c r="F13" s="131"/>
      <c r="G13" s="131"/>
      <c r="H13" s="131"/>
      <c r="I13" s="131"/>
      <c r="J13" s="131"/>
      <c r="K13" s="131"/>
      <c r="L13" s="131"/>
      <c r="M13" s="131"/>
      <c r="N13" s="131"/>
      <c r="O13" s="131"/>
      <c r="P13" s="131"/>
      <c r="Q13" s="131"/>
      <c r="R13" s="132"/>
    </row>
    <row r="14" spans="1:20" ht="15.5" x14ac:dyDescent="0.35">
      <c r="A14" s="123">
        <f>Assumptions!C$45</f>
        <v>1</v>
      </c>
      <c r="B14" s="113">
        <f>[1]Detailed!B14</f>
        <v>12</v>
      </c>
      <c r="C14" s="110" cm="1">
        <f t="array" aca="1" ref="C14" ca="1">INDIRECT("R[36]C["&amp;$A$14&amp;"]",FALSE)</f>
        <v>0</v>
      </c>
      <c r="D14" s="110" cm="1">
        <f t="array" aca="1" ref="D14" ca="1">INDIRECT("R[36]C["&amp;$A$14&amp;"]",FALSE)</f>
        <v>0</v>
      </c>
      <c r="E14" s="110" cm="1">
        <f t="array" aca="1" ref="E14" ca="1">INDIRECT("R[36]C["&amp;$A$14&amp;"]",FALSE)</f>
        <v>0</v>
      </c>
      <c r="F14" s="110" cm="1">
        <f t="array" aca="1" ref="F14" ca="1">INDIRECT("R[36]C["&amp;$A$14&amp;"]",FALSE)</f>
        <v>0</v>
      </c>
      <c r="G14" s="110" cm="1">
        <f t="array" aca="1" ref="G14" ca="1">INDIRECT("R[36]C["&amp;$A$14&amp;"]",FALSE)</f>
        <v>0</v>
      </c>
      <c r="H14" s="110" cm="1">
        <f t="array" aca="1" ref="H14" ca="1">INDIRECT("R[36]C["&amp;$A$14&amp;"]",FALSE)</f>
        <v>0</v>
      </c>
      <c r="I14" s="110" cm="1">
        <f t="array" aca="1" ref="I14" ca="1">INDIRECT("R[36]C["&amp;$A$14&amp;"]",FALSE)</f>
        <v>0</v>
      </c>
      <c r="J14" s="110" cm="1">
        <f t="array" aca="1" ref="J14" ca="1">INDIRECT("R[36]C["&amp;$A$14&amp;"]",FALSE)</f>
        <v>0</v>
      </c>
      <c r="K14" s="110" cm="1">
        <f t="array" aca="1" ref="K14" ca="1">INDIRECT("R[36]C["&amp;$A$14&amp;"]",FALSE)</f>
        <v>0</v>
      </c>
      <c r="L14" s="110" cm="1">
        <f t="array" aca="1" ref="L14" ca="1">INDIRECT("R[36]C["&amp;$A$14&amp;"]",FALSE)</f>
        <v>0</v>
      </c>
      <c r="M14" s="110" cm="1">
        <f t="array" aca="1" ref="M14" ca="1">INDIRECT("R[36]C["&amp;$A$14&amp;"]",FALSE)</f>
        <v>0</v>
      </c>
      <c r="N14" s="110" cm="1">
        <f t="array" aca="1" ref="N14" ca="1">INDIRECT("R[36]C["&amp;$A$14&amp;"]",FALSE)</f>
        <v>0</v>
      </c>
      <c r="O14" s="110" cm="1">
        <f t="array" aca="1" ref="O14" ca="1">INDIRECT("R[36]C["&amp;$A$14&amp;"]",FALSE)</f>
        <v>0</v>
      </c>
      <c r="P14" s="108"/>
      <c r="Q14" s="108"/>
      <c r="R14" s="115">
        <f ca="1">SUM(C14:P14)</f>
        <v>0</v>
      </c>
    </row>
    <row r="15" spans="1:20" ht="15.5" x14ac:dyDescent="0.35">
      <c r="A15" s="123">
        <f>Assumptions!C$45</f>
        <v>1</v>
      </c>
      <c r="B15" s="113">
        <f>[1]Detailed!B15</f>
        <v>15</v>
      </c>
      <c r="C15" s="110" cm="1">
        <f t="array" aca="1" ref="C15" ca="1">INDIRECT("R[36]C["&amp;$A$15&amp;"]",FALSE)</f>
        <v>0</v>
      </c>
      <c r="D15" s="110" cm="1">
        <f t="array" aca="1" ref="D15" ca="1">INDIRECT("R[36]C["&amp;$A$15&amp;"]",FALSE)</f>
        <v>0</v>
      </c>
      <c r="E15" s="110" cm="1">
        <f t="array" aca="1" ref="E15" ca="1">INDIRECT("R[36]C["&amp;$A$15&amp;"]",FALSE)</f>
        <v>0</v>
      </c>
      <c r="F15" s="110" cm="1">
        <f t="array" aca="1" ref="F15" ca="1">INDIRECT("R[36]C["&amp;$A$15&amp;"]",FALSE)</f>
        <v>0</v>
      </c>
      <c r="G15" s="110" cm="1">
        <f t="array" aca="1" ref="G15" ca="1">INDIRECT("R[36]C["&amp;$A$15&amp;"]",FALSE)</f>
        <v>0</v>
      </c>
      <c r="H15" s="110" cm="1">
        <f t="array" aca="1" ref="H15" ca="1">INDIRECT("R[36]C["&amp;$A$15&amp;"]",FALSE)</f>
        <v>100</v>
      </c>
      <c r="I15" s="110" cm="1">
        <f t="array" aca="1" ref="I15" ca="1">INDIRECT("R[36]C["&amp;$A$15&amp;"]",FALSE)</f>
        <v>200</v>
      </c>
      <c r="J15" s="110" cm="1">
        <f t="array" aca="1" ref="J15" ca="1">INDIRECT("R[36]C["&amp;$A$15&amp;"]",FALSE)</f>
        <v>200</v>
      </c>
      <c r="K15" s="110" cm="1">
        <f t="array" aca="1" ref="K15" ca="1">INDIRECT("R[36]C["&amp;$A$15&amp;"]",FALSE)</f>
        <v>0</v>
      </c>
      <c r="L15" s="110" cm="1">
        <f t="array" aca="1" ref="L15" ca="1">INDIRECT("R[36]C["&amp;$A$15&amp;"]",FALSE)</f>
        <v>0</v>
      </c>
      <c r="M15" s="110" cm="1">
        <f t="array" aca="1" ref="M15" ca="1">INDIRECT("R[36]C["&amp;$A$15&amp;"]",FALSE)</f>
        <v>0</v>
      </c>
      <c r="N15" s="110" cm="1">
        <f t="array" aca="1" ref="N15" ca="1">INDIRECT("R[36]C["&amp;$A$15&amp;"]",FALSE)</f>
        <v>0</v>
      </c>
      <c r="O15" s="110" cm="1">
        <f t="array" aca="1" ref="O15" ca="1">INDIRECT("R[36]C["&amp;$A$15&amp;"]",FALSE)</f>
        <v>0</v>
      </c>
      <c r="P15" s="108"/>
      <c r="Q15" s="108"/>
      <c r="R15" s="115">
        <f t="shared" ref="R15:R16" ca="1" si="2">SUM(C15:P15)</f>
        <v>500</v>
      </c>
    </row>
    <row r="16" spans="1:20" ht="15.5" x14ac:dyDescent="0.35">
      <c r="A16" s="123">
        <f>Assumptions!C$45</f>
        <v>1</v>
      </c>
      <c r="B16" s="113">
        <f>[1]Detailed!B16</f>
        <v>18</v>
      </c>
      <c r="C16" s="110" cm="1">
        <f t="array" aca="1" ref="C16" ca="1">INDIRECT("R[36]C["&amp;$A$16&amp;"]",FALSE)</f>
        <v>0</v>
      </c>
      <c r="D16" s="110" cm="1">
        <f t="array" aca="1" ref="D16" ca="1">INDIRECT("R[36]C["&amp;$A$16&amp;"]",FALSE)</f>
        <v>0</v>
      </c>
      <c r="E16" s="110" cm="1">
        <f t="array" aca="1" ref="E16" ca="1">INDIRECT("R[36]C["&amp;$A$16&amp;"]",FALSE)</f>
        <v>0</v>
      </c>
      <c r="F16" s="110" cm="1">
        <f t="array" aca="1" ref="F16" ca="1">INDIRECT("R[36]C["&amp;$A$16&amp;"]",FALSE)</f>
        <v>0</v>
      </c>
      <c r="G16" s="110" cm="1">
        <f t="array" aca="1" ref="G16" ca="1">INDIRECT("R[36]C["&amp;$A$16&amp;"]",FALSE)</f>
        <v>0</v>
      </c>
      <c r="H16" s="110" cm="1">
        <f t="array" aca="1" ref="H16" ca="1">INDIRECT("R[36]C["&amp;$A$16&amp;"]",FALSE)</f>
        <v>0</v>
      </c>
      <c r="I16" s="110" cm="1">
        <f t="array" aca="1" ref="I16" ca="1">INDIRECT("R[36]C["&amp;$A$16&amp;"]",FALSE)</f>
        <v>0</v>
      </c>
      <c r="J16" s="110" cm="1">
        <f t="array" aca="1" ref="J16" ca="1">INDIRECT("R[36]C["&amp;$A$16&amp;"]",FALSE)</f>
        <v>0</v>
      </c>
      <c r="K16" s="110" cm="1">
        <f t="array" aca="1" ref="K16" ca="1">INDIRECT("R[36]C["&amp;$A$16&amp;"]",FALSE)</f>
        <v>83.333333333333343</v>
      </c>
      <c r="L16" s="110" cm="1">
        <f t="array" aca="1" ref="L16" ca="1">INDIRECT("R[36]C["&amp;$A$16&amp;"]",FALSE)</f>
        <v>0</v>
      </c>
      <c r="M16" s="110" cm="1">
        <f t="array" aca="1" ref="M16" ca="1">INDIRECT("R[36]C["&amp;$A$16&amp;"]",FALSE)</f>
        <v>0</v>
      </c>
      <c r="N16" s="110" cm="1">
        <f t="array" aca="1" ref="N16" ca="1">INDIRECT("R[36]C["&amp;$A$16&amp;"]",FALSE)</f>
        <v>0</v>
      </c>
      <c r="O16" s="110" cm="1">
        <f t="array" aca="1" ref="O16" ca="1">INDIRECT("R[36]C["&amp;$A$16&amp;"]",FALSE)</f>
        <v>0</v>
      </c>
      <c r="P16" s="108"/>
      <c r="Q16" s="108"/>
      <c r="R16" s="115">
        <f t="shared" ca="1" si="2"/>
        <v>83.333333333333343</v>
      </c>
    </row>
    <row r="17" spans="1:18" ht="15.5" x14ac:dyDescent="0.35">
      <c r="A17" s="118"/>
      <c r="B17" s="131" t="str">
        <f>[1]Detailed!B17</f>
        <v>NACELLES, MW</v>
      </c>
      <c r="C17" s="131"/>
      <c r="D17" s="131"/>
      <c r="E17" s="131"/>
      <c r="F17" s="131"/>
      <c r="G17" s="131"/>
      <c r="H17" s="131"/>
      <c r="I17" s="131"/>
      <c r="J17" s="131"/>
      <c r="K17" s="131"/>
      <c r="L17" s="131"/>
      <c r="M17" s="131"/>
      <c r="N17" s="131"/>
      <c r="O17" s="131"/>
      <c r="P17" s="131"/>
      <c r="Q17" s="131"/>
      <c r="R17" s="132"/>
    </row>
    <row r="18" spans="1:18" ht="15.5" x14ac:dyDescent="0.35">
      <c r="A18" s="123">
        <f>Assumptions!C46</f>
        <v>1</v>
      </c>
      <c r="B18" s="113">
        <f>[1]Detailed!B18</f>
        <v>12</v>
      </c>
      <c r="C18" s="110" cm="1">
        <f t="array" aca="1" ref="C18" ca="1">INDIRECT("R[36]C["&amp;$A$18&amp;"]",FALSE)</f>
        <v>0</v>
      </c>
      <c r="D18" s="110" cm="1">
        <f t="array" aca="1" ref="D18" ca="1">INDIRECT("R[36]C["&amp;$A$18&amp;"]",FALSE)</f>
        <v>0</v>
      </c>
      <c r="E18" s="110" cm="1">
        <f t="array" aca="1" ref="E18" ca="1">INDIRECT("R[36]C["&amp;$A$18&amp;"]",FALSE)</f>
        <v>0</v>
      </c>
      <c r="F18" s="110" cm="1">
        <f t="array" aca="1" ref="F18" ca="1">INDIRECT("R[36]C["&amp;$A$18&amp;"]",FALSE)</f>
        <v>0</v>
      </c>
      <c r="G18" s="110" cm="1">
        <f t="array" aca="1" ref="G18" ca="1">INDIRECT("R[36]C["&amp;$A$18&amp;"]",FALSE)</f>
        <v>0</v>
      </c>
      <c r="H18" s="110" cm="1">
        <f t="array" aca="1" ref="H18" ca="1">INDIRECT("R[36]C["&amp;$A$18&amp;"]",FALSE)</f>
        <v>0</v>
      </c>
      <c r="I18" s="110" cm="1">
        <f t="array" aca="1" ref="I18" ca="1">INDIRECT("R[36]C["&amp;$A$18&amp;"]",FALSE)</f>
        <v>0</v>
      </c>
      <c r="J18" s="110" cm="1">
        <f t="array" aca="1" ref="J18" ca="1">INDIRECT("R[36]C["&amp;$A$18&amp;"]",FALSE)</f>
        <v>0</v>
      </c>
      <c r="K18" s="110" cm="1">
        <f t="array" aca="1" ref="K18" ca="1">INDIRECT("R[36]C["&amp;$A$18&amp;"]",FALSE)</f>
        <v>0</v>
      </c>
      <c r="L18" s="110" cm="1">
        <f t="array" aca="1" ref="L18" ca="1">INDIRECT("R[36]C["&amp;$A$18&amp;"]",FALSE)</f>
        <v>0</v>
      </c>
      <c r="M18" s="110" cm="1">
        <f t="array" aca="1" ref="M18" ca="1">INDIRECT("R[36]C["&amp;$A$18&amp;"]",FALSE)</f>
        <v>0</v>
      </c>
      <c r="N18" s="110" cm="1">
        <f t="array" aca="1" ref="N18" ca="1">INDIRECT("R[36]C["&amp;$A$18&amp;"]",FALSE)</f>
        <v>0</v>
      </c>
      <c r="O18" s="110" cm="1">
        <f t="array" aca="1" ref="O18" ca="1">INDIRECT("R[36]C["&amp;$A$18&amp;"]",FALSE)</f>
        <v>0</v>
      </c>
      <c r="P18" s="108"/>
      <c r="Q18" s="108"/>
      <c r="R18" s="115">
        <f ca="1">SUM(C18:P18)</f>
        <v>0</v>
      </c>
    </row>
    <row r="19" spans="1:18" ht="15.5" x14ac:dyDescent="0.35">
      <c r="A19" s="123">
        <f>A18</f>
        <v>1</v>
      </c>
      <c r="B19" s="113">
        <f>[1]Detailed!B19</f>
        <v>15</v>
      </c>
      <c r="C19" s="110" cm="1">
        <f t="array" aca="1" ref="C19" ca="1">INDIRECT("R[36]C["&amp;$A$19&amp;"]",FALSE)</f>
        <v>0</v>
      </c>
      <c r="D19" s="110" cm="1">
        <f t="array" aca="1" ref="D19" ca="1">INDIRECT("R[36]C["&amp;$A$19&amp;"]",FALSE)</f>
        <v>0</v>
      </c>
      <c r="E19" s="110" cm="1">
        <f t="array" aca="1" ref="E19" ca="1">INDIRECT("R[36]C["&amp;$A$19&amp;"]",FALSE)</f>
        <v>0</v>
      </c>
      <c r="F19" s="110" cm="1">
        <f t="array" aca="1" ref="F19" ca="1">INDIRECT("R[36]C["&amp;$A$19&amp;"]",FALSE)</f>
        <v>0</v>
      </c>
      <c r="G19" s="110" cm="1">
        <f t="array" aca="1" ref="G19" ca="1">INDIRECT("R[36]C["&amp;$A$19&amp;"]",FALSE)</f>
        <v>0</v>
      </c>
      <c r="H19" s="110" cm="1">
        <f t="array" aca="1" ref="H19" ca="1">INDIRECT("R[36]C["&amp;$A$19&amp;"]",FALSE)</f>
        <v>33.333333333333336</v>
      </c>
      <c r="I19" s="110" cm="1">
        <f t="array" aca="1" ref="I19" ca="1">INDIRECT("R[36]C["&amp;$A$19&amp;"]",FALSE)</f>
        <v>66.666666666666671</v>
      </c>
      <c r="J19" s="110" cm="1">
        <f t="array" aca="1" ref="J19" ca="1">INDIRECT("R[36]C["&amp;$A$19&amp;"]",FALSE)</f>
        <v>66.666666666666671</v>
      </c>
      <c r="K19" s="110" cm="1">
        <f t="array" aca="1" ref="K19" ca="1">INDIRECT("R[36]C["&amp;$A$19&amp;"]",FALSE)</f>
        <v>0</v>
      </c>
      <c r="L19" s="110" cm="1">
        <f t="array" aca="1" ref="L19" ca="1">INDIRECT("R[36]C["&amp;$A$19&amp;"]",FALSE)</f>
        <v>0</v>
      </c>
      <c r="M19" s="110" cm="1">
        <f t="array" aca="1" ref="M19" ca="1">INDIRECT("R[36]C["&amp;$A$19&amp;"]",FALSE)</f>
        <v>0</v>
      </c>
      <c r="N19" s="110" cm="1">
        <f t="array" aca="1" ref="N19" ca="1">INDIRECT("R[36]C["&amp;$A$19&amp;"]",FALSE)</f>
        <v>0</v>
      </c>
      <c r="O19" s="110" cm="1">
        <f t="array" aca="1" ref="O19" ca="1">INDIRECT("R[36]C["&amp;$A$19&amp;"]",FALSE)</f>
        <v>0</v>
      </c>
      <c r="P19" s="108"/>
      <c r="Q19" s="108"/>
      <c r="R19" s="115">
        <f t="shared" ref="R19:R20" ca="1" si="3">SUM(C19:P19)</f>
        <v>166.66666666666669</v>
      </c>
    </row>
    <row r="20" spans="1:18" ht="15.5" x14ac:dyDescent="0.35">
      <c r="A20" s="123">
        <f>A18</f>
        <v>1</v>
      </c>
      <c r="B20" s="113">
        <f>[1]Detailed!B20</f>
        <v>18</v>
      </c>
      <c r="C20" s="110" cm="1">
        <f t="array" aca="1" ref="C20" ca="1">INDIRECT("R[36]C["&amp;$A$20&amp;"]",FALSE)</f>
        <v>0</v>
      </c>
      <c r="D20" s="110" cm="1">
        <f t="array" aca="1" ref="D20" ca="1">INDIRECT("R[36]C["&amp;$A$20&amp;"]",FALSE)</f>
        <v>0</v>
      </c>
      <c r="E20" s="110" cm="1">
        <f t="array" aca="1" ref="E20" ca="1">INDIRECT("R[36]C["&amp;$A$20&amp;"]",FALSE)</f>
        <v>0</v>
      </c>
      <c r="F20" s="110" cm="1">
        <f t="array" aca="1" ref="F20" ca="1">INDIRECT("R[36]C["&amp;$A$20&amp;"]",FALSE)</f>
        <v>0</v>
      </c>
      <c r="G20" s="110" cm="1">
        <f t="array" aca="1" ref="G20" ca="1">INDIRECT("R[36]C["&amp;$A$20&amp;"]",FALSE)</f>
        <v>0</v>
      </c>
      <c r="H20" s="110" cm="1">
        <f t="array" aca="1" ref="H20" ca="1">INDIRECT("R[36]C["&amp;$A$20&amp;"]",FALSE)</f>
        <v>0</v>
      </c>
      <c r="I20" s="110" cm="1">
        <f t="array" aca="1" ref="I20" ca="1">INDIRECT("R[36]C["&amp;$A$20&amp;"]",FALSE)</f>
        <v>0</v>
      </c>
      <c r="J20" s="110" cm="1">
        <f t="array" aca="1" ref="J20" ca="1">INDIRECT("R[36]C["&amp;$A$20&amp;"]",FALSE)</f>
        <v>0</v>
      </c>
      <c r="K20" s="110" cm="1">
        <f t="array" aca="1" ref="K20" ca="1">INDIRECT("R[36]C["&amp;$A$20&amp;"]",FALSE)</f>
        <v>27.777777777777779</v>
      </c>
      <c r="L20" s="110" cm="1">
        <f t="array" aca="1" ref="L20" ca="1">INDIRECT("R[36]C["&amp;$A$20&amp;"]",FALSE)</f>
        <v>0</v>
      </c>
      <c r="M20" s="110" cm="1">
        <f t="array" aca="1" ref="M20" ca="1">INDIRECT("R[36]C["&amp;$A$20&amp;"]",FALSE)</f>
        <v>0</v>
      </c>
      <c r="N20" s="110" cm="1">
        <f t="array" aca="1" ref="N20" ca="1">INDIRECT("R[36]C["&amp;$A$20&amp;"]",FALSE)</f>
        <v>0</v>
      </c>
      <c r="O20" s="110" cm="1">
        <f t="array" aca="1" ref="O20" ca="1">INDIRECT("R[36]C["&amp;$A$20&amp;"]",FALSE)</f>
        <v>0</v>
      </c>
      <c r="P20" s="108"/>
      <c r="Q20" s="108"/>
      <c r="R20" s="115">
        <f t="shared" ca="1" si="3"/>
        <v>27.777777777777779</v>
      </c>
    </row>
    <row r="21" spans="1:18" ht="15.5" x14ac:dyDescent="0.35">
      <c r="A21" s="118"/>
      <c r="B21" s="131" t="str">
        <f>[1]Detailed!B21</f>
        <v>TOWERS, m</v>
      </c>
      <c r="C21" s="131"/>
      <c r="D21" s="131"/>
      <c r="E21" s="131"/>
      <c r="F21" s="131"/>
      <c r="G21" s="131"/>
      <c r="H21" s="131"/>
      <c r="I21" s="131"/>
      <c r="J21" s="131"/>
      <c r="K21" s="131"/>
      <c r="L21" s="131"/>
      <c r="M21" s="131"/>
      <c r="N21" s="131"/>
      <c r="O21" s="131"/>
      <c r="P21" s="131"/>
      <c r="Q21" s="131"/>
      <c r="R21" s="132"/>
    </row>
    <row r="22" spans="1:18" ht="15.5" x14ac:dyDescent="0.35">
      <c r="A22" s="123">
        <f>Assumptions!C47</f>
        <v>1</v>
      </c>
      <c r="B22" s="113">
        <f>[1]Detailed!B22</f>
        <v>12</v>
      </c>
      <c r="C22" s="110" cm="1">
        <f t="array" aca="1" ref="C22" ca="1">INDIRECT("R[36]C["&amp;$A$22&amp;"]",FALSE)</f>
        <v>0</v>
      </c>
      <c r="D22" s="110" cm="1">
        <f t="array" aca="1" ref="D22" ca="1">INDIRECT("R[36]C["&amp;$A$18&amp;"]",FALSE)</f>
        <v>0</v>
      </c>
      <c r="E22" s="110" cm="1">
        <f t="array" aca="1" ref="E22" ca="1">INDIRECT("R[36]C["&amp;$A$18&amp;"]",FALSE)</f>
        <v>0</v>
      </c>
      <c r="F22" s="110" cm="1">
        <f t="array" aca="1" ref="F22" ca="1">INDIRECT("R[36]C["&amp;$A$18&amp;"]",FALSE)</f>
        <v>0</v>
      </c>
      <c r="G22" s="110" cm="1">
        <f t="array" aca="1" ref="G22" ca="1">INDIRECT("R[36]C["&amp;$A$18&amp;"]",FALSE)</f>
        <v>0</v>
      </c>
      <c r="H22" s="110" cm="1">
        <f t="array" aca="1" ref="H22" ca="1">INDIRECT("R[36]C["&amp;$A$18&amp;"]",FALSE)</f>
        <v>0</v>
      </c>
      <c r="I22" s="110" cm="1">
        <f t="array" aca="1" ref="I22" ca="1">INDIRECT("R[36]C["&amp;$A$18&amp;"]",FALSE)</f>
        <v>0</v>
      </c>
      <c r="J22" s="110" cm="1">
        <f t="array" aca="1" ref="J22" ca="1">INDIRECT("R[36]C["&amp;$A$18&amp;"]",FALSE)</f>
        <v>0</v>
      </c>
      <c r="K22" s="110" cm="1">
        <f t="array" aca="1" ref="K22" ca="1">INDIRECT("R[36]C["&amp;$A$18&amp;"]",FALSE)</f>
        <v>0</v>
      </c>
      <c r="L22" s="110" cm="1">
        <f t="array" aca="1" ref="L22" ca="1">INDIRECT("R[36]C["&amp;$A$18&amp;"]",FALSE)</f>
        <v>0</v>
      </c>
      <c r="M22" s="110" cm="1">
        <f t="array" aca="1" ref="M22" ca="1">INDIRECT("R[36]C["&amp;$A$18&amp;"]",FALSE)</f>
        <v>0</v>
      </c>
      <c r="N22" s="110" cm="1">
        <f t="array" aca="1" ref="N22" ca="1">INDIRECT("R[36]C["&amp;$A$18&amp;"]",FALSE)</f>
        <v>0</v>
      </c>
      <c r="O22" s="110" cm="1">
        <f t="array" aca="1" ref="O22" ca="1">INDIRECT("R[36]C["&amp;$A$18&amp;"]",FALSE)</f>
        <v>0</v>
      </c>
      <c r="P22" s="113"/>
      <c r="Q22" s="113"/>
      <c r="R22" s="115">
        <f ca="1">SUM(C22:P22)</f>
        <v>0</v>
      </c>
    </row>
    <row r="23" spans="1:18" ht="15.5" x14ac:dyDescent="0.35">
      <c r="A23" s="123">
        <f>A22</f>
        <v>1</v>
      </c>
      <c r="B23" s="113">
        <f>[1]Detailed!B23</f>
        <v>15</v>
      </c>
      <c r="C23" s="110" cm="1">
        <f t="array" aca="1" ref="C23" ca="1">INDIRECT("R[36]C["&amp;$A$23&amp;"]",FALSE)</f>
        <v>0</v>
      </c>
      <c r="D23" s="110" cm="1">
        <f t="array" aca="1" ref="D23" ca="1">INDIRECT("R[36]C["&amp;$A$19&amp;"]",FALSE)</f>
        <v>0</v>
      </c>
      <c r="E23" s="110" cm="1">
        <f t="array" aca="1" ref="E23" ca="1">INDIRECT("R[36]C["&amp;$A$19&amp;"]",FALSE)</f>
        <v>0</v>
      </c>
      <c r="F23" s="110" cm="1">
        <f t="array" aca="1" ref="F23" ca="1">INDIRECT("R[36]C["&amp;$A$19&amp;"]",FALSE)</f>
        <v>0</v>
      </c>
      <c r="G23" s="110" cm="1">
        <f t="array" aca="1" ref="G23" ca="1">INDIRECT("R[36]C["&amp;$A$19&amp;"]",FALSE)</f>
        <v>0</v>
      </c>
      <c r="H23" s="110" cm="1">
        <f t="array" aca="1" ref="H23" ca="1">INDIRECT("R[36]C["&amp;$A$19&amp;"]",FALSE)</f>
        <v>33.333333333333336</v>
      </c>
      <c r="I23" s="110" cm="1">
        <f t="array" aca="1" ref="I23" ca="1">INDIRECT("R[36]C["&amp;$A$19&amp;"]",FALSE)</f>
        <v>66.666666666666671</v>
      </c>
      <c r="J23" s="110" cm="1">
        <f t="array" aca="1" ref="J23" ca="1">INDIRECT("R[36]C["&amp;$A$19&amp;"]",FALSE)</f>
        <v>66.666666666666671</v>
      </c>
      <c r="K23" s="110" cm="1">
        <f t="array" aca="1" ref="K23" ca="1">INDIRECT("R[36]C["&amp;$A$19&amp;"]",FALSE)</f>
        <v>0</v>
      </c>
      <c r="L23" s="110" cm="1">
        <f t="array" aca="1" ref="L23" ca="1">INDIRECT("R[36]C["&amp;$A$19&amp;"]",FALSE)</f>
        <v>0</v>
      </c>
      <c r="M23" s="110" cm="1">
        <f t="array" aca="1" ref="M23" ca="1">INDIRECT("R[36]C["&amp;$A$19&amp;"]",FALSE)</f>
        <v>0</v>
      </c>
      <c r="N23" s="110" cm="1">
        <f t="array" aca="1" ref="N23" ca="1">INDIRECT("R[36]C["&amp;$A$19&amp;"]",FALSE)</f>
        <v>0</v>
      </c>
      <c r="O23" s="110" cm="1">
        <f t="array" aca="1" ref="O23" ca="1">INDIRECT("R[36]C["&amp;$A$19&amp;"]",FALSE)</f>
        <v>0</v>
      </c>
      <c r="P23" s="113"/>
      <c r="Q23" s="113"/>
      <c r="R23" s="115">
        <f t="shared" ref="R23:R24" ca="1" si="4">SUM(C23:P23)</f>
        <v>166.66666666666669</v>
      </c>
    </row>
    <row r="24" spans="1:18" ht="15.5" x14ac:dyDescent="0.35">
      <c r="A24" s="123">
        <f>A22</f>
        <v>1</v>
      </c>
      <c r="B24" s="113">
        <f>[1]Detailed!B24</f>
        <v>18</v>
      </c>
      <c r="C24" s="110" cm="1">
        <f t="array" aca="1" ref="C24" ca="1">INDIRECT("R[36]C["&amp;$A$24&amp;"]",FALSE)</f>
        <v>0</v>
      </c>
      <c r="D24" s="110" cm="1">
        <f t="array" aca="1" ref="D24" ca="1">INDIRECT("R[36]C["&amp;$A$20&amp;"]",FALSE)</f>
        <v>0</v>
      </c>
      <c r="E24" s="110" cm="1">
        <f t="array" aca="1" ref="E24" ca="1">INDIRECT("R[36]C["&amp;$A$20&amp;"]",FALSE)</f>
        <v>0</v>
      </c>
      <c r="F24" s="110" cm="1">
        <f t="array" aca="1" ref="F24" ca="1">INDIRECT("R[36]C["&amp;$A$20&amp;"]",FALSE)</f>
        <v>0</v>
      </c>
      <c r="G24" s="110" cm="1">
        <f t="array" aca="1" ref="G24" ca="1">INDIRECT("R[36]C["&amp;$A$20&amp;"]",FALSE)</f>
        <v>0</v>
      </c>
      <c r="H24" s="110" cm="1">
        <f t="array" aca="1" ref="H24" ca="1">INDIRECT("R[36]C["&amp;$A$20&amp;"]",FALSE)</f>
        <v>0</v>
      </c>
      <c r="I24" s="110" cm="1">
        <f t="array" aca="1" ref="I24" ca="1">INDIRECT("R[36]C["&amp;$A$20&amp;"]",FALSE)</f>
        <v>0</v>
      </c>
      <c r="J24" s="110" cm="1">
        <f t="array" aca="1" ref="J24" ca="1">INDIRECT("R[36]C["&amp;$A$20&amp;"]",FALSE)</f>
        <v>0</v>
      </c>
      <c r="K24" s="110" cm="1">
        <f t="array" aca="1" ref="K24" ca="1">INDIRECT("R[36]C["&amp;$A$20&amp;"]",FALSE)</f>
        <v>27.777777777777779</v>
      </c>
      <c r="L24" s="110" cm="1">
        <f t="array" aca="1" ref="L24" ca="1">INDIRECT("R[36]C["&amp;$A$20&amp;"]",FALSE)</f>
        <v>0</v>
      </c>
      <c r="M24" s="110" cm="1">
        <f t="array" aca="1" ref="M24" ca="1">INDIRECT("R[36]C["&amp;$A$20&amp;"]",FALSE)</f>
        <v>0</v>
      </c>
      <c r="N24" s="110" cm="1">
        <f t="array" aca="1" ref="N24" ca="1">INDIRECT("R[36]C["&amp;$A$20&amp;"]",FALSE)</f>
        <v>0</v>
      </c>
      <c r="O24" s="110" cm="1">
        <f t="array" aca="1" ref="O24" ca="1">INDIRECT("R[36]C["&amp;$A$20&amp;"]",FALSE)</f>
        <v>0</v>
      </c>
      <c r="P24" s="113"/>
      <c r="Q24" s="113"/>
      <c r="R24" s="115">
        <f t="shared" ca="1" si="4"/>
        <v>27.777777777777779</v>
      </c>
    </row>
    <row r="25" spans="1:18" ht="15.5" x14ac:dyDescent="0.35">
      <c r="A25" s="118"/>
      <c r="B25" s="131" t="str">
        <f>[1]Detailed!B25</f>
        <v>FOUNDATIONS</v>
      </c>
      <c r="C25" s="133"/>
      <c r="D25" s="133"/>
      <c r="E25" s="133"/>
      <c r="F25" s="133"/>
      <c r="G25" s="133"/>
      <c r="H25" s="133"/>
      <c r="I25" s="133"/>
      <c r="J25" s="133"/>
      <c r="K25" s="133"/>
      <c r="L25" s="133"/>
      <c r="M25" s="133"/>
      <c r="N25" s="133"/>
      <c r="O25" s="133"/>
      <c r="P25" s="133"/>
      <c r="Q25" s="133"/>
      <c r="R25" s="132"/>
    </row>
    <row r="26" spans="1:18" ht="15.5" x14ac:dyDescent="0.35">
      <c r="A26" s="123">
        <f>Assumptions!C51</f>
        <v>1</v>
      </c>
      <c r="B26" s="108" t="str">
        <f>[1]Detailed!B26</f>
        <v>Monopiles (turbine)</v>
      </c>
      <c r="C26" s="110" cm="1">
        <f t="array" aca="1" ref="C26" ca="1">INDIRECT("R[36]C["&amp;$A$26&amp;"]",FALSE)</f>
        <v>0</v>
      </c>
      <c r="D26" s="110" cm="1">
        <f t="array" aca="1" ref="D26" ca="1">INDIRECT("R[36]C["&amp;$A$18&amp;"]",FALSE)</f>
        <v>0</v>
      </c>
      <c r="E26" s="110" cm="1">
        <f t="array" aca="1" ref="E26" ca="1">INDIRECT("R[36]C["&amp;$A$18&amp;"]",FALSE)</f>
        <v>0</v>
      </c>
      <c r="F26" s="110" cm="1">
        <f t="array" aca="1" ref="F26" ca="1">INDIRECT("R[36]C["&amp;$A$18&amp;"]",FALSE)</f>
        <v>0</v>
      </c>
      <c r="G26" s="110" cm="1">
        <f t="array" aca="1" ref="G26" ca="1">INDIRECT("R[36]C["&amp;$A$18&amp;"]",FALSE)</f>
        <v>0</v>
      </c>
      <c r="H26" s="110" cm="1">
        <f t="array" aca="1" ref="H26" ca="1">INDIRECT("R[36]C["&amp;$A$18&amp;"]",FALSE)</f>
        <v>0</v>
      </c>
      <c r="I26" s="110" cm="1">
        <f t="array" aca="1" ref="I26" ca="1">INDIRECT("R[36]C["&amp;$A$18&amp;"]",FALSE)</f>
        <v>0</v>
      </c>
      <c r="J26" s="110" cm="1">
        <f t="array" aca="1" ref="J26" ca="1">INDIRECT("R[36]C["&amp;$A$18&amp;"]",FALSE)</f>
        <v>0</v>
      </c>
      <c r="K26" s="110" cm="1">
        <f t="array" aca="1" ref="K26" ca="1">INDIRECT("R[36]C["&amp;$A$18&amp;"]",FALSE)</f>
        <v>0</v>
      </c>
      <c r="L26" s="110" cm="1">
        <f t="array" aca="1" ref="L26" ca="1">INDIRECT("R[36]C["&amp;$A$18&amp;"]",FALSE)</f>
        <v>0</v>
      </c>
      <c r="M26" s="110" cm="1">
        <f t="array" aca="1" ref="M26" ca="1">INDIRECT("R[36]C["&amp;$A$18&amp;"]",FALSE)</f>
        <v>0</v>
      </c>
      <c r="N26" s="110" cm="1">
        <f t="array" aca="1" ref="N26" ca="1">INDIRECT("R[36]C["&amp;$A$18&amp;"]",FALSE)</f>
        <v>0</v>
      </c>
      <c r="O26" s="110" cm="1">
        <f t="array" aca="1" ref="O26" ca="1">INDIRECT("R[36]C["&amp;$A$18&amp;"]",FALSE)</f>
        <v>0</v>
      </c>
      <c r="P26" s="110"/>
      <c r="Q26" s="110"/>
      <c r="R26" s="115">
        <f ca="1">SUM(C26:Q26)</f>
        <v>0</v>
      </c>
    </row>
    <row r="27" spans="1:18" ht="15.5" x14ac:dyDescent="0.35">
      <c r="A27" s="123">
        <f>A26</f>
        <v>1</v>
      </c>
      <c r="B27" s="108" t="str">
        <f>[1]Detailed!B27</f>
        <v>Transition Piece</v>
      </c>
      <c r="C27" s="110" cm="1">
        <f t="array" aca="1" ref="C27" ca="1">INDIRECT("R[36]C["&amp;$A$27&amp;"]",FALSE)</f>
        <v>0</v>
      </c>
      <c r="D27" s="110" cm="1">
        <f t="array" aca="1" ref="D27" ca="1">INDIRECT("R[36]C["&amp;$A$19&amp;"]",FALSE)</f>
        <v>0</v>
      </c>
      <c r="E27" s="110" cm="1">
        <f t="array" aca="1" ref="E27" ca="1">INDIRECT("R[36]C["&amp;$A$19&amp;"]",FALSE)</f>
        <v>0</v>
      </c>
      <c r="F27" s="110" cm="1">
        <f t="array" aca="1" ref="F27" ca="1">INDIRECT("R[36]C["&amp;$A$19&amp;"]",FALSE)</f>
        <v>0</v>
      </c>
      <c r="G27" s="110" cm="1">
        <f t="array" aca="1" ref="G27" ca="1">INDIRECT("R[36]C["&amp;$A$19&amp;"]",FALSE)</f>
        <v>0</v>
      </c>
      <c r="H27" s="110" cm="1">
        <f t="array" aca="1" ref="H27" ca="1">INDIRECT("R[36]C["&amp;$A$19&amp;"]",FALSE)</f>
        <v>0</v>
      </c>
      <c r="I27" s="110" cm="1">
        <f t="array" aca="1" ref="I27" ca="1">INDIRECT("R[36]C["&amp;$A$19&amp;"]",FALSE)</f>
        <v>0</v>
      </c>
      <c r="J27" s="110" cm="1">
        <f t="array" aca="1" ref="J27" ca="1">INDIRECT("R[36]C["&amp;$A$19&amp;"]",FALSE)</f>
        <v>0</v>
      </c>
      <c r="K27" s="110" cm="1">
        <f t="array" aca="1" ref="K27" ca="1">INDIRECT("R[36]C["&amp;$A$19&amp;"]",FALSE)</f>
        <v>0</v>
      </c>
      <c r="L27" s="110" cm="1">
        <f t="array" aca="1" ref="L27" ca="1">INDIRECT("R[36]C["&amp;$A$19&amp;"]",FALSE)</f>
        <v>0</v>
      </c>
      <c r="M27" s="110" cm="1">
        <f t="array" aca="1" ref="M27" ca="1">INDIRECT("R[36]C["&amp;$A$19&amp;"]",FALSE)</f>
        <v>0</v>
      </c>
      <c r="N27" s="110" cm="1">
        <f t="array" aca="1" ref="N27" ca="1">INDIRECT("R[36]C["&amp;$A$19&amp;"]",FALSE)</f>
        <v>0</v>
      </c>
      <c r="O27" s="110" cm="1">
        <f t="array" aca="1" ref="O27" ca="1">INDIRECT("R[36]C["&amp;$A$19&amp;"]",FALSE)</f>
        <v>0</v>
      </c>
      <c r="P27" s="110"/>
      <c r="Q27" s="110"/>
      <c r="R27" s="115">
        <f t="shared" ref="R27:R30" ca="1" si="5">SUM(C27:Q27)</f>
        <v>0</v>
      </c>
    </row>
    <row r="28" spans="1:18" ht="15.5" x14ac:dyDescent="0.35">
      <c r="A28" s="123">
        <f>Assumptions!C53</f>
        <v>1</v>
      </c>
      <c r="B28" s="108" t="str">
        <f>[1]Detailed!B28</f>
        <v>Jackets (turbine)</v>
      </c>
      <c r="C28" s="110" cm="1">
        <f t="array" aca="1" ref="C28" ca="1">INDIRECT("R[36]C["&amp;$A$28&amp;"]",FALSE)</f>
        <v>0</v>
      </c>
      <c r="D28" s="110" cm="1">
        <f t="array" aca="1" ref="D28" ca="1">INDIRECT("R[36]C["&amp;$A$28&amp;"]",FALSE)</f>
        <v>0</v>
      </c>
      <c r="E28" s="110" cm="1">
        <f t="array" aca="1" ref="E28" ca="1">INDIRECT("R[36]C["&amp;$A$28&amp;"]",FALSE)</f>
        <v>0</v>
      </c>
      <c r="F28" s="110" cm="1">
        <f t="array" aca="1" ref="F28" ca="1">INDIRECT("R[36]C["&amp;$A$28&amp;"]",FALSE)</f>
        <v>0</v>
      </c>
      <c r="G28" s="110" cm="1">
        <f t="array" aca="1" ref="G28" ca="1">INDIRECT("R[36]C["&amp;$A$28&amp;"]",FALSE)</f>
        <v>0</v>
      </c>
      <c r="H28" s="110" cm="1">
        <f t="array" aca="1" ref="H28" ca="1">INDIRECT("R[36]C["&amp;$A$28&amp;"]",FALSE)</f>
        <v>0</v>
      </c>
      <c r="I28" s="110" cm="1">
        <f t="array" aca="1" ref="I28" ca="1">INDIRECT("R[36]C["&amp;$A$28&amp;"]",FALSE)</f>
        <v>0</v>
      </c>
      <c r="J28" s="110" cm="1">
        <f t="array" aca="1" ref="J28" ca="1">INDIRECT("R[36]C["&amp;$A$28&amp;"]",FALSE)</f>
        <v>0</v>
      </c>
      <c r="K28" s="110" cm="1">
        <f t="array" aca="1" ref="K28" ca="1">INDIRECT("R[36]C["&amp;$A$28&amp;"]",FALSE)</f>
        <v>0</v>
      </c>
      <c r="L28" s="110" cm="1">
        <f t="array" aca="1" ref="L28" ca="1">INDIRECT("R[36]C["&amp;$A$28&amp;"]",FALSE)</f>
        <v>0</v>
      </c>
      <c r="M28" s="110" cm="1">
        <f t="array" aca="1" ref="M28" ca="1">INDIRECT("R[36]C["&amp;$A$28&amp;"]",FALSE)</f>
        <v>0</v>
      </c>
      <c r="N28" s="110" cm="1">
        <f t="array" aca="1" ref="N28" ca="1">INDIRECT("R[36]C["&amp;$A$28&amp;"]",FALSE)</f>
        <v>0</v>
      </c>
      <c r="O28" s="110" cm="1">
        <f t="array" aca="1" ref="O28" ca="1">INDIRECT("R[36]C["&amp;$A$28&amp;"]",FALSE)</f>
        <v>0</v>
      </c>
      <c r="P28" s="110"/>
      <c r="Q28" s="110"/>
      <c r="R28" s="115">
        <f t="shared" ca="1" si="5"/>
        <v>0</v>
      </c>
    </row>
    <row r="29" spans="1:18" ht="15.5" x14ac:dyDescent="0.35">
      <c r="A29" s="123">
        <f>Assumptions!C52</f>
        <v>1</v>
      </c>
      <c r="B29" s="108" t="str">
        <f>[1]Detailed!B29</f>
        <v>GBF (turbine)</v>
      </c>
      <c r="C29" s="110" cm="1">
        <f t="array" aca="1" ref="C29" ca="1">INDIRECT("R[36]C["&amp;$A$29&amp;"]",FALSE)</f>
        <v>0</v>
      </c>
      <c r="D29" s="110" cm="1">
        <f t="array" aca="1" ref="D29" ca="1">INDIRECT("R[36]C["&amp;$A$29&amp;"]",FALSE)</f>
        <v>0</v>
      </c>
      <c r="E29" s="110" cm="1">
        <f t="array" aca="1" ref="E29" ca="1">INDIRECT("R[36]C["&amp;$A$29&amp;"]",FALSE)</f>
        <v>0</v>
      </c>
      <c r="F29" s="110" cm="1">
        <f t="array" aca="1" ref="F29" ca="1">INDIRECT("R[36]C["&amp;$A$29&amp;"]",FALSE)</f>
        <v>0</v>
      </c>
      <c r="G29" s="110" cm="1">
        <f t="array" aca="1" ref="G29" ca="1">INDIRECT("R[36]C["&amp;$A$29&amp;"]",FALSE)</f>
        <v>0</v>
      </c>
      <c r="H29" s="110" cm="1">
        <f t="array" aca="1" ref="H29" ca="1">INDIRECT("R[36]C["&amp;$A$29&amp;"]",FALSE)</f>
        <v>33.333333333333336</v>
      </c>
      <c r="I29" s="110" cm="1">
        <f t="array" aca="1" ref="I29" ca="1">INDIRECT("R[36]C["&amp;$A$29&amp;"]",FALSE)</f>
        <v>66.666666666666671</v>
      </c>
      <c r="J29" s="110" cm="1">
        <f t="array" aca="1" ref="J29" ca="1">INDIRECT("R[36]C["&amp;$A$29&amp;"]",FALSE)</f>
        <v>66.666666666666671</v>
      </c>
      <c r="K29" s="110" cm="1">
        <f t="array" aca="1" ref="K29" ca="1">INDIRECT("R[36]C["&amp;$A$29&amp;"]",FALSE)</f>
        <v>27.777777777777779</v>
      </c>
      <c r="L29" s="110" cm="1">
        <f t="array" aca="1" ref="L29" ca="1">INDIRECT("R[36]C["&amp;$A$29&amp;"]",FALSE)</f>
        <v>0</v>
      </c>
      <c r="M29" s="110" cm="1">
        <f t="array" aca="1" ref="M29" ca="1">INDIRECT("R[36]C["&amp;$A$29&amp;"]",FALSE)</f>
        <v>0</v>
      </c>
      <c r="N29" s="110" cm="1">
        <f t="array" aca="1" ref="N29" ca="1">INDIRECT("R[36]C["&amp;$A$29&amp;"]",FALSE)</f>
        <v>0</v>
      </c>
      <c r="O29" s="110" cm="1">
        <f t="array" aca="1" ref="O29" ca="1">INDIRECT("R[36]C["&amp;$A$29&amp;"]",FALSE)</f>
        <v>0</v>
      </c>
      <c r="P29" s="110"/>
      <c r="Q29" s="110"/>
      <c r="R29" s="115">
        <f t="shared" ca="1" si="5"/>
        <v>194.44444444444446</v>
      </c>
    </row>
    <row r="30" spans="1:18" ht="15.5" x14ac:dyDescent="0.35">
      <c r="A30" s="123">
        <f>Assumptions!C54</f>
        <v>1</v>
      </c>
      <c r="B30" s="108" t="str">
        <f>[1]Detailed!B30</f>
        <v>Jacket (Substation)</v>
      </c>
      <c r="C30" s="110" cm="1">
        <f t="array" aca="1" ref="C30" ca="1">INDIRECT("R[36]C["&amp;$A$30&amp;"]",FALSE)</f>
        <v>0</v>
      </c>
      <c r="D30" s="110" cm="1">
        <f t="array" aca="1" ref="D30" ca="1">INDIRECT("R[36]C["&amp;$A$30&amp;"]",FALSE)</f>
        <v>0</v>
      </c>
      <c r="E30" s="110" cm="1">
        <f t="array" aca="1" ref="E30" ca="1">INDIRECT("R[36]C["&amp;$A$30&amp;"]",FALSE)</f>
        <v>0</v>
      </c>
      <c r="F30" s="110" cm="1">
        <f t="array" aca="1" ref="F30" ca="1">INDIRECT("R[36]C["&amp;$A$30&amp;"]",FALSE)</f>
        <v>0</v>
      </c>
      <c r="G30" s="110" cm="1">
        <f t="array" aca="1" ref="G30" ca="1">INDIRECT("R[36]C["&amp;$A$30&amp;"]",FALSE)</f>
        <v>0</v>
      </c>
      <c r="H30" s="110" cm="1">
        <f t="array" aca="1" ref="H30" ca="1">INDIRECT("R[36]C["&amp;$A$30&amp;"]",FALSE)</f>
        <v>1</v>
      </c>
      <c r="I30" s="110" cm="1">
        <f t="array" aca="1" ref="I30" ca="1">INDIRECT("R[36]C["&amp;$A$30&amp;"]",FALSE)</f>
        <v>2</v>
      </c>
      <c r="J30" s="110" cm="1">
        <f t="array" aca="1" ref="J30" ca="1">INDIRECT("R[36]C["&amp;$A$30&amp;"]",FALSE)</f>
        <v>2</v>
      </c>
      <c r="K30" s="110" cm="1">
        <f t="array" aca="1" ref="K30" ca="1">INDIRECT("R[36]C["&amp;$A$30&amp;"]",FALSE)</f>
        <v>1</v>
      </c>
      <c r="L30" s="110" cm="1">
        <f t="array" aca="1" ref="L30" ca="1">INDIRECT("R[36]C["&amp;$A$30&amp;"]",FALSE)</f>
        <v>0</v>
      </c>
      <c r="M30" s="110" cm="1">
        <f t="array" aca="1" ref="M30" ca="1">INDIRECT("R[36]C["&amp;$A$30&amp;"]",FALSE)</f>
        <v>0</v>
      </c>
      <c r="N30" s="110" cm="1">
        <f t="array" aca="1" ref="N30" ca="1">INDIRECT("R[36]C["&amp;$A$30&amp;"]",FALSE)</f>
        <v>0</v>
      </c>
      <c r="O30" s="110" cm="1">
        <f t="array" aca="1" ref="O30" ca="1">INDIRECT("R[36]C["&amp;$A$30&amp;"]",FALSE)</f>
        <v>0</v>
      </c>
      <c r="P30" s="110"/>
      <c r="Q30" s="110"/>
      <c r="R30" s="115">
        <f t="shared" ca="1" si="5"/>
        <v>6</v>
      </c>
    </row>
    <row r="31" spans="1:18" ht="15.5" x14ac:dyDescent="0.35">
      <c r="A31" s="118"/>
      <c r="B31" s="131" t="str">
        <f>[1]Detailed!B31</f>
        <v>SUBSTATIONS</v>
      </c>
      <c r="C31" s="133"/>
      <c r="D31" s="134"/>
      <c r="E31" s="134"/>
      <c r="F31" s="134"/>
      <c r="G31" s="134"/>
      <c r="H31" s="134"/>
      <c r="I31" s="134"/>
      <c r="J31" s="134"/>
      <c r="K31" s="134"/>
      <c r="L31" s="134"/>
      <c r="M31" s="134"/>
      <c r="N31" s="134"/>
      <c r="O31" s="134"/>
      <c r="P31" s="134"/>
      <c r="Q31" s="134"/>
      <c r="R31" s="132"/>
    </row>
    <row r="32" spans="1:18" ht="15.5" x14ac:dyDescent="0.35">
      <c r="A32" s="123">
        <f>Assumptions!C48</f>
        <v>2</v>
      </c>
      <c r="B32" s="108" t="str">
        <f>[1]Detailed!B32</f>
        <v>OSS Topsides</v>
      </c>
      <c r="C32" s="110" cm="1">
        <f t="array" aca="1" ref="C32" ca="1">INDIRECT("R[36]C["&amp;$A$32&amp;"]",FALSE)</f>
        <v>0</v>
      </c>
      <c r="D32" s="110" cm="1">
        <f t="array" aca="1" ref="D32" ca="1">INDIRECT("R[36]C["&amp;$A$32&amp;"]",FALSE)</f>
        <v>0</v>
      </c>
      <c r="E32" s="110" cm="1">
        <f t="array" aca="1" ref="E32" ca="1">INDIRECT("R[36]C["&amp;$A$32&amp;"]",FALSE)</f>
        <v>0</v>
      </c>
      <c r="F32" s="110" cm="1">
        <f t="array" aca="1" ref="F32" ca="1">INDIRECT("R[36]C["&amp;$A$32&amp;"]",FALSE)</f>
        <v>0</v>
      </c>
      <c r="G32" s="110" cm="1">
        <f t="array" aca="1" ref="G32" ca="1">INDIRECT("R[36]C["&amp;$A$32&amp;"]",FALSE)</f>
        <v>1</v>
      </c>
      <c r="H32" s="110" cm="1">
        <f t="array" aca="1" ref="H32" ca="1">INDIRECT("R[36]C["&amp;$A$32&amp;"]",FALSE)</f>
        <v>2</v>
      </c>
      <c r="I32" s="110" cm="1">
        <f t="array" aca="1" ref="I32" ca="1">INDIRECT("R[36]C["&amp;$A$32&amp;"]",FALSE)</f>
        <v>2</v>
      </c>
      <c r="J32" s="110" cm="1">
        <f t="array" aca="1" ref="J32" ca="1">INDIRECT("R[36]C["&amp;$A$32&amp;"]",FALSE)</f>
        <v>1</v>
      </c>
      <c r="K32" s="110" cm="1">
        <f t="array" aca="1" ref="K32" ca="1">INDIRECT("R[36]C["&amp;$A$32&amp;"]",FALSE)</f>
        <v>0</v>
      </c>
      <c r="L32" s="110" cm="1">
        <f t="array" aca="1" ref="L32" ca="1">INDIRECT("R[36]C["&amp;$A$32&amp;"]",FALSE)</f>
        <v>0</v>
      </c>
      <c r="M32" s="110" cm="1">
        <f t="array" aca="1" ref="M32" ca="1">INDIRECT("R[36]C["&amp;$A$32&amp;"]",FALSE)</f>
        <v>0</v>
      </c>
      <c r="N32" s="110" cm="1">
        <f t="array" aca="1" ref="N32" ca="1">INDIRECT("R[36]C["&amp;$A$32&amp;"]",FALSE)</f>
        <v>0</v>
      </c>
      <c r="O32" s="110" cm="1">
        <f t="array" aca="1" ref="O32" ca="1">INDIRECT("R[36]C["&amp;$A$32&amp;"]",FALSE)</f>
        <v>0</v>
      </c>
      <c r="P32" s="110"/>
      <c r="Q32" s="110"/>
      <c r="R32" s="115">
        <f ca="1">SUM(C32:Q32)</f>
        <v>6</v>
      </c>
    </row>
    <row r="33" spans="1:19" ht="15.5" x14ac:dyDescent="0.35">
      <c r="A33" s="118"/>
      <c r="B33" s="131" t="str">
        <f>[1]Detailed!B33</f>
        <v>CABLES</v>
      </c>
      <c r="C33" s="133"/>
      <c r="D33" s="133"/>
      <c r="E33" s="133"/>
      <c r="F33" s="133"/>
      <c r="G33" s="133"/>
      <c r="H33" s="133"/>
      <c r="I33" s="133"/>
      <c r="J33" s="133"/>
      <c r="K33" s="133"/>
      <c r="L33" s="133"/>
      <c r="M33" s="133"/>
      <c r="N33" s="133"/>
      <c r="O33" s="133"/>
      <c r="P33" s="133"/>
      <c r="Q33" s="133"/>
      <c r="R33" s="132"/>
    </row>
    <row r="34" spans="1:19" ht="15.5" x14ac:dyDescent="0.35">
      <c r="A34" s="123">
        <f>Assumptions!C49</f>
        <v>1</v>
      </c>
      <c r="B34" s="108" t="str">
        <f>[1]Detailed!B34</f>
        <v>Array cable, km</v>
      </c>
      <c r="C34" s="110" cm="1">
        <f t="array" aca="1" ref="C34" ca="1">INDIRECT("R[36]C["&amp;$A$34&amp;"]",FALSE)</f>
        <v>0</v>
      </c>
      <c r="D34" s="110" cm="1">
        <f t="array" aca="1" ref="D34" ca="1">INDIRECT("R[36]C["&amp;$A$34&amp;"]",FALSE)</f>
        <v>0</v>
      </c>
      <c r="E34" s="110" cm="1">
        <f t="array" aca="1" ref="E34" ca="1">INDIRECT("R[36]C["&amp;$A$34&amp;"]",FALSE)</f>
        <v>0</v>
      </c>
      <c r="F34" s="110" cm="1">
        <f t="array" aca="1" ref="F34" ca="1">INDIRECT("R[36]C["&amp;$A$34&amp;"]",FALSE)</f>
        <v>0</v>
      </c>
      <c r="G34" s="110" cm="1">
        <f t="array" aca="1" ref="G34" ca="1">INDIRECT("R[36]C["&amp;$A$34&amp;"]",FALSE)</f>
        <v>0</v>
      </c>
      <c r="H34" s="110" cm="1">
        <f t="array" aca="1" ref="H34" ca="1">INDIRECT("R[36]C["&amp;$A$34&amp;"]",FALSE)</f>
        <v>122.00000000000001</v>
      </c>
      <c r="I34" s="110" cm="1">
        <f t="array" aca="1" ref="I34" ca="1">INDIRECT("R[36]C["&amp;$A$34&amp;"]",FALSE)</f>
        <v>244.00000000000003</v>
      </c>
      <c r="J34" s="110" cm="1">
        <f t="array" aca="1" ref="J34" ca="1">INDIRECT("R[36]C["&amp;$A$34&amp;"]",FALSE)</f>
        <v>244.00000000000003</v>
      </c>
      <c r="K34" s="110" cm="1">
        <f t="array" aca="1" ref="K34" ca="1">INDIRECT("R[36]C["&amp;$A$34&amp;"]",FALSE)</f>
        <v>101.66666666666667</v>
      </c>
      <c r="L34" s="110" cm="1">
        <f t="array" aca="1" ref="L34" ca="1">INDIRECT("R[36]C["&amp;$A$34&amp;"]",FALSE)</f>
        <v>0</v>
      </c>
      <c r="M34" s="110" cm="1">
        <f t="array" aca="1" ref="M34" ca="1">INDIRECT("R[36]C["&amp;$A$34&amp;"]",FALSE)</f>
        <v>0</v>
      </c>
      <c r="N34" s="110" cm="1">
        <f t="array" aca="1" ref="N34" ca="1">INDIRECT("R[36]C["&amp;$A$34&amp;"]",FALSE)</f>
        <v>0</v>
      </c>
      <c r="O34" s="110" cm="1">
        <f t="array" aca="1" ref="O34" ca="1">INDIRECT("R[36]C["&amp;$A$34&amp;"]",FALSE)</f>
        <v>0</v>
      </c>
      <c r="P34" s="110"/>
      <c r="Q34" s="110"/>
      <c r="R34" s="115">
        <f ca="1">SUM(C34:Q34)</f>
        <v>711.66666666666674</v>
      </c>
    </row>
    <row r="35" spans="1:19" ht="15.5" x14ac:dyDescent="0.35">
      <c r="A35" s="123">
        <f>Assumptions!C50</f>
        <v>1</v>
      </c>
      <c r="B35" s="108" t="str">
        <f>[1]Detailed!B35</f>
        <v>Export cable, km</v>
      </c>
      <c r="C35" s="110" cm="1">
        <f t="array" aca="1" ref="C35" ca="1">INDIRECT("R[36]C["&amp;$A$35&amp;"]",FALSE)</f>
        <v>0</v>
      </c>
      <c r="D35" s="110" cm="1">
        <f t="array" aca="1" ref="D35" ca="1">INDIRECT("R[36]C["&amp;$A$35&amp;"]",FALSE)</f>
        <v>0</v>
      </c>
      <c r="E35" s="110" cm="1">
        <f t="array" aca="1" ref="E35" ca="1">INDIRECT("R[36]C["&amp;$A$35&amp;"]",FALSE)</f>
        <v>0</v>
      </c>
      <c r="F35" s="110" cm="1">
        <f t="array" aca="1" ref="F35" ca="1">INDIRECT("R[36]C["&amp;$A$35&amp;"]",FALSE)</f>
        <v>0</v>
      </c>
      <c r="G35" s="110" cm="1">
        <f t="array" aca="1" ref="G35" ca="1">INDIRECT("R[36]C["&amp;$A$35&amp;"]",FALSE)</f>
        <v>0</v>
      </c>
      <c r="H35" s="110" cm="1">
        <f t="array" aca="1" ref="H35" ca="1">INDIRECT("R[36]C["&amp;$A$35&amp;"]",FALSE)</f>
        <v>120</v>
      </c>
      <c r="I35" s="110" cm="1">
        <f t="array" aca="1" ref="I35" ca="1">INDIRECT("R[36]C["&amp;$A$35&amp;"]",FALSE)</f>
        <v>210</v>
      </c>
      <c r="J35" s="110" cm="1">
        <f t="array" aca="1" ref="J35" ca="1">INDIRECT("R[36]C["&amp;$A$35&amp;"]",FALSE)</f>
        <v>210</v>
      </c>
      <c r="K35" s="110" cm="1">
        <f t="array" aca="1" ref="K35" ca="1">INDIRECT("R[36]C["&amp;$A$35&amp;"]",FALSE)</f>
        <v>105</v>
      </c>
      <c r="L35" s="110" cm="1">
        <f t="array" aca="1" ref="L35" ca="1">INDIRECT("R[36]C["&amp;$A$35&amp;"]",FALSE)</f>
        <v>0</v>
      </c>
      <c r="M35" s="110" cm="1">
        <f t="array" aca="1" ref="M35" ca="1">INDIRECT("R[36]C["&amp;$A$35&amp;"]",FALSE)</f>
        <v>0</v>
      </c>
      <c r="N35" s="110" cm="1">
        <f t="array" aca="1" ref="N35" ca="1">INDIRECT("R[36]C["&amp;$A$35&amp;"]",FALSE)</f>
        <v>0</v>
      </c>
      <c r="O35" s="110" cm="1">
        <f t="array" aca="1" ref="O35" ca="1">INDIRECT("R[36]C["&amp;$A$35&amp;"]",FALSE)</f>
        <v>0</v>
      </c>
      <c r="P35" s="110"/>
      <c r="Q35" s="110"/>
      <c r="R35" s="115">
        <f ca="1">SUM(C35:Q35)</f>
        <v>645</v>
      </c>
    </row>
    <row r="36" spans="1:19" ht="15.5" x14ac:dyDescent="0.35">
      <c r="A36" s="118"/>
      <c r="B36" s="131"/>
      <c r="C36" s="131"/>
      <c r="D36" s="131"/>
      <c r="E36" s="131"/>
      <c r="F36" s="131"/>
      <c r="G36" s="131"/>
      <c r="H36" s="131"/>
      <c r="I36" s="131"/>
      <c r="J36" s="131"/>
      <c r="K36" s="131"/>
      <c r="L36" s="131"/>
      <c r="M36" s="131"/>
      <c r="N36" s="131"/>
      <c r="O36" s="131"/>
      <c r="P36" s="131"/>
      <c r="Q36" s="131"/>
      <c r="R36" s="132"/>
    </row>
    <row r="37" spans="1:19" ht="15.5" x14ac:dyDescent="0.35">
      <c r="A37" s="118"/>
      <c r="B37" s="118"/>
      <c r="C37" s="118"/>
      <c r="D37" s="117"/>
      <c r="E37" s="117"/>
      <c r="F37" s="117"/>
      <c r="G37" s="117"/>
      <c r="H37" s="117"/>
      <c r="I37" s="117"/>
      <c r="J37" s="117"/>
      <c r="K37" s="117"/>
      <c r="L37" s="117"/>
      <c r="M37" s="117"/>
      <c r="N37" s="117"/>
      <c r="O37" s="117"/>
      <c r="P37" s="117"/>
      <c r="Q37" s="117"/>
      <c r="R37" s="117"/>
    </row>
    <row r="38" spans="1:19" ht="15.5" x14ac:dyDescent="0.35">
      <c r="A38" s="118"/>
      <c r="B38" s="118"/>
      <c r="C38" s="118"/>
      <c r="D38" s="117"/>
      <c r="E38" s="117"/>
      <c r="F38" s="117"/>
      <c r="G38" s="117"/>
      <c r="H38" s="117"/>
      <c r="I38" s="117"/>
      <c r="J38" s="117"/>
      <c r="K38" s="117"/>
      <c r="L38" s="117"/>
      <c r="M38" s="117"/>
      <c r="N38" s="117"/>
      <c r="O38" s="117"/>
      <c r="P38" s="117"/>
      <c r="Q38" s="117"/>
      <c r="R38" s="117"/>
    </row>
    <row r="39" spans="1:19" ht="15.5" x14ac:dyDescent="0.35">
      <c r="A39" s="118"/>
      <c r="B39" s="118" t="s">
        <v>238</v>
      </c>
      <c r="C39" s="117">
        <f ca="1">SUM(C10:C12)</f>
        <v>0</v>
      </c>
      <c r="D39" s="117">
        <f ca="1">SUM(D10:D12)</f>
        <v>0</v>
      </c>
      <c r="E39" s="117">
        <f t="shared" ref="E39:Q39" ca="1" si="6">SUM(E10:E12)</f>
        <v>0</v>
      </c>
      <c r="F39" s="117">
        <f t="shared" ca="1" si="6"/>
        <v>0</v>
      </c>
      <c r="G39" s="117">
        <f t="shared" ca="1" si="6"/>
        <v>0</v>
      </c>
      <c r="H39" s="117">
        <f t="shared" ca="1" si="6"/>
        <v>33.333333333333336</v>
      </c>
      <c r="I39" s="117">
        <f t="shared" ca="1" si="6"/>
        <v>66.666666666666671</v>
      </c>
      <c r="J39" s="117">
        <f t="shared" ca="1" si="6"/>
        <v>66.666666666666671</v>
      </c>
      <c r="K39" s="117">
        <f t="shared" ca="1" si="6"/>
        <v>27.777777777777779</v>
      </c>
      <c r="L39" s="117">
        <f t="shared" ca="1" si="6"/>
        <v>0</v>
      </c>
      <c r="M39" s="117">
        <f t="shared" ca="1" si="6"/>
        <v>0</v>
      </c>
      <c r="N39" s="117">
        <f t="shared" ca="1" si="6"/>
        <v>0</v>
      </c>
      <c r="O39" s="117">
        <f t="shared" ca="1" si="6"/>
        <v>0</v>
      </c>
      <c r="P39" s="117">
        <f t="shared" si="6"/>
        <v>0</v>
      </c>
      <c r="Q39" s="117">
        <f t="shared" si="6"/>
        <v>0</v>
      </c>
      <c r="R39" s="117">
        <f ca="1">SUM(R10:R12)</f>
        <v>194.44444444444446</v>
      </c>
    </row>
    <row r="40" spans="1:19" ht="15.5" x14ac:dyDescent="0.35">
      <c r="A40" s="118"/>
      <c r="B40" s="118"/>
      <c r="C40" s="118"/>
      <c r="D40" s="117"/>
      <c r="E40" s="117"/>
      <c r="F40" s="117"/>
      <c r="G40" s="117"/>
      <c r="H40" s="117"/>
      <c r="I40" s="117"/>
      <c r="J40" s="117"/>
      <c r="K40" s="117"/>
      <c r="L40" s="117"/>
      <c r="M40" s="117"/>
      <c r="N40" s="117"/>
      <c r="O40" s="117"/>
      <c r="P40" s="117"/>
      <c r="Q40" s="117"/>
      <c r="R40" s="117"/>
    </row>
    <row r="41" spans="1:19" ht="15.5" x14ac:dyDescent="0.35">
      <c r="A41" s="118"/>
      <c r="B41" s="118"/>
      <c r="C41" s="118"/>
      <c r="D41" s="117"/>
      <c r="E41" s="117"/>
      <c r="F41" s="117"/>
      <c r="G41" s="117"/>
      <c r="H41" s="117"/>
      <c r="I41" s="117"/>
      <c r="J41" s="117"/>
      <c r="K41" s="117"/>
      <c r="L41" s="117"/>
      <c r="M41" s="117"/>
      <c r="N41" s="117"/>
      <c r="O41" s="117"/>
      <c r="P41" s="117"/>
      <c r="Q41" s="117"/>
      <c r="R41" s="117"/>
    </row>
    <row r="42" spans="1:19" ht="15.5" x14ac:dyDescent="0.35">
      <c r="A42" s="118"/>
      <c r="B42" s="118"/>
      <c r="C42" s="118"/>
      <c r="D42" s="118"/>
      <c r="E42" s="118"/>
      <c r="F42" s="118"/>
      <c r="G42" s="118"/>
      <c r="H42" s="118"/>
      <c r="I42" s="118"/>
      <c r="J42" s="118"/>
      <c r="K42" s="118"/>
      <c r="L42" s="118"/>
      <c r="M42" s="118"/>
      <c r="N42" s="118"/>
      <c r="O42" s="118"/>
      <c r="P42" s="118"/>
      <c r="Q42" s="118"/>
      <c r="R42" s="117"/>
    </row>
    <row r="43" spans="1:19" ht="15.5" x14ac:dyDescent="0.35">
      <c r="A43" s="118"/>
      <c r="B43" s="118"/>
      <c r="C43" s="118"/>
      <c r="D43" s="118"/>
      <c r="E43" s="118"/>
      <c r="F43" s="118"/>
      <c r="G43" s="118"/>
      <c r="H43" s="118"/>
      <c r="I43" s="118"/>
      <c r="J43" s="118"/>
      <c r="K43" s="118"/>
      <c r="L43" s="118"/>
      <c r="M43" s="118"/>
      <c r="N43" s="118"/>
      <c r="O43" s="118"/>
      <c r="P43" s="118"/>
      <c r="Q43" s="118"/>
      <c r="R43" s="117"/>
    </row>
    <row r="44" spans="1:19" ht="15.5" x14ac:dyDescent="0.35">
      <c r="A44" s="118"/>
      <c r="B44" s="122" t="s">
        <v>191</v>
      </c>
      <c r="C44" s="122"/>
      <c r="D44" s="118"/>
      <c r="E44" s="118"/>
      <c r="F44" s="118"/>
      <c r="G44" s="118"/>
      <c r="H44" s="118"/>
      <c r="I44" s="118"/>
      <c r="J44" s="118"/>
      <c r="K44" s="118"/>
      <c r="L44" s="118"/>
      <c r="M44" s="118"/>
      <c r="N44" s="118"/>
      <c r="O44" s="118"/>
      <c r="P44" s="118"/>
      <c r="Q44" s="118"/>
      <c r="R44" s="117"/>
    </row>
    <row r="45" spans="1:19" ht="15.5" x14ac:dyDescent="0.35">
      <c r="A45" s="118"/>
      <c r="B45" s="131" t="str">
        <f>[1]Detailed!B39</f>
        <v>TURBINES, MW</v>
      </c>
      <c r="C45" s="131"/>
      <c r="D45" s="131"/>
      <c r="E45" s="131"/>
      <c r="F45" s="131"/>
      <c r="G45" s="131"/>
      <c r="H45" s="131"/>
      <c r="I45" s="131"/>
      <c r="J45" s="131"/>
      <c r="K45" s="131"/>
      <c r="L45" s="131"/>
      <c r="M45" s="131"/>
      <c r="N45" s="131"/>
      <c r="O45" s="131"/>
      <c r="P45" s="131"/>
      <c r="Q45" s="131"/>
      <c r="R45" s="132"/>
    </row>
    <row r="46" spans="1:19" ht="15.5" x14ac:dyDescent="0.35">
      <c r="A46" s="124">
        <f>Assumptions!C55</f>
        <v>1</v>
      </c>
      <c r="B46" s="125">
        <f>[1]Detailed!B40</f>
        <v>12</v>
      </c>
      <c r="C46" s="129" cm="1">
        <f t="array" aca="1" ref="C46" ca="1">INDIRECT("R[40]C["&amp;$A$46&amp;"]",FALSE)</f>
        <v>0</v>
      </c>
      <c r="D46" s="126" cm="1">
        <f t="array" aca="1" ref="D46" ca="1">INDIRECT("R[40]C["&amp;$A$46&amp;"]",FALSE)</f>
        <v>0</v>
      </c>
      <c r="E46" s="126" cm="1">
        <f t="array" aca="1" ref="E46" ca="1">INDIRECT("R[40]C["&amp;$A$46&amp;"]",FALSE)</f>
        <v>0</v>
      </c>
      <c r="F46" s="126" cm="1">
        <f t="array" aca="1" ref="F46" ca="1">INDIRECT("R[40]C["&amp;$A$46&amp;"]",FALSE)</f>
        <v>0</v>
      </c>
      <c r="G46" s="126" cm="1">
        <f t="array" aca="1" ref="G46" ca="1">INDIRECT("R[40]C["&amp;$A$46&amp;"]",FALSE)</f>
        <v>0</v>
      </c>
      <c r="H46" s="126" cm="1">
        <f t="array" aca="1" ref="H46" ca="1">INDIRECT("R[40]C["&amp;$A$46&amp;"]",FALSE)</f>
        <v>0</v>
      </c>
      <c r="I46" s="126" cm="1">
        <f t="array" aca="1" ref="I46" ca="1">INDIRECT("R[40]C["&amp;$A$46&amp;"]",FALSE)</f>
        <v>0</v>
      </c>
      <c r="J46" s="126" cm="1">
        <f t="array" aca="1" ref="J46" ca="1">INDIRECT("R[40]C["&amp;$A$46&amp;"]",FALSE)</f>
        <v>0</v>
      </c>
      <c r="K46" s="126" cm="1">
        <f t="array" aca="1" ref="K46" ca="1">INDIRECT("R[40]C["&amp;$A$46&amp;"]",FALSE)</f>
        <v>0</v>
      </c>
      <c r="L46" s="126" cm="1">
        <f t="array" aca="1" ref="L46" ca="1">INDIRECT("R[40]C["&amp;$A$46&amp;"]",FALSE)</f>
        <v>0</v>
      </c>
      <c r="M46" s="126" cm="1">
        <f t="array" aca="1" ref="M46" ca="1">INDIRECT("R[40]C["&amp;$A$46&amp;"]",FALSE)</f>
        <v>0</v>
      </c>
      <c r="N46" s="126" cm="1">
        <f t="array" aca="1" ref="N46" ca="1">INDIRECT("R[40]C["&amp;$A$46&amp;"]",FALSE)</f>
        <v>0</v>
      </c>
      <c r="O46" s="126" cm="1">
        <f t="array" aca="1" ref="O46" ca="1">INDIRECT("R[40]C["&amp;$A$46&amp;"]",FALSE)</f>
        <v>0</v>
      </c>
      <c r="P46" s="126" cm="1">
        <f t="array" aca="1" ref="P46" ca="1">INDIRECT("R[40]C["&amp;$A$46&amp;"]",FALSE)</f>
        <v>0</v>
      </c>
      <c r="Q46" s="127"/>
      <c r="R46" s="130">
        <f ca="1">SUM(D46:P46)</f>
        <v>0</v>
      </c>
    </row>
    <row r="47" spans="1:19" ht="15.5" x14ac:dyDescent="0.35">
      <c r="A47" s="123">
        <f>A46</f>
        <v>1</v>
      </c>
      <c r="B47" s="125">
        <f>[1]Detailed!B41</f>
        <v>15</v>
      </c>
      <c r="C47" s="129" cm="1">
        <f t="array" aca="1" ref="C47" ca="1">INDIRECT("R[40]C["&amp;$A$46&amp;"]",FALSE)</f>
        <v>0</v>
      </c>
      <c r="D47" s="126" cm="1">
        <f t="array" aca="1" ref="D47" ca="1">INDIRECT("R[40]C["&amp;$A$46&amp;"]",FALSE)</f>
        <v>0</v>
      </c>
      <c r="E47" s="126" cm="1">
        <f t="array" aca="1" ref="E47" ca="1">INDIRECT("R[40]C["&amp;$A$46&amp;"]",FALSE)</f>
        <v>0</v>
      </c>
      <c r="F47" s="126" cm="1">
        <f t="array" aca="1" ref="F47" ca="1">INDIRECT("R[40]C["&amp;$A$46&amp;"]",FALSE)</f>
        <v>0</v>
      </c>
      <c r="G47" s="126" cm="1">
        <f t="array" aca="1" ref="G47" ca="1">INDIRECT("R[40]C["&amp;$A$46&amp;"]",FALSE)</f>
        <v>0</v>
      </c>
      <c r="H47" s="126" cm="1">
        <f t="array" aca="1" ref="H47" ca="1">INDIRECT("R[40]C["&amp;$A$46&amp;"]",FALSE)</f>
        <v>0</v>
      </c>
      <c r="I47" s="126" cm="1">
        <f t="array" aca="1" ref="I47" ca="1">INDIRECT("R[40]C["&amp;$A$46&amp;"]",FALSE)</f>
        <v>33.333333333333336</v>
      </c>
      <c r="J47" s="126" cm="1">
        <f t="array" aca="1" ref="J47" ca="1">INDIRECT("R[40]C["&amp;$A$46&amp;"]",FALSE)</f>
        <v>66.666666666666671</v>
      </c>
      <c r="K47" s="126" cm="1">
        <f t="array" aca="1" ref="K47" ca="1">INDIRECT("R[40]C["&amp;$A$46&amp;"]",FALSE)</f>
        <v>66.666666666666671</v>
      </c>
      <c r="L47" s="126" cm="1">
        <f t="array" aca="1" ref="L47" ca="1">INDIRECT("R[40]C["&amp;$A$46&amp;"]",FALSE)</f>
        <v>0</v>
      </c>
      <c r="M47" s="126" cm="1">
        <f t="array" aca="1" ref="M47" ca="1">INDIRECT("R[40]C["&amp;$A$46&amp;"]",FALSE)</f>
        <v>0</v>
      </c>
      <c r="N47" s="126" cm="1">
        <f t="array" aca="1" ref="N47" ca="1">INDIRECT("R[40]C["&amp;$A$46&amp;"]",FALSE)</f>
        <v>0</v>
      </c>
      <c r="O47" s="126" cm="1">
        <f t="array" aca="1" ref="O47" ca="1">INDIRECT("R[40]C["&amp;$A$46&amp;"]",FALSE)</f>
        <v>0</v>
      </c>
      <c r="P47" s="126" cm="1">
        <f t="array" aca="1" ref="P47" ca="1">INDIRECT("R[40]C["&amp;$A$46&amp;"]",FALSE)</f>
        <v>0</v>
      </c>
      <c r="Q47" s="127"/>
      <c r="R47" s="130">
        <f ca="1">SUM(D47:P47)</f>
        <v>166.66666666666669</v>
      </c>
    </row>
    <row r="48" spans="1:19" ht="15.5" x14ac:dyDescent="0.35">
      <c r="A48" s="123">
        <f>A47</f>
        <v>1</v>
      </c>
      <c r="B48" s="125">
        <f>[1]Detailed!B42</f>
        <v>18</v>
      </c>
      <c r="C48" s="129" cm="1">
        <f t="array" aca="1" ref="C48" ca="1">INDIRECT("R[40]C["&amp;$A$46&amp;"]",FALSE)</f>
        <v>0</v>
      </c>
      <c r="D48" s="126" cm="1">
        <f t="array" aca="1" ref="D48" ca="1">INDIRECT("R[40]C["&amp;$A$46&amp;"]",FALSE)</f>
        <v>0</v>
      </c>
      <c r="E48" s="126" cm="1">
        <f t="array" aca="1" ref="E48" ca="1">INDIRECT("R[40]C["&amp;$A$46&amp;"]",FALSE)</f>
        <v>0</v>
      </c>
      <c r="F48" s="126" cm="1">
        <f t="array" aca="1" ref="F48" ca="1">INDIRECT("R[40]C["&amp;$A$46&amp;"]",FALSE)</f>
        <v>0</v>
      </c>
      <c r="G48" s="126" cm="1">
        <f t="array" aca="1" ref="G48" ca="1">INDIRECT("R[40]C["&amp;$A$46&amp;"]",FALSE)</f>
        <v>0</v>
      </c>
      <c r="H48" s="126" cm="1">
        <f t="array" aca="1" ref="H48" ca="1">INDIRECT("R[40]C["&amp;$A$46&amp;"]",FALSE)</f>
        <v>0</v>
      </c>
      <c r="I48" s="126" cm="1">
        <f t="array" aca="1" ref="I48" ca="1">INDIRECT("R[40]C["&amp;$A$46&amp;"]",FALSE)</f>
        <v>0</v>
      </c>
      <c r="J48" s="126" cm="1">
        <f t="array" aca="1" ref="J48" ca="1">INDIRECT("R[40]C["&amp;$A$46&amp;"]",FALSE)</f>
        <v>0</v>
      </c>
      <c r="K48" s="126" cm="1">
        <f t="array" aca="1" ref="K48" ca="1">INDIRECT("R[40]C["&amp;$A$46&amp;"]",FALSE)</f>
        <v>0</v>
      </c>
      <c r="L48" s="126" cm="1">
        <f t="array" aca="1" ref="L48" ca="1">INDIRECT("R[40]C["&amp;$A$46&amp;"]",FALSE)</f>
        <v>27.777777777777779</v>
      </c>
      <c r="M48" s="126" cm="1">
        <f t="array" aca="1" ref="M48" ca="1">INDIRECT("R[40]C["&amp;$A$46&amp;"]",FALSE)</f>
        <v>0</v>
      </c>
      <c r="N48" s="126" cm="1">
        <f t="array" aca="1" ref="N48" ca="1">INDIRECT("R[40]C["&amp;$A$46&amp;"]",FALSE)</f>
        <v>0</v>
      </c>
      <c r="O48" s="126" cm="1">
        <f t="array" aca="1" ref="O48" ca="1">INDIRECT("R[40]C["&amp;$A$46&amp;"]",FALSE)</f>
        <v>0</v>
      </c>
      <c r="P48" s="126" cm="1">
        <f t="array" aca="1" ref="P48" ca="1">INDIRECT("R[40]C["&amp;$A$46&amp;"]",FALSE)</f>
        <v>0</v>
      </c>
      <c r="Q48" s="127"/>
      <c r="R48" s="130">
        <f ca="1">SUM(D48:P48)</f>
        <v>27.777777777777779</v>
      </c>
      <c r="S48" t="s">
        <v>89</v>
      </c>
    </row>
    <row r="49" spans="1:18" ht="15.5" x14ac:dyDescent="0.35">
      <c r="A49" s="118"/>
      <c r="B49" s="131" t="str">
        <f>[1]Detailed!B43</f>
        <v>ROTOR BLADES, m</v>
      </c>
      <c r="C49" s="135"/>
      <c r="D49" s="131"/>
      <c r="E49" s="131"/>
      <c r="F49" s="131"/>
      <c r="G49" s="131"/>
      <c r="H49" s="131"/>
      <c r="I49" s="131"/>
      <c r="J49" s="131"/>
      <c r="K49" s="131"/>
      <c r="L49" s="131"/>
      <c r="M49" s="131"/>
      <c r="N49" s="131"/>
      <c r="O49" s="131"/>
      <c r="P49" s="131"/>
      <c r="Q49" s="131"/>
      <c r="R49" s="132"/>
    </row>
    <row r="50" spans="1:18" ht="15.5" x14ac:dyDescent="0.35">
      <c r="A50" s="123">
        <f>A48</f>
        <v>1</v>
      </c>
      <c r="B50" s="125">
        <f>[1]Detailed!B44</f>
        <v>12</v>
      </c>
      <c r="C50" s="129" cm="1">
        <f t="array" aca="1" ref="C50" ca="1">INDIRECT("R[40]C["&amp;$A$50&amp;"]",FALSE)</f>
        <v>0</v>
      </c>
      <c r="D50" s="126" cm="1">
        <f t="array" aca="1" ref="D50" ca="1">INDIRECT("R[40]C["&amp;$A$50&amp;"]",FALSE)</f>
        <v>0</v>
      </c>
      <c r="E50" s="126" cm="1">
        <f t="array" aca="1" ref="E50" ca="1">INDIRECT("R[40]C["&amp;$A$50&amp;"]",FALSE)</f>
        <v>0</v>
      </c>
      <c r="F50" s="126" cm="1">
        <f t="array" aca="1" ref="F50" ca="1">INDIRECT("R[40]C["&amp;$A$50&amp;"]",FALSE)</f>
        <v>0</v>
      </c>
      <c r="G50" s="126" cm="1">
        <f t="array" aca="1" ref="G50" ca="1">INDIRECT("R[40]C["&amp;$A$50&amp;"]",FALSE)</f>
        <v>0</v>
      </c>
      <c r="H50" s="126" cm="1">
        <f t="array" aca="1" ref="H50" ca="1">INDIRECT("R[40]C["&amp;$A$50&amp;"]",FALSE)</f>
        <v>0</v>
      </c>
      <c r="I50" s="126" cm="1">
        <f t="array" aca="1" ref="I50" ca="1">INDIRECT("R[40]C["&amp;$A$50&amp;"]",FALSE)</f>
        <v>0</v>
      </c>
      <c r="J50" s="126" cm="1">
        <f t="array" aca="1" ref="J50" ca="1">INDIRECT("R[40]C["&amp;$A$50&amp;"]",FALSE)</f>
        <v>0</v>
      </c>
      <c r="K50" s="126" cm="1">
        <f t="array" aca="1" ref="K50" ca="1">INDIRECT("R[40]C["&amp;$A$50&amp;"]",FALSE)</f>
        <v>0</v>
      </c>
      <c r="L50" s="126" cm="1">
        <f t="array" aca="1" ref="L50" ca="1">INDIRECT("R[40]C["&amp;$A$50&amp;"]",FALSE)</f>
        <v>0</v>
      </c>
      <c r="M50" s="126" cm="1">
        <f t="array" aca="1" ref="M50" ca="1">INDIRECT("R[40]C["&amp;$A$50&amp;"]",FALSE)</f>
        <v>0</v>
      </c>
      <c r="N50" s="126" cm="1">
        <f t="array" aca="1" ref="N50" ca="1">INDIRECT("R[40]C["&amp;$A$50&amp;"]",FALSE)</f>
        <v>0</v>
      </c>
      <c r="O50" s="126" cm="1">
        <f t="array" aca="1" ref="O50" ca="1">INDIRECT("R[40]C["&amp;$A$50&amp;"]",FALSE)</f>
        <v>0</v>
      </c>
      <c r="P50" s="126" cm="1">
        <f t="array" aca="1" ref="P50" ca="1">INDIRECT("R[40]C["&amp;$A$50&amp;"]",FALSE)</f>
        <v>0</v>
      </c>
      <c r="Q50" s="128"/>
      <c r="R50" s="130">
        <f ca="1">SUM(D50:P50)</f>
        <v>0</v>
      </c>
    </row>
    <row r="51" spans="1:18" ht="15.5" x14ac:dyDescent="0.35">
      <c r="A51" s="123">
        <f>A50</f>
        <v>1</v>
      </c>
      <c r="B51" s="125">
        <f>[1]Detailed!B45</f>
        <v>15</v>
      </c>
      <c r="C51" s="129" cm="1">
        <f t="array" aca="1" ref="C51" ca="1">INDIRECT("R[40]C["&amp;$A$50&amp;"]",FALSE)</f>
        <v>0</v>
      </c>
      <c r="D51" s="126" cm="1">
        <f t="array" aca="1" ref="D51" ca="1">INDIRECT("R[40]C["&amp;$A$50&amp;"]",FALSE)</f>
        <v>0</v>
      </c>
      <c r="E51" s="126" cm="1">
        <f t="array" aca="1" ref="E51" ca="1">INDIRECT("R[40]C["&amp;$A$50&amp;"]",FALSE)</f>
        <v>0</v>
      </c>
      <c r="F51" s="126" cm="1">
        <f t="array" aca="1" ref="F51" ca="1">INDIRECT("R[40]C["&amp;$A$50&amp;"]",FALSE)</f>
        <v>0</v>
      </c>
      <c r="G51" s="126" cm="1">
        <f t="array" aca="1" ref="G51" ca="1">INDIRECT("R[40]C["&amp;$A$50&amp;"]",FALSE)</f>
        <v>0</v>
      </c>
      <c r="H51" s="126" cm="1">
        <f t="array" aca="1" ref="H51" ca="1">INDIRECT("R[40]C["&amp;$A$50&amp;"]",FALSE)</f>
        <v>0</v>
      </c>
      <c r="I51" s="126" cm="1">
        <f t="array" aca="1" ref="I51" ca="1">INDIRECT("R[40]C["&amp;$A$50&amp;"]",FALSE)</f>
        <v>100</v>
      </c>
      <c r="J51" s="126" cm="1">
        <f t="array" aca="1" ref="J51" ca="1">INDIRECT("R[40]C["&amp;$A$50&amp;"]",FALSE)</f>
        <v>200</v>
      </c>
      <c r="K51" s="126" cm="1">
        <f t="array" aca="1" ref="K51" ca="1">INDIRECT("R[40]C["&amp;$A$50&amp;"]",FALSE)</f>
        <v>200</v>
      </c>
      <c r="L51" s="126" cm="1">
        <f t="array" aca="1" ref="L51" ca="1">INDIRECT("R[40]C["&amp;$A$50&amp;"]",FALSE)</f>
        <v>0</v>
      </c>
      <c r="M51" s="126" cm="1">
        <f t="array" aca="1" ref="M51" ca="1">INDIRECT("R[40]C["&amp;$A$50&amp;"]",FALSE)</f>
        <v>0</v>
      </c>
      <c r="N51" s="126" cm="1">
        <f t="array" aca="1" ref="N51" ca="1">INDIRECT("R[40]C["&amp;$A$50&amp;"]",FALSE)</f>
        <v>0</v>
      </c>
      <c r="O51" s="126" cm="1">
        <f t="array" aca="1" ref="O51" ca="1">INDIRECT("R[40]C["&amp;$A$50&amp;"]",FALSE)</f>
        <v>0</v>
      </c>
      <c r="P51" s="126" cm="1">
        <f t="array" aca="1" ref="P51" ca="1">INDIRECT("R[40]C["&amp;$A$50&amp;"]",FALSE)</f>
        <v>0</v>
      </c>
      <c r="Q51" s="128"/>
      <c r="R51" s="130">
        <f ca="1">SUM(D51:P51)</f>
        <v>500</v>
      </c>
    </row>
    <row r="52" spans="1:18" ht="15.5" x14ac:dyDescent="0.35">
      <c r="A52" s="123">
        <f>A51</f>
        <v>1</v>
      </c>
      <c r="B52" s="125">
        <f>[1]Detailed!B46</f>
        <v>18</v>
      </c>
      <c r="C52" s="129" cm="1">
        <f t="array" aca="1" ref="C52" ca="1">INDIRECT("R[40]C["&amp;$A$50&amp;"]",FALSE)</f>
        <v>0</v>
      </c>
      <c r="D52" s="126" cm="1">
        <f t="array" aca="1" ref="D52" ca="1">INDIRECT("R[40]C["&amp;$A$50&amp;"]",FALSE)</f>
        <v>0</v>
      </c>
      <c r="E52" s="126" cm="1">
        <f t="array" aca="1" ref="E52" ca="1">INDIRECT("R[40]C["&amp;$A$50&amp;"]",FALSE)</f>
        <v>0</v>
      </c>
      <c r="F52" s="126" cm="1">
        <f t="array" aca="1" ref="F52" ca="1">INDIRECT("R[40]C["&amp;$A$50&amp;"]",FALSE)</f>
        <v>0</v>
      </c>
      <c r="G52" s="126" cm="1">
        <f t="array" aca="1" ref="G52" ca="1">INDIRECT("R[40]C["&amp;$A$50&amp;"]",FALSE)</f>
        <v>0</v>
      </c>
      <c r="H52" s="126" cm="1">
        <f t="array" aca="1" ref="H52" ca="1">INDIRECT("R[40]C["&amp;$A$50&amp;"]",FALSE)</f>
        <v>0</v>
      </c>
      <c r="I52" s="126" cm="1">
        <f t="array" aca="1" ref="I52" ca="1">INDIRECT("R[40]C["&amp;$A$50&amp;"]",FALSE)</f>
        <v>0</v>
      </c>
      <c r="J52" s="126" cm="1">
        <f t="array" aca="1" ref="J52" ca="1">INDIRECT("R[40]C["&amp;$A$50&amp;"]",FALSE)</f>
        <v>0</v>
      </c>
      <c r="K52" s="126" cm="1">
        <f t="array" aca="1" ref="K52" ca="1">INDIRECT("R[40]C["&amp;$A$50&amp;"]",FALSE)</f>
        <v>0</v>
      </c>
      <c r="L52" s="126" cm="1">
        <f t="array" aca="1" ref="L52" ca="1">INDIRECT("R[40]C["&amp;$A$50&amp;"]",FALSE)</f>
        <v>83.333333333333343</v>
      </c>
      <c r="M52" s="126" cm="1">
        <f t="array" aca="1" ref="M52" ca="1">INDIRECT("R[40]C["&amp;$A$50&amp;"]",FALSE)</f>
        <v>0</v>
      </c>
      <c r="N52" s="126" cm="1">
        <f t="array" aca="1" ref="N52" ca="1">INDIRECT("R[40]C["&amp;$A$50&amp;"]",FALSE)</f>
        <v>0</v>
      </c>
      <c r="O52" s="126" cm="1">
        <f t="array" aca="1" ref="O52" ca="1">INDIRECT("R[40]C["&amp;$A$50&amp;"]",FALSE)</f>
        <v>0</v>
      </c>
      <c r="P52" s="126" cm="1">
        <f t="array" aca="1" ref="P52" ca="1">INDIRECT("R[40]C["&amp;$A$50&amp;"]",FALSE)</f>
        <v>0</v>
      </c>
      <c r="Q52" s="128"/>
      <c r="R52" s="130">
        <f ca="1">SUM(D52:P52)</f>
        <v>83.333333333333343</v>
      </c>
    </row>
    <row r="53" spans="1:18" ht="15.5" x14ac:dyDescent="0.35">
      <c r="A53" s="118"/>
      <c r="B53" s="131" t="str">
        <f>[1]Detailed!B47</f>
        <v>NACELLES, MW</v>
      </c>
      <c r="C53" s="135"/>
      <c r="D53" s="131"/>
      <c r="E53" s="131"/>
      <c r="F53" s="131"/>
      <c r="G53" s="131"/>
      <c r="H53" s="131"/>
      <c r="I53" s="131"/>
      <c r="J53" s="131"/>
      <c r="K53" s="131"/>
      <c r="L53" s="131"/>
      <c r="M53" s="131"/>
      <c r="N53" s="131"/>
      <c r="O53" s="131"/>
      <c r="P53" s="131"/>
      <c r="Q53" s="131"/>
      <c r="R53" s="132"/>
    </row>
    <row r="54" spans="1:18" ht="15.5" x14ac:dyDescent="0.35">
      <c r="A54" s="123">
        <f>A52</f>
        <v>1</v>
      </c>
      <c r="B54" s="125">
        <f>[1]Detailed!B48</f>
        <v>12</v>
      </c>
      <c r="C54" s="129" cm="1">
        <f t="array" aca="1" ref="C54" ca="1">INDIRECT("R[40]C["&amp;$A$46&amp;"]",FALSE)</f>
        <v>0</v>
      </c>
      <c r="D54" s="126" cm="1">
        <f t="array" aca="1" ref="D54" ca="1">INDIRECT("R[40]C["&amp;$A$46&amp;"]",FALSE)</f>
        <v>0</v>
      </c>
      <c r="E54" s="126" cm="1">
        <f t="array" aca="1" ref="E54" ca="1">INDIRECT("R[40]C["&amp;$A$46&amp;"]",FALSE)</f>
        <v>0</v>
      </c>
      <c r="F54" s="126" cm="1">
        <f t="array" aca="1" ref="F54" ca="1">INDIRECT("R[40]C["&amp;$A$46&amp;"]",FALSE)</f>
        <v>0</v>
      </c>
      <c r="G54" s="126" cm="1">
        <f t="array" aca="1" ref="G54" ca="1">INDIRECT("R[40]C["&amp;$A$46&amp;"]",FALSE)</f>
        <v>0</v>
      </c>
      <c r="H54" s="126" cm="1">
        <f t="array" aca="1" ref="H54" ca="1">INDIRECT("R[40]C["&amp;$A$46&amp;"]",FALSE)</f>
        <v>0</v>
      </c>
      <c r="I54" s="126" cm="1">
        <f t="array" aca="1" ref="I54" ca="1">INDIRECT("R[40]C["&amp;$A$46&amp;"]",FALSE)</f>
        <v>0</v>
      </c>
      <c r="J54" s="126" cm="1">
        <f t="array" aca="1" ref="J54" ca="1">INDIRECT("R[40]C["&amp;$A$46&amp;"]",FALSE)</f>
        <v>0</v>
      </c>
      <c r="K54" s="126" cm="1">
        <f t="array" aca="1" ref="K54" ca="1">INDIRECT("R[40]C["&amp;$A$46&amp;"]",FALSE)</f>
        <v>0</v>
      </c>
      <c r="L54" s="126" cm="1">
        <f t="array" aca="1" ref="L54" ca="1">INDIRECT("R[40]C["&amp;$A$46&amp;"]",FALSE)</f>
        <v>0</v>
      </c>
      <c r="M54" s="126" cm="1">
        <f t="array" aca="1" ref="M54" ca="1">INDIRECT("R[40]C["&amp;$A$46&amp;"]",FALSE)</f>
        <v>0</v>
      </c>
      <c r="N54" s="126" cm="1">
        <f t="array" aca="1" ref="N54" ca="1">INDIRECT("R[40]C["&amp;$A$46&amp;"]",FALSE)</f>
        <v>0</v>
      </c>
      <c r="O54" s="126" cm="1">
        <f t="array" aca="1" ref="O54" ca="1">INDIRECT("R[40]C["&amp;$A$46&amp;"]",FALSE)</f>
        <v>0</v>
      </c>
      <c r="P54" s="126" cm="1">
        <f t="array" aca="1" ref="P54" ca="1">INDIRECT("R[40]C["&amp;$A$46&amp;"]",FALSE)</f>
        <v>0</v>
      </c>
      <c r="Q54" s="125"/>
      <c r="R54" s="130">
        <f ca="1">SUM(D54:P54)</f>
        <v>0</v>
      </c>
    </row>
    <row r="55" spans="1:18" ht="15.5" x14ac:dyDescent="0.35">
      <c r="A55" s="123">
        <f>A54</f>
        <v>1</v>
      </c>
      <c r="B55" s="125">
        <f>[1]Detailed!B49</f>
        <v>15</v>
      </c>
      <c r="C55" s="129" cm="1">
        <f t="array" aca="1" ref="C55" ca="1">INDIRECT("R[40]C["&amp;$A$46&amp;"]",FALSE)</f>
        <v>0</v>
      </c>
      <c r="D55" s="126" cm="1">
        <f t="array" aca="1" ref="D55" ca="1">INDIRECT("R[40]C["&amp;$A$46&amp;"]",FALSE)</f>
        <v>0</v>
      </c>
      <c r="E55" s="126" cm="1">
        <f t="array" aca="1" ref="E55" ca="1">INDIRECT("R[40]C["&amp;$A$46&amp;"]",FALSE)</f>
        <v>0</v>
      </c>
      <c r="F55" s="126" cm="1">
        <f t="array" aca="1" ref="F55" ca="1">INDIRECT("R[40]C["&amp;$A$46&amp;"]",FALSE)</f>
        <v>0</v>
      </c>
      <c r="G55" s="126" cm="1">
        <f t="array" aca="1" ref="G55" ca="1">INDIRECT("R[40]C["&amp;$A$46&amp;"]",FALSE)</f>
        <v>0</v>
      </c>
      <c r="H55" s="126" cm="1">
        <f t="array" aca="1" ref="H55" ca="1">INDIRECT("R[40]C["&amp;$A$46&amp;"]",FALSE)</f>
        <v>0</v>
      </c>
      <c r="I55" s="126" cm="1">
        <f t="array" aca="1" ref="I55" ca="1">INDIRECT("R[40]C["&amp;$A$46&amp;"]",FALSE)</f>
        <v>33.333333333333336</v>
      </c>
      <c r="J55" s="126" cm="1">
        <f t="array" aca="1" ref="J55" ca="1">INDIRECT("R[40]C["&amp;$A$46&amp;"]",FALSE)</f>
        <v>66.666666666666671</v>
      </c>
      <c r="K55" s="126" cm="1">
        <f t="array" aca="1" ref="K55" ca="1">INDIRECT("R[40]C["&amp;$A$46&amp;"]",FALSE)</f>
        <v>66.666666666666671</v>
      </c>
      <c r="L55" s="126" cm="1">
        <f t="array" aca="1" ref="L55" ca="1">INDIRECT("R[40]C["&amp;$A$46&amp;"]",FALSE)</f>
        <v>0</v>
      </c>
      <c r="M55" s="126" cm="1">
        <f t="array" aca="1" ref="M55" ca="1">INDIRECT("R[40]C["&amp;$A$46&amp;"]",FALSE)</f>
        <v>0</v>
      </c>
      <c r="N55" s="126" cm="1">
        <f t="array" aca="1" ref="N55" ca="1">INDIRECT("R[40]C["&amp;$A$46&amp;"]",FALSE)</f>
        <v>0</v>
      </c>
      <c r="O55" s="126" cm="1">
        <f t="array" aca="1" ref="O55" ca="1">INDIRECT("R[40]C["&amp;$A$46&amp;"]",FALSE)</f>
        <v>0</v>
      </c>
      <c r="P55" s="126" cm="1">
        <f t="array" aca="1" ref="P55" ca="1">INDIRECT("R[40]C["&amp;$A$46&amp;"]",FALSE)</f>
        <v>0</v>
      </c>
      <c r="Q55" s="125"/>
      <c r="R55" s="130">
        <f ca="1">SUM(D55:P55)</f>
        <v>166.66666666666669</v>
      </c>
    </row>
    <row r="56" spans="1:18" ht="15.5" x14ac:dyDescent="0.35">
      <c r="A56" s="123">
        <f>A55</f>
        <v>1</v>
      </c>
      <c r="B56" s="125">
        <f>[1]Detailed!B50</f>
        <v>18</v>
      </c>
      <c r="C56" s="129" cm="1">
        <f t="array" aca="1" ref="C56" ca="1">INDIRECT("R[40]C["&amp;$A$46&amp;"]",FALSE)</f>
        <v>0</v>
      </c>
      <c r="D56" s="126" cm="1">
        <f t="array" aca="1" ref="D56" ca="1">INDIRECT("R[40]C["&amp;$A$46&amp;"]",FALSE)</f>
        <v>0</v>
      </c>
      <c r="E56" s="126" cm="1">
        <f t="array" aca="1" ref="E56" ca="1">INDIRECT("R[40]C["&amp;$A$46&amp;"]",FALSE)</f>
        <v>0</v>
      </c>
      <c r="F56" s="126" cm="1">
        <f t="array" aca="1" ref="F56" ca="1">INDIRECT("R[40]C["&amp;$A$46&amp;"]",FALSE)</f>
        <v>0</v>
      </c>
      <c r="G56" s="126" cm="1">
        <f t="array" aca="1" ref="G56" ca="1">INDIRECT("R[40]C["&amp;$A$46&amp;"]",FALSE)</f>
        <v>0</v>
      </c>
      <c r="H56" s="126" cm="1">
        <f t="array" aca="1" ref="H56" ca="1">INDIRECT("R[40]C["&amp;$A$46&amp;"]",FALSE)</f>
        <v>0</v>
      </c>
      <c r="I56" s="126" cm="1">
        <f t="array" aca="1" ref="I56" ca="1">INDIRECT("R[40]C["&amp;$A$46&amp;"]",FALSE)</f>
        <v>0</v>
      </c>
      <c r="J56" s="126" cm="1">
        <f t="array" aca="1" ref="J56" ca="1">INDIRECT("R[40]C["&amp;$A$46&amp;"]",FALSE)</f>
        <v>0</v>
      </c>
      <c r="K56" s="126" cm="1">
        <f t="array" aca="1" ref="K56" ca="1">INDIRECT("R[40]C["&amp;$A$46&amp;"]",FALSE)</f>
        <v>0</v>
      </c>
      <c r="L56" s="126" cm="1">
        <f t="array" aca="1" ref="L56" ca="1">INDIRECT("R[40]C["&amp;$A$46&amp;"]",FALSE)</f>
        <v>27.777777777777779</v>
      </c>
      <c r="M56" s="126" cm="1">
        <f t="array" aca="1" ref="M56" ca="1">INDIRECT("R[40]C["&amp;$A$46&amp;"]",FALSE)</f>
        <v>0</v>
      </c>
      <c r="N56" s="126" cm="1">
        <f t="array" aca="1" ref="N56" ca="1">INDIRECT("R[40]C["&amp;$A$46&amp;"]",FALSE)</f>
        <v>0</v>
      </c>
      <c r="O56" s="126" cm="1">
        <f t="array" aca="1" ref="O56" ca="1">INDIRECT("R[40]C["&amp;$A$46&amp;"]",FALSE)</f>
        <v>0</v>
      </c>
      <c r="P56" s="126" cm="1">
        <f t="array" aca="1" ref="P56" ca="1">INDIRECT("R[40]C["&amp;$A$46&amp;"]",FALSE)</f>
        <v>0</v>
      </c>
      <c r="Q56" s="125"/>
      <c r="R56" s="130">
        <f ca="1">SUM(D56:P56)</f>
        <v>27.777777777777779</v>
      </c>
    </row>
    <row r="57" spans="1:18" ht="15.5" x14ac:dyDescent="0.35">
      <c r="A57" s="118"/>
      <c r="B57" s="131" t="str">
        <f>[1]Detailed!B51</f>
        <v>TOWERS, m</v>
      </c>
      <c r="C57" s="135"/>
      <c r="D57" s="131"/>
      <c r="E57" s="131"/>
      <c r="F57" s="131"/>
      <c r="G57" s="131"/>
      <c r="H57" s="131"/>
      <c r="I57" s="131"/>
      <c r="J57" s="131"/>
      <c r="K57" s="131"/>
      <c r="L57" s="131"/>
      <c r="M57" s="131"/>
      <c r="N57" s="131"/>
      <c r="O57" s="131"/>
      <c r="P57" s="131"/>
      <c r="Q57" s="131"/>
      <c r="R57" s="132"/>
    </row>
    <row r="58" spans="1:18" ht="15.5" x14ac:dyDescent="0.35">
      <c r="A58" s="123">
        <f>A56</f>
        <v>1</v>
      </c>
      <c r="B58" s="125">
        <f>[1]Detailed!B52</f>
        <v>12</v>
      </c>
      <c r="C58" s="129" cm="1">
        <f t="array" aca="1" ref="C58" ca="1">INDIRECT("R[40]C["&amp;$A$58&amp;"]",FALSE)</f>
        <v>0</v>
      </c>
      <c r="D58" s="126" cm="1">
        <f t="array" aca="1" ref="D58" ca="1">INDIRECT("R[40]C["&amp;$A$58&amp;"]",FALSE)</f>
        <v>0</v>
      </c>
      <c r="E58" s="126" cm="1">
        <f t="array" aca="1" ref="E58" ca="1">INDIRECT("R[40]C["&amp;$A$58&amp;"]",FALSE)</f>
        <v>0</v>
      </c>
      <c r="F58" s="126" cm="1">
        <f t="array" aca="1" ref="F58" ca="1">INDIRECT("R[40]C["&amp;$A$58&amp;"]",FALSE)</f>
        <v>0</v>
      </c>
      <c r="G58" s="126" cm="1">
        <f t="array" aca="1" ref="G58" ca="1">INDIRECT("R[40]C["&amp;$A$58&amp;"]",FALSE)</f>
        <v>0</v>
      </c>
      <c r="H58" s="126" cm="1">
        <f t="array" aca="1" ref="H58" ca="1">INDIRECT("R[40]C["&amp;$A$58&amp;"]",FALSE)</f>
        <v>0</v>
      </c>
      <c r="I58" s="126" cm="1">
        <f t="array" aca="1" ref="I58" ca="1">INDIRECT("R[40]C["&amp;$A$58&amp;"]",FALSE)</f>
        <v>0</v>
      </c>
      <c r="J58" s="126" cm="1">
        <f t="array" aca="1" ref="J58" ca="1">INDIRECT("R[40]C["&amp;$A$58&amp;"]",FALSE)</f>
        <v>0</v>
      </c>
      <c r="K58" s="126" cm="1">
        <f t="array" aca="1" ref="K58" ca="1">INDIRECT("R[40]C["&amp;$A$58&amp;"]",FALSE)</f>
        <v>0</v>
      </c>
      <c r="L58" s="126" cm="1">
        <f t="array" aca="1" ref="L58" ca="1">INDIRECT("R[40]C["&amp;$A$58&amp;"]",FALSE)</f>
        <v>0</v>
      </c>
      <c r="M58" s="126" cm="1">
        <f t="array" aca="1" ref="M58" ca="1">INDIRECT("R[40]C["&amp;$A$58&amp;"]",FALSE)</f>
        <v>0</v>
      </c>
      <c r="N58" s="126" cm="1">
        <f t="array" aca="1" ref="N58" ca="1">INDIRECT("R[40]C["&amp;$A$58&amp;"]",FALSE)</f>
        <v>0</v>
      </c>
      <c r="O58" s="126" cm="1">
        <f t="array" aca="1" ref="O58" ca="1">INDIRECT("R[40]C["&amp;$A$58&amp;"]",FALSE)</f>
        <v>0</v>
      </c>
      <c r="P58" s="126" cm="1">
        <f t="array" aca="1" ref="P58" ca="1">INDIRECT("R[40]C["&amp;$A$58&amp;"]",FALSE)</f>
        <v>0</v>
      </c>
      <c r="Q58" s="127"/>
      <c r="R58" s="130">
        <f ca="1">SUM(D58:P58)</f>
        <v>0</v>
      </c>
    </row>
    <row r="59" spans="1:18" ht="15.5" x14ac:dyDescent="0.35">
      <c r="A59" s="123">
        <f>A56</f>
        <v>1</v>
      </c>
      <c r="B59" s="125">
        <f>[1]Detailed!B53</f>
        <v>15</v>
      </c>
      <c r="C59" s="129" cm="1">
        <f t="array" aca="1" ref="C59" ca="1">INDIRECT("R[40]C["&amp;$A$58&amp;"]",FALSE)</f>
        <v>0</v>
      </c>
      <c r="D59" s="126" cm="1">
        <f t="array" aca="1" ref="D59" ca="1">INDIRECT("R[40]C["&amp;$A$58&amp;"]",FALSE)</f>
        <v>0</v>
      </c>
      <c r="E59" s="126" cm="1">
        <f t="array" aca="1" ref="E59" ca="1">INDIRECT("R[40]C["&amp;$A$58&amp;"]",FALSE)</f>
        <v>0</v>
      </c>
      <c r="F59" s="126" cm="1">
        <f t="array" aca="1" ref="F59" ca="1">INDIRECT("R[40]C["&amp;$A$58&amp;"]",FALSE)</f>
        <v>0</v>
      </c>
      <c r="G59" s="126" cm="1">
        <f t="array" aca="1" ref="G59" ca="1">INDIRECT("R[40]C["&amp;$A$58&amp;"]",FALSE)</f>
        <v>0</v>
      </c>
      <c r="H59" s="126" cm="1">
        <f t="array" aca="1" ref="H59" ca="1">INDIRECT("R[40]C["&amp;$A$58&amp;"]",FALSE)</f>
        <v>0</v>
      </c>
      <c r="I59" s="126" cm="1">
        <f t="array" aca="1" ref="I59" ca="1">INDIRECT("R[40]C["&amp;$A$58&amp;"]",FALSE)</f>
        <v>33.333333333333336</v>
      </c>
      <c r="J59" s="126" cm="1">
        <f t="array" aca="1" ref="J59" ca="1">INDIRECT("R[40]C["&amp;$A$58&amp;"]",FALSE)</f>
        <v>66.666666666666671</v>
      </c>
      <c r="K59" s="126" cm="1">
        <f t="array" aca="1" ref="K59" ca="1">INDIRECT("R[40]C["&amp;$A$58&amp;"]",FALSE)</f>
        <v>66.666666666666671</v>
      </c>
      <c r="L59" s="126" cm="1">
        <f t="array" aca="1" ref="L59" ca="1">INDIRECT("R[40]C["&amp;$A$58&amp;"]",FALSE)</f>
        <v>0</v>
      </c>
      <c r="M59" s="126" cm="1">
        <f t="array" aca="1" ref="M59" ca="1">INDIRECT("R[40]C["&amp;$A$58&amp;"]",FALSE)</f>
        <v>0</v>
      </c>
      <c r="N59" s="126" cm="1">
        <f t="array" aca="1" ref="N59" ca="1">INDIRECT("R[40]C["&amp;$A$58&amp;"]",FALSE)</f>
        <v>0</v>
      </c>
      <c r="O59" s="126" cm="1">
        <f t="array" aca="1" ref="O59" ca="1">INDIRECT("R[40]C["&amp;$A$58&amp;"]",FALSE)</f>
        <v>0</v>
      </c>
      <c r="P59" s="126" cm="1">
        <f t="array" aca="1" ref="P59" ca="1">INDIRECT("R[40]C["&amp;$A$58&amp;"]",FALSE)</f>
        <v>0</v>
      </c>
      <c r="Q59" s="127"/>
      <c r="R59" s="130">
        <f ca="1">SUM(D59:P59)</f>
        <v>166.66666666666669</v>
      </c>
    </row>
    <row r="60" spans="1:18" ht="15.5" x14ac:dyDescent="0.35">
      <c r="A60" s="123">
        <f>A56</f>
        <v>1</v>
      </c>
      <c r="B60" s="125">
        <f>[1]Detailed!B54</f>
        <v>18</v>
      </c>
      <c r="C60" s="129" cm="1">
        <f t="array" aca="1" ref="C60" ca="1">INDIRECT("R[40]C["&amp;$A$58&amp;"]",FALSE)</f>
        <v>0</v>
      </c>
      <c r="D60" s="126" cm="1">
        <f t="array" aca="1" ref="D60" ca="1">INDIRECT("R[40]C["&amp;$A$58&amp;"]",FALSE)</f>
        <v>0</v>
      </c>
      <c r="E60" s="126" cm="1">
        <f t="array" aca="1" ref="E60" ca="1">INDIRECT("R[40]C["&amp;$A$58&amp;"]",FALSE)</f>
        <v>0</v>
      </c>
      <c r="F60" s="126" cm="1">
        <f t="array" aca="1" ref="F60" ca="1">INDIRECT("R[40]C["&amp;$A$58&amp;"]",FALSE)</f>
        <v>0</v>
      </c>
      <c r="G60" s="126" cm="1">
        <f t="array" aca="1" ref="G60" ca="1">INDIRECT("R[40]C["&amp;$A$58&amp;"]",FALSE)</f>
        <v>0</v>
      </c>
      <c r="H60" s="126" cm="1">
        <f t="array" aca="1" ref="H60" ca="1">INDIRECT("R[40]C["&amp;$A$58&amp;"]",FALSE)</f>
        <v>0</v>
      </c>
      <c r="I60" s="126" cm="1">
        <f t="array" aca="1" ref="I60" ca="1">INDIRECT("R[40]C["&amp;$A$58&amp;"]",FALSE)</f>
        <v>0</v>
      </c>
      <c r="J60" s="126" cm="1">
        <f t="array" aca="1" ref="J60" ca="1">INDIRECT("R[40]C["&amp;$A$58&amp;"]",FALSE)</f>
        <v>0</v>
      </c>
      <c r="K60" s="126" cm="1">
        <f t="array" aca="1" ref="K60" ca="1">INDIRECT("R[40]C["&amp;$A$58&amp;"]",FALSE)</f>
        <v>0</v>
      </c>
      <c r="L60" s="126" cm="1">
        <f t="array" aca="1" ref="L60" ca="1">INDIRECT("R[40]C["&amp;$A$58&amp;"]",FALSE)</f>
        <v>27.777777777777779</v>
      </c>
      <c r="M60" s="126" cm="1">
        <f t="array" aca="1" ref="M60" ca="1">INDIRECT("R[40]C["&amp;$A$58&amp;"]",FALSE)</f>
        <v>0</v>
      </c>
      <c r="N60" s="126" cm="1">
        <f t="array" aca="1" ref="N60" ca="1">INDIRECT("R[40]C["&amp;$A$58&amp;"]",FALSE)</f>
        <v>0</v>
      </c>
      <c r="O60" s="126" cm="1">
        <f t="array" aca="1" ref="O60" ca="1">INDIRECT("R[40]C["&amp;$A$58&amp;"]",FALSE)</f>
        <v>0</v>
      </c>
      <c r="P60" s="126" cm="1">
        <f t="array" aca="1" ref="P60" ca="1">INDIRECT("R[40]C["&amp;$A$58&amp;"]",FALSE)</f>
        <v>0</v>
      </c>
      <c r="Q60" s="127"/>
      <c r="R60" s="130">
        <f ca="1">SUM(D60:P60)</f>
        <v>27.777777777777779</v>
      </c>
    </row>
    <row r="61" spans="1:18" ht="15.5" x14ac:dyDescent="0.35">
      <c r="A61" s="118"/>
      <c r="B61" s="131" t="str">
        <f>[1]Detailed!B55</f>
        <v>FOUNDATIONS</v>
      </c>
      <c r="C61" s="135"/>
      <c r="D61" s="131"/>
      <c r="E61" s="131"/>
      <c r="F61" s="131"/>
      <c r="G61" s="131"/>
      <c r="H61" s="131"/>
      <c r="I61" s="131"/>
      <c r="J61" s="131"/>
      <c r="K61" s="131"/>
      <c r="L61" s="131"/>
      <c r="M61" s="131"/>
      <c r="N61" s="131"/>
      <c r="O61" s="131"/>
      <c r="P61" s="131"/>
      <c r="Q61" s="131"/>
      <c r="R61" s="132"/>
    </row>
    <row r="62" spans="1:18" ht="15.5" x14ac:dyDescent="0.35">
      <c r="A62" s="123">
        <f>A60</f>
        <v>1</v>
      </c>
      <c r="B62" s="108"/>
      <c r="C62" s="129" cm="1">
        <f t="array" aca="1" ref="C62" ca="1">INDIRECT("R[40]C["&amp;$A$62&amp;"]",FALSE)</f>
        <v>0</v>
      </c>
      <c r="D62" s="126" cm="1">
        <f t="array" aca="1" ref="D62" ca="1">INDIRECT("R[40]C["&amp;$A$62&amp;"]",FALSE)</f>
        <v>0</v>
      </c>
      <c r="E62" s="126" cm="1">
        <f t="array" aca="1" ref="E62" ca="1">INDIRECT("R[40]C["&amp;$A$62&amp;"]",FALSE)</f>
        <v>0</v>
      </c>
      <c r="F62" s="126" cm="1">
        <f t="array" aca="1" ref="F62" ca="1">INDIRECT("R[40]C["&amp;$A$62&amp;"]",FALSE)</f>
        <v>0</v>
      </c>
      <c r="G62" s="126" cm="1">
        <f t="array" aca="1" ref="G62" ca="1">INDIRECT("R[40]C["&amp;$A$62&amp;"]",FALSE)</f>
        <v>0</v>
      </c>
      <c r="H62" s="126" cm="1">
        <f t="array" aca="1" ref="H62" ca="1">INDIRECT("R[40]C["&amp;$A$62&amp;"]",FALSE)</f>
        <v>0</v>
      </c>
      <c r="I62" s="126" cm="1">
        <f t="array" aca="1" ref="I62" ca="1">INDIRECT("R[40]C["&amp;$A$62&amp;"]",FALSE)</f>
        <v>0</v>
      </c>
      <c r="J62" s="126" cm="1">
        <f t="array" aca="1" ref="J62" ca="1">INDIRECT("R[40]C["&amp;$A$62&amp;"]",FALSE)</f>
        <v>0</v>
      </c>
      <c r="K62" s="126" cm="1">
        <f t="array" aca="1" ref="K62" ca="1">INDIRECT("R[40]C["&amp;$A$62&amp;"]",FALSE)</f>
        <v>0</v>
      </c>
      <c r="L62" s="126" cm="1">
        <f t="array" aca="1" ref="L62" ca="1">INDIRECT("R[40]C["&amp;$A$62&amp;"]",FALSE)</f>
        <v>0</v>
      </c>
      <c r="M62" s="126" cm="1">
        <f t="array" aca="1" ref="M62" ca="1">INDIRECT("R[40]C["&amp;$A$62&amp;"]",FALSE)</f>
        <v>0</v>
      </c>
      <c r="N62" s="126" cm="1">
        <f t="array" aca="1" ref="N62" ca="1">INDIRECT("R[40]C["&amp;$A$62&amp;"]",FALSE)</f>
        <v>0</v>
      </c>
      <c r="O62" s="126" cm="1">
        <f t="array" aca="1" ref="O62" ca="1">INDIRECT("R[40]C["&amp;$A$62&amp;"]",FALSE)</f>
        <v>0</v>
      </c>
      <c r="P62" s="126" cm="1">
        <f t="array" aca="1" ref="P62" ca="1">INDIRECT("R[40]C["&amp;$A$62&amp;"]",FALSE)</f>
        <v>0</v>
      </c>
      <c r="Q62" s="126"/>
      <c r="R62" s="130">
        <f t="shared" ref="R62" ca="1" si="7">SUM(D62:Q62)</f>
        <v>0</v>
      </c>
    </row>
    <row r="63" spans="1:18" ht="15.5" x14ac:dyDescent="0.35">
      <c r="A63" s="123">
        <f>A60</f>
        <v>1</v>
      </c>
      <c r="B63" s="108"/>
      <c r="C63" s="129" cm="1">
        <f t="array" aca="1" ref="C63" ca="1">INDIRECT("R[40]C["&amp;$A$62&amp;"]",FALSE)</f>
        <v>0</v>
      </c>
      <c r="D63" s="126" cm="1">
        <f t="array" aca="1" ref="D63" ca="1">INDIRECT("R[40]C["&amp;$A$62&amp;"]",FALSE)</f>
        <v>0</v>
      </c>
      <c r="E63" s="126" cm="1">
        <f t="array" aca="1" ref="E63" ca="1">INDIRECT("R[40]C["&amp;$A$62&amp;"]",FALSE)</f>
        <v>0</v>
      </c>
      <c r="F63" s="126" cm="1">
        <f t="array" aca="1" ref="F63" ca="1">INDIRECT("R[40]C["&amp;$A$62&amp;"]",FALSE)</f>
        <v>0</v>
      </c>
      <c r="G63" s="126" cm="1">
        <f t="array" aca="1" ref="G63" ca="1">INDIRECT("R[40]C["&amp;$A$62&amp;"]",FALSE)</f>
        <v>0</v>
      </c>
      <c r="H63" s="126" cm="1">
        <f t="array" aca="1" ref="H63" ca="1">INDIRECT("R[40]C["&amp;$A$62&amp;"]",FALSE)</f>
        <v>0</v>
      </c>
      <c r="I63" s="126" cm="1">
        <f t="array" aca="1" ref="I63" ca="1">INDIRECT("R[40]C["&amp;$A$62&amp;"]",FALSE)</f>
        <v>0</v>
      </c>
      <c r="J63" s="126" cm="1">
        <f t="array" aca="1" ref="J63" ca="1">INDIRECT("R[40]C["&amp;$A$62&amp;"]",FALSE)</f>
        <v>0</v>
      </c>
      <c r="K63" s="126" cm="1">
        <f t="array" aca="1" ref="K63" ca="1">INDIRECT("R[40]C["&amp;$A$62&amp;"]",FALSE)</f>
        <v>0</v>
      </c>
      <c r="L63" s="126" cm="1">
        <f t="array" aca="1" ref="L63" ca="1">INDIRECT("R[40]C["&amp;$A$62&amp;"]",FALSE)</f>
        <v>0</v>
      </c>
      <c r="M63" s="126" cm="1">
        <f t="array" aca="1" ref="M63" ca="1">INDIRECT("R[40]C["&amp;$A$62&amp;"]",FALSE)</f>
        <v>0</v>
      </c>
      <c r="N63" s="126" cm="1">
        <f t="array" aca="1" ref="N63" ca="1">INDIRECT("R[40]C["&amp;$A$62&amp;"]",FALSE)</f>
        <v>0</v>
      </c>
      <c r="O63" s="126" cm="1">
        <f t="array" aca="1" ref="O63" ca="1">INDIRECT("R[40]C["&amp;$A$62&amp;"]",FALSE)</f>
        <v>0</v>
      </c>
      <c r="P63" s="126" cm="1">
        <f t="array" aca="1" ref="P63" ca="1">INDIRECT("R[40]C["&amp;$A$62&amp;"]",FALSE)</f>
        <v>0</v>
      </c>
      <c r="Q63" s="126"/>
      <c r="R63" s="130"/>
    </row>
    <row r="64" spans="1:18" ht="15.5" x14ac:dyDescent="0.35">
      <c r="A64" s="123">
        <f>A60</f>
        <v>1</v>
      </c>
      <c r="B64" s="108"/>
      <c r="C64" s="129" cm="1">
        <f t="array" aca="1" ref="C64" ca="1">INDIRECT("R[40]C["&amp;$A$62&amp;"]",FALSE)</f>
        <v>0</v>
      </c>
      <c r="D64" s="126" cm="1">
        <f t="array" aca="1" ref="D64" ca="1">INDIRECT("R[40]C["&amp;$A$62&amp;"]",FALSE)</f>
        <v>0</v>
      </c>
      <c r="E64" s="126" cm="1">
        <f t="array" aca="1" ref="E64" ca="1">INDIRECT("R[40]C["&amp;$A$62&amp;"]",FALSE)</f>
        <v>0</v>
      </c>
      <c r="F64" s="126" cm="1">
        <f t="array" aca="1" ref="F64" ca="1">INDIRECT("R[40]C["&amp;$A$62&amp;"]",FALSE)</f>
        <v>0</v>
      </c>
      <c r="G64" s="126" cm="1">
        <f t="array" aca="1" ref="G64" ca="1">INDIRECT("R[40]C["&amp;$A$62&amp;"]",FALSE)</f>
        <v>0</v>
      </c>
      <c r="H64" s="126" cm="1">
        <f t="array" aca="1" ref="H64" ca="1">INDIRECT("R[40]C["&amp;$A$62&amp;"]",FALSE)</f>
        <v>0</v>
      </c>
      <c r="I64" s="126" cm="1">
        <f t="array" aca="1" ref="I64" ca="1">INDIRECT("R[40]C["&amp;$A$62&amp;"]",FALSE)</f>
        <v>0</v>
      </c>
      <c r="J64" s="126" cm="1">
        <f t="array" aca="1" ref="J64" ca="1">INDIRECT("R[40]C["&amp;$A$62&amp;"]",FALSE)</f>
        <v>0</v>
      </c>
      <c r="K64" s="126" cm="1">
        <f t="array" aca="1" ref="K64" ca="1">INDIRECT("R[40]C["&amp;$A$62&amp;"]",FALSE)</f>
        <v>0</v>
      </c>
      <c r="L64" s="126" cm="1">
        <f t="array" aca="1" ref="L64" ca="1">INDIRECT("R[40]C["&amp;$A$62&amp;"]",FALSE)</f>
        <v>0</v>
      </c>
      <c r="M64" s="126" cm="1">
        <f t="array" aca="1" ref="M64" ca="1">INDIRECT("R[40]C["&amp;$A$62&amp;"]",FALSE)</f>
        <v>0</v>
      </c>
      <c r="N64" s="126" cm="1">
        <f t="array" aca="1" ref="N64" ca="1">INDIRECT("R[40]C["&amp;$A$62&amp;"]",FALSE)</f>
        <v>0</v>
      </c>
      <c r="O64" s="126" cm="1">
        <f t="array" aca="1" ref="O64" ca="1">INDIRECT("R[40]C["&amp;$A$62&amp;"]",FALSE)</f>
        <v>0</v>
      </c>
      <c r="P64" s="126" cm="1">
        <f t="array" aca="1" ref="P64" ca="1">INDIRECT("R[40]C["&amp;$A$62&amp;"]",FALSE)</f>
        <v>0</v>
      </c>
      <c r="Q64" s="126"/>
      <c r="R64" s="130">
        <f t="shared" ref="R64:R66" ca="1" si="8">SUM(D64:Q64)</f>
        <v>0</v>
      </c>
    </row>
    <row r="65" spans="1:18" ht="15.5" x14ac:dyDescent="0.35">
      <c r="A65" s="123">
        <f>A60</f>
        <v>1</v>
      </c>
      <c r="B65" s="108" t="s">
        <v>271</v>
      </c>
      <c r="C65" s="129" cm="1">
        <f t="array" aca="1" ref="C65" ca="1">INDIRECT("R[40]C["&amp;$A$62&amp;"]",FALSE)</f>
        <v>0</v>
      </c>
      <c r="D65" s="126" cm="1">
        <f t="array" aca="1" ref="D65" ca="1">INDIRECT("R[40]C["&amp;$A$62&amp;"]",FALSE)</f>
        <v>0</v>
      </c>
      <c r="E65" s="126" cm="1">
        <f t="array" aca="1" ref="E65" ca="1">INDIRECT("R[40]C["&amp;$A$62&amp;"]",FALSE)</f>
        <v>0</v>
      </c>
      <c r="F65" s="126" cm="1">
        <f t="array" aca="1" ref="F65" ca="1">INDIRECT("R[40]C["&amp;$A$62&amp;"]",FALSE)</f>
        <v>0</v>
      </c>
      <c r="G65" s="126" cm="1">
        <f t="array" aca="1" ref="G65" ca="1">INDIRECT("R[40]C["&amp;$A$62&amp;"]",FALSE)</f>
        <v>0</v>
      </c>
      <c r="H65" s="126" cm="1">
        <f t="array" aca="1" ref="H65" ca="1">INDIRECT("R[40]C["&amp;$A$62&amp;"]",FALSE)</f>
        <v>0</v>
      </c>
      <c r="I65" s="126" cm="1">
        <f t="array" aca="1" ref="I65" ca="1">INDIRECT("R[40]C["&amp;$A$62&amp;"]",FALSE)</f>
        <v>33.333333333333336</v>
      </c>
      <c r="J65" s="126" cm="1">
        <f t="array" aca="1" ref="J65" ca="1">INDIRECT("R[40]C["&amp;$A$62&amp;"]",FALSE)</f>
        <v>66.666666666666671</v>
      </c>
      <c r="K65" s="126" cm="1">
        <f t="array" aca="1" ref="K65" ca="1">INDIRECT("R[40]C["&amp;$A$62&amp;"]",FALSE)</f>
        <v>66.666666666666671</v>
      </c>
      <c r="L65" s="126" cm="1">
        <f t="array" aca="1" ref="L65" ca="1">INDIRECT("R[40]C["&amp;$A$62&amp;"]",FALSE)</f>
        <v>27.777777777777779</v>
      </c>
      <c r="M65" s="126" cm="1">
        <f t="array" aca="1" ref="M65" ca="1">INDIRECT("R[40]C["&amp;$A$62&amp;"]",FALSE)</f>
        <v>0</v>
      </c>
      <c r="N65" s="126" cm="1">
        <f t="array" aca="1" ref="N65" ca="1">INDIRECT("R[40]C["&amp;$A$62&amp;"]",FALSE)</f>
        <v>0</v>
      </c>
      <c r="O65" s="126" cm="1">
        <f t="array" aca="1" ref="O65" ca="1">INDIRECT("R[40]C["&amp;$A$62&amp;"]",FALSE)</f>
        <v>0</v>
      </c>
      <c r="P65" s="126" cm="1">
        <f t="array" aca="1" ref="P65" ca="1">INDIRECT("R[40]C["&amp;$A$62&amp;"]",FALSE)</f>
        <v>0</v>
      </c>
      <c r="Q65" s="126"/>
      <c r="R65" s="130">
        <f t="shared" ca="1" si="8"/>
        <v>194.44444444444446</v>
      </c>
    </row>
    <row r="66" spans="1:18" ht="15.5" x14ac:dyDescent="0.35">
      <c r="A66" s="123">
        <f>A60</f>
        <v>1</v>
      </c>
      <c r="B66" s="108" t="s">
        <v>272</v>
      </c>
      <c r="C66" s="129" cm="1">
        <f t="array" aca="1" ref="C66" ca="1">INDIRECT("R[40]C["&amp;$A$62&amp;"]",FALSE)</f>
        <v>0</v>
      </c>
      <c r="D66" s="126" cm="1">
        <f t="array" aca="1" ref="D66" ca="1">INDIRECT("R[40]C["&amp;$A$62&amp;"]",FALSE)</f>
        <v>0</v>
      </c>
      <c r="E66" s="126" cm="1">
        <f t="array" aca="1" ref="E66" ca="1">INDIRECT("R[40]C["&amp;$A$62&amp;"]",FALSE)</f>
        <v>0</v>
      </c>
      <c r="F66" s="126" cm="1">
        <f t="array" aca="1" ref="F66" ca="1">INDIRECT("R[40]C["&amp;$A$62&amp;"]",FALSE)</f>
        <v>0</v>
      </c>
      <c r="G66" s="126" cm="1">
        <f t="array" aca="1" ref="G66" ca="1">INDIRECT("R[40]C["&amp;$A$62&amp;"]",FALSE)</f>
        <v>0</v>
      </c>
      <c r="H66" s="126" cm="1">
        <f t="array" aca="1" ref="H66" ca="1">INDIRECT("R[40]C["&amp;$A$62&amp;"]",FALSE)</f>
        <v>0</v>
      </c>
      <c r="I66" s="126" cm="1">
        <f t="array" aca="1" ref="I66" ca="1">INDIRECT("R[40]C["&amp;$A$62&amp;"]",FALSE)</f>
        <v>1</v>
      </c>
      <c r="J66" s="126" cm="1">
        <f t="array" aca="1" ref="J66" ca="1">INDIRECT("R[40]C["&amp;$A$62&amp;"]",FALSE)</f>
        <v>2</v>
      </c>
      <c r="K66" s="126" cm="1">
        <f t="array" aca="1" ref="K66" ca="1">INDIRECT("R[40]C["&amp;$A$62&amp;"]",FALSE)</f>
        <v>2</v>
      </c>
      <c r="L66" s="126" cm="1">
        <f t="array" aca="1" ref="L66" ca="1">INDIRECT("R[40]C["&amp;$A$62&amp;"]",FALSE)</f>
        <v>1</v>
      </c>
      <c r="M66" s="126" cm="1">
        <f t="array" aca="1" ref="M66" ca="1">INDIRECT("R[40]C["&amp;$A$62&amp;"]",FALSE)</f>
        <v>0</v>
      </c>
      <c r="N66" s="126" cm="1">
        <f t="array" aca="1" ref="N66" ca="1">INDIRECT("R[40]C["&amp;$A$62&amp;"]",FALSE)</f>
        <v>0</v>
      </c>
      <c r="O66" s="126" cm="1">
        <f t="array" aca="1" ref="O66" ca="1">INDIRECT("R[40]C["&amp;$A$62&amp;"]",FALSE)</f>
        <v>0</v>
      </c>
      <c r="P66" s="126" cm="1">
        <f t="array" aca="1" ref="P66" ca="1">INDIRECT("R[40]C["&amp;$A$62&amp;"]",FALSE)</f>
        <v>0</v>
      </c>
      <c r="Q66" s="126"/>
      <c r="R66" s="130">
        <f t="shared" ca="1" si="8"/>
        <v>6</v>
      </c>
    </row>
    <row r="67" spans="1:18" ht="15.5" x14ac:dyDescent="0.35">
      <c r="A67" s="118"/>
      <c r="B67" s="131" t="str">
        <f>[1]Detailed!B61</f>
        <v>SUBSTATIONS</v>
      </c>
      <c r="C67" s="136"/>
      <c r="D67" s="134"/>
      <c r="E67" s="134"/>
      <c r="F67" s="134"/>
      <c r="G67" s="134"/>
      <c r="H67" s="134"/>
      <c r="I67" s="134"/>
      <c r="J67" s="134"/>
      <c r="K67" s="134"/>
      <c r="L67" s="134"/>
      <c r="M67" s="134"/>
      <c r="N67" s="134"/>
      <c r="O67" s="134"/>
      <c r="P67" s="134"/>
      <c r="Q67" s="134"/>
      <c r="R67" s="132"/>
    </row>
    <row r="68" spans="1:18" ht="15.5" x14ac:dyDescent="0.35">
      <c r="A68" s="123">
        <f>A59</f>
        <v>1</v>
      </c>
      <c r="B68" s="127" t="str">
        <f>[1]Detailed!B62</f>
        <v>OSS Topsides</v>
      </c>
      <c r="C68" s="129" cm="1">
        <f t="array" aca="1" ref="C68" ca="1">INDIRECT("R[40]C["&amp;$A$68&amp;"]",FALSE)</f>
        <v>0</v>
      </c>
      <c r="D68" s="126" cm="1">
        <f t="array" aca="1" ref="D68" ca="1">INDIRECT("R[40]C["&amp;$A$68&amp;"]",FALSE)</f>
        <v>0</v>
      </c>
      <c r="E68" s="126" cm="1">
        <f t="array" aca="1" ref="E68" ca="1">INDIRECT("R[40]C["&amp;$A$68&amp;"]",FALSE)</f>
        <v>0</v>
      </c>
      <c r="F68" s="126" cm="1">
        <f t="array" aca="1" ref="F68" ca="1">INDIRECT("R[40]C["&amp;$A$68&amp;"]",FALSE)</f>
        <v>0</v>
      </c>
      <c r="G68" s="126" cm="1">
        <f t="array" aca="1" ref="G68" ca="1">INDIRECT("R[40]C["&amp;$A$68&amp;"]",FALSE)</f>
        <v>0</v>
      </c>
      <c r="H68" s="126" cm="1">
        <f t="array" aca="1" ref="H68" ca="1">INDIRECT("R[40]C["&amp;$A$68&amp;"]",FALSE)</f>
        <v>0</v>
      </c>
      <c r="I68" s="126" cm="1">
        <f t="array" aca="1" ref="I68" ca="1">INDIRECT("R[40]C["&amp;$A$68&amp;"]",FALSE)</f>
        <v>1</v>
      </c>
      <c r="J68" s="126" cm="1">
        <f t="array" aca="1" ref="J68" ca="1">INDIRECT("R[40]C["&amp;$A$68&amp;"]",FALSE)</f>
        <v>2</v>
      </c>
      <c r="K68" s="126" cm="1">
        <f t="array" aca="1" ref="K68" ca="1">INDIRECT("R[40]C["&amp;$A$68&amp;"]",FALSE)</f>
        <v>2</v>
      </c>
      <c r="L68" s="126" cm="1">
        <f t="array" aca="1" ref="L68" ca="1">INDIRECT("R[40]C["&amp;$A$68&amp;"]",FALSE)</f>
        <v>1</v>
      </c>
      <c r="M68" s="126" cm="1">
        <f t="array" aca="1" ref="M68" ca="1">INDIRECT("R[40]C["&amp;$A$68&amp;"]",FALSE)</f>
        <v>0</v>
      </c>
      <c r="N68" s="126" cm="1">
        <f t="array" aca="1" ref="N68" ca="1">INDIRECT("R[40]C["&amp;$A$68&amp;"]",FALSE)</f>
        <v>0</v>
      </c>
      <c r="O68" s="126" cm="1">
        <f t="array" aca="1" ref="O68" ca="1">INDIRECT("R[40]C["&amp;$A$68&amp;"]",FALSE)</f>
        <v>0</v>
      </c>
      <c r="P68" s="126" cm="1">
        <f t="array" aca="1" ref="P68" ca="1">INDIRECT("R[40]C["&amp;$A$68&amp;"]",FALSE)</f>
        <v>0</v>
      </c>
      <c r="Q68" s="126"/>
      <c r="R68" s="130">
        <f t="shared" ref="R68" ca="1" si="9">SUM(D68:Q68)</f>
        <v>6</v>
      </c>
    </row>
    <row r="69" spans="1:18" ht="15.5" x14ac:dyDescent="0.35">
      <c r="A69" s="118"/>
      <c r="B69" s="131" t="str">
        <f>[1]Detailed!B63</f>
        <v>CABLES</v>
      </c>
      <c r="C69" s="136"/>
      <c r="D69" s="133"/>
      <c r="E69" s="133"/>
      <c r="F69" s="133"/>
      <c r="G69" s="133"/>
      <c r="H69" s="133"/>
      <c r="I69" s="133"/>
      <c r="J69" s="133"/>
      <c r="K69" s="133"/>
      <c r="L69" s="133"/>
      <c r="M69" s="133"/>
      <c r="N69" s="133"/>
      <c r="O69" s="133"/>
      <c r="P69" s="133"/>
      <c r="Q69" s="133"/>
      <c r="R69" s="132"/>
    </row>
    <row r="70" spans="1:18" ht="15.5" x14ac:dyDescent="0.35">
      <c r="A70" s="123">
        <f>A59</f>
        <v>1</v>
      </c>
      <c r="B70" s="127" t="str">
        <f>[1]Detailed!B64</f>
        <v>Array cable, km</v>
      </c>
      <c r="C70" s="129" cm="1">
        <f t="array" aca="1" ref="C70" ca="1">INDIRECT("R[40]C["&amp;$A$70&amp;"]",FALSE)</f>
        <v>0</v>
      </c>
      <c r="D70" s="126" cm="1">
        <f t="array" aca="1" ref="D70" ca="1">INDIRECT("R[40]C["&amp;$A$70&amp;"]",FALSE)</f>
        <v>0</v>
      </c>
      <c r="E70" s="126" cm="1">
        <f t="array" aca="1" ref="E70" ca="1">INDIRECT("R[40]C["&amp;$A$70&amp;"]",FALSE)</f>
        <v>0</v>
      </c>
      <c r="F70" s="126" cm="1">
        <f t="array" aca="1" ref="F70" ca="1">INDIRECT("R[40]C["&amp;$A$70&amp;"]",FALSE)</f>
        <v>0</v>
      </c>
      <c r="G70" s="126" cm="1">
        <f t="array" aca="1" ref="G70" ca="1">INDIRECT("R[40]C["&amp;$A$70&amp;"]",FALSE)</f>
        <v>0</v>
      </c>
      <c r="H70" s="126" cm="1">
        <f t="array" aca="1" ref="H70" ca="1">INDIRECT("R[40]C["&amp;$A$70&amp;"]",FALSE)</f>
        <v>0</v>
      </c>
      <c r="I70" s="126" cm="1">
        <f t="array" aca="1" ref="I70" ca="1">INDIRECT("R[40]C["&amp;$A$70&amp;"]",FALSE)</f>
        <v>122.00000000000001</v>
      </c>
      <c r="J70" s="126" cm="1">
        <f t="array" aca="1" ref="J70" ca="1">INDIRECT("R[40]C["&amp;$A$70&amp;"]",FALSE)</f>
        <v>244.00000000000003</v>
      </c>
      <c r="K70" s="126" cm="1">
        <f t="array" aca="1" ref="K70" ca="1">INDIRECT("R[40]C["&amp;$A$70&amp;"]",FALSE)</f>
        <v>244.00000000000003</v>
      </c>
      <c r="L70" s="126" cm="1">
        <f t="array" aca="1" ref="L70" ca="1">INDIRECT("R[40]C["&amp;$A$70&amp;"]",FALSE)</f>
        <v>101.66666666666667</v>
      </c>
      <c r="M70" s="126" cm="1">
        <f t="array" aca="1" ref="M70" ca="1">INDIRECT("R[40]C["&amp;$A$70&amp;"]",FALSE)</f>
        <v>0</v>
      </c>
      <c r="N70" s="126" cm="1">
        <f t="array" aca="1" ref="N70" ca="1">INDIRECT("R[40]C["&amp;$A$70&amp;"]",FALSE)</f>
        <v>0</v>
      </c>
      <c r="O70" s="126" cm="1">
        <f t="array" aca="1" ref="O70" ca="1">INDIRECT("R[40]C["&amp;$A$70&amp;"]",FALSE)</f>
        <v>0</v>
      </c>
      <c r="P70" s="126" cm="1">
        <f t="array" aca="1" ref="P70" ca="1">INDIRECT("R[40]C["&amp;$A$70&amp;"]",FALSE)</f>
        <v>0</v>
      </c>
      <c r="Q70" s="126"/>
      <c r="R70" s="130">
        <f t="shared" ref="R70:R71" ca="1" si="10">SUM(D70:Q70)</f>
        <v>711.66666666666674</v>
      </c>
    </row>
    <row r="71" spans="1:18" ht="15.5" x14ac:dyDescent="0.35">
      <c r="A71" s="123">
        <f>A59</f>
        <v>1</v>
      </c>
      <c r="B71" s="127" t="str">
        <f>[1]Detailed!B65</f>
        <v>Export cable, km</v>
      </c>
      <c r="C71" s="129" cm="1">
        <f t="array" aca="1" ref="C71" ca="1">INDIRECT("R[40]C["&amp;$A$70&amp;"]",FALSE)</f>
        <v>0</v>
      </c>
      <c r="D71" s="126" cm="1">
        <f t="array" aca="1" ref="D71" ca="1">INDIRECT("R[40]C["&amp;$A$70&amp;"]",FALSE)</f>
        <v>0</v>
      </c>
      <c r="E71" s="126" cm="1">
        <f t="array" aca="1" ref="E71" ca="1">INDIRECT("R[40]C["&amp;$A$70&amp;"]",FALSE)</f>
        <v>0</v>
      </c>
      <c r="F71" s="126" cm="1">
        <f t="array" aca="1" ref="F71" ca="1">INDIRECT("R[40]C["&amp;$A$70&amp;"]",FALSE)</f>
        <v>0</v>
      </c>
      <c r="G71" s="126" cm="1">
        <f t="array" aca="1" ref="G71" ca="1">INDIRECT("R[40]C["&amp;$A$70&amp;"]",FALSE)</f>
        <v>0</v>
      </c>
      <c r="H71" s="126" cm="1">
        <f t="array" aca="1" ref="H71" ca="1">INDIRECT("R[40]C["&amp;$A$70&amp;"]",FALSE)</f>
        <v>0</v>
      </c>
      <c r="I71" s="126" cm="1">
        <f t="array" aca="1" ref="I71" ca="1">INDIRECT("R[40]C["&amp;$A$70&amp;"]",FALSE)</f>
        <v>120</v>
      </c>
      <c r="J71" s="126" cm="1">
        <f t="array" aca="1" ref="J71" ca="1">INDIRECT("R[40]C["&amp;$A$70&amp;"]",FALSE)</f>
        <v>210</v>
      </c>
      <c r="K71" s="126" cm="1">
        <f t="array" aca="1" ref="K71" ca="1">INDIRECT("R[40]C["&amp;$A$70&amp;"]",FALSE)</f>
        <v>210</v>
      </c>
      <c r="L71" s="126" cm="1">
        <f t="array" aca="1" ref="L71" ca="1">INDIRECT("R[40]C["&amp;$A$70&amp;"]",FALSE)</f>
        <v>105</v>
      </c>
      <c r="M71" s="126" cm="1">
        <f t="array" aca="1" ref="M71" ca="1">INDIRECT("R[40]C["&amp;$A$70&amp;"]",FALSE)</f>
        <v>0</v>
      </c>
      <c r="N71" s="126" cm="1">
        <f t="array" aca="1" ref="N71" ca="1">INDIRECT("R[40]C["&amp;$A$70&amp;"]",FALSE)</f>
        <v>0</v>
      </c>
      <c r="O71" s="126" cm="1">
        <f t="array" aca="1" ref="O71" ca="1">INDIRECT("R[40]C["&amp;$A$70&amp;"]",FALSE)</f>
        <v>0</v>
      </c>
      <c r="P71" s="126" cm="1">
        <f t="array" aca="1" ref="P71" ca="1">INDIRECT("R[40]C["&amp;$A$70&amp;"]",FALSE)</f>
        <v>0</v>
      </c>
      <c r="Q71" s="126"/>
      <c r="R71" s="130">
        <f t="shared" ca="1" si="10"/>
        <v>645</v>
      </c>
    </row>
    <row r="72" spans="1:18" ht="15.5" x14ac:dyDescent="0.35">
      <c r="A72" s="118"/>
      <c r="B72" s="131"/>
      <c r="C72" s="135"/>
      <c r="D72" s="131"/>
      <c r="E72" s="131"/>
      <c r="F72" s="131"/>
      <c r="G72" s="131"/>
      <c r="H72" s="131"/>
      <c r="I72" s="131"/>
      <c r="J72" s="131"/>
      <c r="K72" s="131"/>
      <c r="L72" s="131"/>
      <c r="M72" s="131"/>
      <c r="N72" s="131"/>
      <c r="O72" s="131"/>
      <c r="P72" s="131"/>
      <c r="Q72" s="131"/>
      <c r="R72" s="132"/>
    </row>
    <row r="73" spans="1:18" ht="15.5" x14ac:dyDescent="0.35">
      <c r="A73" s="118"/>
      <c r="B73" s="118"/>
      <c r="C73" s="118"/>
      <c r="D73" s="118"/>
      <c r="E73" s="118"/>
      <c r="F73" s="118"/>
      <c r="G73" s="118"/>
      <c r="H73" s="118"/>
      <c r="I73" s="118"/>
      <c r="J73" s="118"/>
      <c r="K73" s="118"/>
      <c r="L73" s="118"/>
      <c r="M73" s="118"/>
      <c r="N73" s="118"/>
      <c r="O73" s="118"/>
      <c r="P73" s="118"/>
      <c r="Q73" s="118"/>
      <c r="R73" s="117"/>
    </row>
    <row r="74" spans="1:18" ht="15.5" x14ac:dyDescent="0.35">
      <c r="A74" s="118"/>
      <c r="B74" s="118"/>
      <c r="C74" s="118"/>
      <c r="D74" s="118"/>
      <c r="E74" s="118"/>
      <c r="F74" s="118"/>
      <c r="G74" s="118"/>
      <c r="H74" s="118"/>
      <c r="I74" s="118"/>
      <c r="J74" s="118"/>
      <c r="K74" s="118"/>
      <c r="L74" s="118"/>
      <c r="M74" s="118"/>
      <c r="N74" s="118"/>
      <c r="O74" s="118"/>
      <c r="P74" s="118"/>
      <c r="Q74" s="118"/>
      <c r="R74" s="117"/>
    </row>
    <row r="75" spans="1:18" ht="15.5" x14ac:dyDescent="0.35">
      <c r="A75" s="118"/>
      <c r="B75" s="118" t="s">
        <v>238</v>
      </c>
      <c r="C75" s="117">
        <f ca="1">SUM(C46:C48)</f>
        <v>0</v>
      </c>
      <c r="D75" s="117">
        <f ca="1">SUM(D46:D48)</f>
        <v>0</v>
      </c>
      <c r="E75" s="117">
        <f t="shared" ref="E75:Q75" ca="1" si="11">SUM(E46:E48)</f>
        <v>0</v>
      </c>
      <c r="F75" s="117">
        <f t="shared" ca="1" si="11"/>
        <v>0</v>
      </c>
      <c r="G75" s="117">
        <f t="shared" ca="1" si="11"/>
        <v>0</v>
      </c>
      <c r="H75" s="117">
        <f t="shared" ca="1" si="11"/>
        <v>0</v>
      </c>
      <c r="I75" s="117">
        <f t="shared" ca="1" si="11"/>
        <v>33.333333333333336</v>
      </c>
      <c r="J75" s="117">
        <f t="shared" ca="1" si="11"/>
        <v>66.666666666666671</v>
      </c>
      <c r="K75" s="117">
        <f t="shared" ca="1" si="11"/>
        <v>66.666666666666671</v>
      </c>
      <c r="L75" s="117">
        <f t="shared" ca="1" si="11"/>
        <v>27.777777777777779</v>
      </c>
      <c r="M75" s="117">
        <f t="shared" ca="1" si="11"/>
        <v>0</v>
      </c>
      <c r="N75" s="117">
        <f t="shared" ca="1" si="11"/>
        <v>0</v>
      </c>
      <c r="O75" s="117">
        <f t="shared" ca="1" si="11"/>
        <v>0</v>
      </c>
      <c r="P75" s="117">
        <f t="shared" ca="1" si="11"/>
        <v>0</v>
      </c>
      <c r="Q75" s="117">
        <f t="shared" si="11"/>
        <v>0</v>
      </c>
      <c r="R75" s="117">
        <f ca="1">SUM(R46:R48)</f>
        <v>194.44444444444446</v>
      </c>
    </row>
    <row r="77" spans="1:18" x14ac:dyDescent="0.35">
      <c r="R77" s="22"/>
    </row>
    <row r="78" spans="1:18" x14ac:dyDescent="0.35">
      <c r="R78" s="22"/>
    </row>
    <row r="79" spans="1:18" x14ac:dyDescent="0.35">
      <c r="R79" s="22"/>
    </row>
    <row r="80" spans="1:18" x14ac:dyDescent="0.35">
      <c r="B80" s="28" t="s">
        <v>280</v>
      </c>
      <c r="C80" s="28"/>
      <c r="D80" s="28"/>
      <c r="E80" s="28"/>
      <c r="F80" s="28"/>
      <c r="G80" s="28"/>
      <c r="H80" s="28"/>
      <c r="I80" s="28"/>
      <c r="J80" s="28"/>
      <c r="R80" s="22"/>
    </row>
    <row r="81" spans="1:26" x14ac:dyDescent="0.35">
      <c r="B81" s="7" t="s">
        <v>168</v>
      </c>
      <c r="C81" s="7"/>
      <c r="R81" s="22"/>
    </row>
    <row r="82" spans="1:26" ht="15.5" x14ac:dyDescent="0.35">
      <c r="B82" s="107" t="s">
        <v>108</v>
      </c>
      <c r="C82" s="107"/>
      <c r="D82" s="110">
        <f>D83</f>
        <v>0</v>
      </c>
      <c r="E82" s="110">
        <f>SUM($E83:E83)</f>
        <v>0</v>
      </c>
      <c r="F82" s="110">
        <f>SUM($E83:F83)</f>
        <v>0</v>
      </c>
      <c r="G82" s="110">
        <f>SUM($E83:G83)</f>
        <v>0</v>
      </c>
      <c r="H82" s="110">
        <f>SUM($E83:H83)</f>
        <v>0</v>
      </c>
      <c r="I82" s="110">
        <f>SUM($E83:I83)</f>
        <v>0</v>
      </c>
      <c r="J82" s="110">
        <f>SUM($E83:J83)</f>
        <v>500.00000000000006</v>
      </c>
      <c r="K82" s="110">
        <f>SUM($E83:K83)</f>
        <v>1500.0000000000002</v>
      </c>
      <c r="L82" s="111">
        <f>SUM($E83:L83)</f>
        <v>2500.0000000000005</v>
      </c>
      <c r="M82" s="110">
        <f>SUM($E83:M83)</f>
        <v>3000.0000000000005</v>
      </c>
      <c r="N82" s="110">
        <f>SUM($E83:N83)</f>
        <v>3000.0000000000005</v>
      </c>
      <c r="O82" s="110">
        <f>SUM($E83:O83)</f>
        <v>3000.0000000000005</v>
      </c>
      <c r="P82" s="110">
        <f>SUM($E83:P83)</f>
        <v>3000.0000000000005</v>
      </c>
      <c r="Q82" s="110">
        <f>SUM($E83:Q83)</f>
        <v>3000.0000000000005</v>
      </c>
      <c r="R82" s="115">
        <f>Q82</f>
        <v>3000.0000000000005</v>
      </c>
    </row>
    <row r="83" spans="1:26" ht="15.5" x14ac:dyDescent="0.35">
      <c r="B83" s="107" t="s">
        <v>109</v>
      </c>
      <c r="C83" s="107"/>
      <c r="D83" s="110">
        <f>SUMPRODUCT(D86:D88,$B$86:$B$88)</f>
        <v>0</v>
      </c>
      <c r="E83" s="110">
        <f>SUMPRODUCT(E86:E88,$B$86:$B$88)</f>
        <v>0</v>
      </c>
      <c r="F83" s="110">
        <f t="shared" ref="F83:Q83" si="12">SUMPRODUCT(F86:F88,$B$86:$B$88)</f>
        <v>0</v>
      </c>
      <c r="G83" s="110">
        <f t="shared" si="12"/>
        <v>0</v>
      </c>
      <c r="H83" s="110">
        <f t="shared" si="12"/>
        <v>0</v>
      </c>
      <c r="I83" s="110">
        <f>SUMPRODUCT(I86:I88,$B$86:$B$88)</f>
        <v>0</v>
      </c>
      <c r="J83" s="110">
        <f>SUMPRODUCT(J86:J88,$B$86:$B$88)</f>
        <v>500.00000000000006</v>
      </c>
      <c r="K83" s="110">
        <f t="shared" si="12"/>
        <v>1000.0000000000001</v>
      </c>
      <c r="L83" s="111">
        <f t="shared" si="12"/>
        <v>1000.0000000000001</v>
      </c>
      <c r="M83" s="110">
        <f t="shared" si="12"/>
        <v>500</v>
      </c>
      <c r="N83" s="110">
        <f t="shared" si="12"/>
        <v>0</v>
      </c>
      <c r="O83" s="110">
        <f>SUMPRODUCT(O86:O88,$B$86:$B$88)</f>
        <v>0</v>
      </c>
      <c r="P83" s="110">
        <f t="shared" si="12"/>
        <v>0</v>
      </c>
      <c r="Q83" s="110">
        <f t="shared" si="12"/>
        <v>0</v>
      </c>
      <c r="R83" s="115">
        <f>SUM(D83:Q83)</f>
        <v>3000.0000000000005</v>
      </c>
    </row>
    <row r="84" spans="1:26" ht="15.5" x14ac:dyDescent="0.35">
      <c r="B84" s="107" t="s">
        <v>239</v>
      </c>
      <c r="C84" s="107"/>
      <c r="D84" s="110"/>
      <c r="E84" s="110">
        <f>Aggregated!BF7*$R$4</f>
        <v>0</v>
      </c>
      <c r="F84" s="110">
        <f>Aggregated!BG7*$R$4</f>
        <v>0</v>
      </c>
      <c r="G84" s="110">
        <f>Aggregated!BH7*$R$4</f>
        <v>0</v>
      </c>
      <c r="H84" s="110">
        <f>Aggregated!BI7*$R$4</f>
        <v>0</v>
      </c>
      <c r="I84" s="110">
        <f>Aggregated!BJ7*$R$4</f>
        <v>0</v>
      </c>
      <c r="J84" s="110">
        <f>Aggregated!BK7*$R$4</f>
        <v>1</v>
      </c>
      <c r="K84" s="110">
        <f>Aggregated!BL7*$R$4</f>
        <v>2</v>
      </c>
      <c r="L84" s="110">
        <f>Aggregated!BM7*$R$4</f>
        <v>2</v>
      </c>
      <c r="M84" s="110">
        <f>Aggregated!BN7*$R$4</f>
        <v>1</v>
      </c>
      <c r="N84" s="110">
        <f>Aggregated!BO7*$R$4</f>
        <v>0</v>
      </c>
      <c r="O84" s="110">
        <f>Aggregated!BP7*$R$4</f>
        <v>0</v>
      </c>
      <c r="P84" s="110">
        <f>Aggregated!BQ7*$R$4</f>
        <v>0</v>
      </c>
      <c r="Q84" s="110">
        <f>Aggregated!BR7*$R$4</f>
        <v>0</v>
      </c>
      <c r="R84" s="115">
        <f>SUM(D84:Q84)</f>
        <v>6</v>
      </c>
    </row>
    <row r="85" spans="1:26" ht="15.5" x14ac:dyDescent="0.35">
      <c r="B85" s="137" t="s">
        <v>279</v>
      </c>
      <c r="C85" s="154">
        <v>0</v>
      </c>
      <c r="D85" s="133">
        <v>0</v>
      </c>
      <c r="E85" s="156">
        <f>SUM(E86:E88)</f>
        <v>0</v>
      </c>
      <c r="F85" s="156">
        <f t="shared" ref="F85:Q85" si="13">SUM(F86:F88)</f>
        <v>0</v>
      </c>
      <c r="G85" s="156">
        <f t="shared" si="13"/>
        <v>0</v>
      </c>
      <c r="H85" s="156">
        <f t="shared" si="13"/>
        <v>0</v>
      </c>
      <c r="I85" s="156">
        <f t="shared" si="13"/>
        <v>0</v>
      </c>
      <c r="J85" s="156">
        <f t="shared" si="13"/>
        <v>33.333333333333336</v>
      </c>
      <c r="K85" s="156">
        <f t="shared" si="13"/>
        <v>66.666666666666671</v>
      </c>
      <c r="L85" s="156">
        <f t="shared" si="13"/>
        <v>66.666666666666671</v>
      </c>
      <c r="M85" s="156">
        <f t="shared" si="13"/>
        <v>27.777777777777779</v>
      </c>
      <c r="N85" s="156">
        <f t="shared" si="13"/>
        <v>0</v>
      </c>
      <c r="O85" s="156">
        <f t="shared" si="13"/>
        <v>0</v>
      </c>
      <c r="P85" s="156">
        <f t="shared" si="13"/>
        <v>0</v>
      </c>
      <c r="Q85" s="156">
        <f t="shared" si="13"/>
        <v>0</v>
      </c>
      <c r="R85" s="132">
        <f>SUM(E85:Q85)</f>
        <v>194.44444444444446</v>
      </c>
    </row>
    <row r="86" spans="1:26" ht="15.5" x14ac:dyDescent="0.35">
      <c r="A86" s="30"/>
      <c r="B86" s="113">
        <f>Assumptions!F16</f>
        <v>12</v>
      </c>
      <c r="C86" s="113"/>
      <c r="D86" s="110">
        <f>Aggregated!BE9*$R$4</f>
        <v>0</v>
      </c>
      <c r="E86" s="110">
        <f>Aggregated!BF9*$R$4</f>
        <v>0</v>
      </c>
      <c r="F86" s="110">
        <f>Aggregated!BG9*$R$4</f>
        <v>0</v>
      </c>
      <c r="G86" s="110">
        <f>Aggregated!BH9*$R$4</f>
        <v>0</v>
      </c>
      <c r="H86" s="110">
        <f>Aggregated!BI9*$R$4</f>
        <v>0</v>
      </c>
      <c r="I86" s="110">
        <f>Aggregated!BJ9*$R$4</f>
        <v>0</v>
      </c>
      <c r="J86" s="110">
        <f>Aggregated!BK9*$R$4</f>
        <v>0</v>
      </c>
      <c r="K86" s="110">
        <f>Aggregated!BL9*$R$4</f>
        <v>0</v>
      </c>
      <c r="L86" s="110">
        <f>Aggregated!BM9*$R$4</f>
        <v>0</v>
      </c>
      <c r="M86" s="110">
        <f>Aggregated!BN9*$R$4</f>
        <v>0</v>
      </c>
      <c r="N86" s="110">
        <f>Aggregated!BO9*$R$4</f>
        <v>0</v>
      </c>
      <c r="O86" s="110">
        <f>Aggregated!BP9*$R$4</f>
        <v>0</v>
      </c>
      <c r="P86" s="110">
        <f>Aggregated!BQ9*$R$4</f>
        <v>0</v>
      </c>
      <c r="Q86" s="110">
        <f>Aggregated!BR9*$R$4</f>
        <v>0</v>
      </c>
      <c r="R86" s="115">
        <f>SUM(D86:Q86)</f>
        <v>0</v>
      </c>
      <c r="S86" s="45"/>
      <c r="T86" s="31"/>
      <c r="U86" s="31"/>
      <c r="V86" s="31"/>
      <c r="W86" s="31"/>
      <c r="X86" s="31"/>
      <c r="Y86" s="31"/>
      <c r="Z86" s="31"/>
    </row>
    <row r="87" spans="1:26" ht="15.5" x14ac:dyDescent="0.35">
      <c r="B87" s="113">
        <f>Assumptions!F17</f>
        <v>15</v>
      </c>
      <c r="C87" s="113"/>
      <c r="D87" s="110">
        <f>Aggregated!BE10*$R$4</f>
        <v>0</v>
      </c>
      <c r="E87" s="110">
        <f>Aggregated!BF10*$R$4</f>
        <v>0</v>
      </c>
      <c r="F87" s="110">
        <f>Aggregated!BG10*$R$4</f>
        <v>0</v>
      </c>
      <c r="G87" s="110">
        <f>Aggregated!BH10*$R$4</f>
        <v>0</v>
      </c>
      <c r="H87" s="110">
        <f>Aggregated!BI10*$R$4</f>
        <v>0</v>
      </c>
      <c r="I87" s="110">
        <f>Aggregated!BJ10*$R$4</f>
        <v>0</v>
      </c>
      <c r="J87" s="110">
        <f>Aggregated!BK10*$R$4</f>
        <v>33.333333333333336</v>
      </c>
      <c r="K87" s="110">
        <f>Aggregated!BL10*$R$4</f>
        <v>66.666666666666671</v>
      </c>
      <c r="L87" s="110">
        <f>Aggregated!BM10*$R$4</f>
        <v>66.666666666666671</v>
      </c>
      <c r="M87" s="110">
        <f>Aggregated!BN10*$R$4</f>
        <v>0</v>
      </c>
      <c r="N87" s="110">
        <f>Aggregated!BO10*$R$4</f>
        <v>0</v>
      </c>
      <c r="O87" s="110">
        <f>Aggregated!BP10*$R$4</f>
        <v>0</v>
      </c>
      <c r="P87" s="110">
        <f>Aggregated!BQ10*$R$4</f>
        <v>0</v>
      </c>
      <c r="Q87" s="110">
        <f>Aggregated!BR10*$R$4</f>
        <v>0</v>
      </c>
      <c r="R87" s="115">
        <f t="shared" ref="R87:R88" si="14">SUM(D87:Q87)</f>
        <v>166.66666666666669</v>
      </c>
      <c r="S87" s="22"/>
    </row>
    <row r="88" spans="1:26" ht="15.5" x14ac:dyDescent="0.35">
      <c r="B88" s="113">
        <f>Assumptions!F18</f>
        <v>18</v>
      </c>
      <c r="C88" s="113"/>
      <c r="D88" s="110">
        <f>Aggregated!BE11*$R$4</f>
        <v>0</v>
      </c>
      <c r="E88" s="110">
        <f>Aggregated!BF11*$R$4</f>
        <v>0</v>
      </c>
      <c r="F88" s="110">
        <f>Aggregated!BG11*$R$4</f>
        <v>0</v>
      </c>
      <c r="G88" s="110">
        <f>Aggregated!BH11*$R$4</f>
        <v>0</v>
      </c>
      <c r="H88" s="110">
        <f>Aggregated!BI11*$R$4</f>
        <v>0</v>
      </c>
      <c r="I88" s="110">
        <f>Aggregated!BJ11*$R$4</f>
        <v>0</v>
      </c>
      <c r="J88" s="110">
        <f>Aggregated!BK11*$R$4</f>
        <v>0</v>
      </c>
      <c r="K88" s="110">
        <f>Aggregated!BL11*$R$4</f>
        <v>0</v>
      </c>
      <c r="L88" s="110">
        <f>Aggregated!BM11*$R$4</f>
        <v>0</v>
      </c>
      <c r="M88" s="110">
        <f>Aggregated!BN11*$R$4</f>
        <v>27.777777777777779</v>
      </c>
      <c r="N88" s="110">
        <f>Aggregated!BO11*$R$4</f>
        <v>0</v>
      </c>
      <c r="O88" s="110">
        <f>Aggregated!BP11*$R$4</f>
        <v>0</v>
      </c>
      <c r="P88" s="110">
        <f>Aggregated!BQ11*$R$4</f>
        <v>0</v>
      </c>
      <c r="Q88" s="110">
        <f>Aggregated!BR11*$R$4</f>
        <v>0</v>
      </c>
      <c r="R88" s="115">
        <f t="shared" si="14"/>
        <v>27.777777777777779</v>
      </c>
      <c r="S88" s="22"/>
    </row>
    <row r="89" spans="1:26" ht="15.5" x14ac:dyDescent="0.35">
      <c r="B89" s="137" t="s">
        <v>243</v>
      </c>
      <c r="C89" s="131"/>
      <c r="D89" s="134"/>
      <c r="E89" s="134"/>
      <c r="F89" s="134"/>
      <c r="G89" s="134"/>
      <c r="H89" s="134"/>
      <c r="I89" s="134"/>
      <c r="J89" s="134"/>
      <c r="K89" s="134"/>
      <c r="L89" s="139"/>
      <c r="M89" s="134"/>
      <c r="N89" s="134"/>
      <c r="O89" s="134"/>
      <c r="P89" s="134"/>
      <c r="Q89" s="134"/>
      <c r="R89" s="132"/>
      <c r="S89" s="22"/>
    </row>
    <row r="90" spans="1:26" ht="15.5" x14ac:dyDescent="0.35">
      <c r="B90" s="113">
        <f>B86</f>
        <v>12</v>
      </c>
      <c r="C90" s="113"/>
      <c r="D90" s="110">
        <f>3*D86</f>
        <v>0</v>
      </c>
      <c r="E90" s="110">
        <f t="shared" ref="E90:Q90" si="15">3*E86</f>
        <v>0</v>
      </c>
      <c r="F90" s="110">
        <f t="shared" si="15"/>
        <v>0</v>
      </c>
      <c r="G90" s="110">
        <f t="shared" si="15"/>
        <v>0</v>
      </c>
      <c r="H90" s="110">
        <f t="shared" si="15"/>
        <v>0</v>
      </c>
      <c r="I90" s="110">
        <f t="shared" si="15"/>
        <v>0</v>
      </c>
      <c r="J90" s="110">
        <f t="shared" si="15"/>
        <v>0</v>
      </c>
      <c r="K90" s="110">
        <f t="shared" si="15"/>
        <v>0</v>
      </c>
      <c r="L90" s="111">
        <f t="shared" si="15"/>
        <v>0</v>
      </c>
      <c r="M90" s="110">
        <f t="shared" si="15"/>
        <v>0</v>
      </c>
      <c r="N90" s="110">
        <f t="shared" si="15"/>
        <v>0</v>
      </c>
      <c r="O90" s="110">
        <f t="shared" si="15"/>
        <v>0</v>
      </c>
      <c r="P90" s="110">
        <f t="shared" si="15"/>
        <v>0</v>
      </c>
      <c r="Q90" s="110">
        <f t="shared" si="15"/>
        <v>0</v>
      </c>
      <c r="R90" s="115">
        <f>SUM(D90:Q90)</f>
        <v>0</v>
      </c>
    </row>
    <row r="91" spans="1:26" ht="15.5" x14ac:dyDescent="0.35">
      <c r="B91" s="113">
        <f t="shared" ref="B91:B92" si="16">B87</f>
        <v>15</v>
      </c>
      <c r="C91" s="113"/>
      <c r="D91" s="110">
        <f t="shared" ref="D91:Q92" si="17">3*D87</f>
        <v>0</v>
      </c>
      <c r="E91" s="110">
        <f t="shared" si="17"/>
        <v>0</v>
      </c>
      <c r="F91" s="110">
        <f t="shared" si="17"/>
        <v>0</v>
      </c>
      <c r="G91" s="110">
        <f t="shared" si="17"/>
        <v>0</v>
      </c>
      <c r="H91" s="110">
        <f t="shared" si="17"/>
        <v>0</v>
      </c>
      <c r="I91" s="110">
        <f t="shared" si="17"/>
        <v>0</v>
      </c>
      <c r="J91" s="110">
        <f t="shared" si="17"/>
        <v>100</v>
      </c>
      <c r="K91" s="110">
        <f t="shared" si="17"/>
        <v>200</v>
      </c>
      <c r="L91" s="111">
        <f t="shared" si="17"/>
        <v>200</v>
      </c>
      <c r="M91" s="110">
        <f t="shared" si="17"/>
        <v>0</v>
      </c>
      <c r="N91" s="110">
        <f t="shared" si="17"/>
        <v>0</v>
      </c>
      <c r="O91" s="110">
        <f t="shared" si="17"/>
        <v>0</v>
      </c>
      <c r="P91" s="110">
        <f t="shared" si="17"/>
        <v>0</v>
      </c>
      <c r="Q91" s="110">
        <f t="shared" si="17"/>
        <v>0</v>
      </c>
      <c r="R91" s="115">
        <f t="shared" ref="R91:R92" si="18">SUM(D91:Q91)</f>
        <v>500</v>
      </c>
    </row>
    <row r="92" spans="1:26" ht="15.5" x14ac:dyDescent="0.35">
      <c r="B92" s="113">
        <f t="shared" si="16"/>
        <v>18</v>
      </c>
      <c r="C92" s="113"/>
      <c r="D92" s="110">
        <f t="shared" si="17"/>
        <v>0</v>
      </c>
      <c r="E92" s="110">
        <f t="shared" si="17"/>
        <v>0</v>
      </c>
      <c r="F92" s="110">
        <f t="shared" si="17"/>
        <v>0</v>
      </c>
      <c r="G92" s="110">
        <f t="shared" si="17"/>
        <v>0</v>
      </c>
      <c r="H92" s="110">
        <f t="shared" si="17"/>
        <v>0</v>
      </c>
      <c r="I92" s="110">
        <f t="shared" si="17"/>
        <v>0</v>
      </c>
      <c r="J92" s="110">
        <f t="shared" si="17"/>
        <v>0</v>
      </c>
      <c r="K92" s="110">
        <f t="shared" si="17"/>
        <v>0</v>
      </c>
      <c r="L92" s="111">
        <f t="shared" si="17"/>
        <v>0</v>
      </c>
      <c r="M92" s="110">
        <f t="shared" si="17"/>
        <v>83.333333333333343</v>
      </c>
      <c r="N92" s="110">
        <f t="shared" si="17"/>
        <v>0</v>
      </c>
      <c r="O92" s="110">
        <f t="shared" si="17"/>
        <v>0</v>
      </c>
      <c r="P92" s="110">
        <f t="shared" si="17"/>
        <v>0</v>
      </c>
      <c r="Q92" s="110">
        <f t="shared" si="17"/>
        <v>0</v>
      </c>
      <c r="R92" s="115">
        <f t="shared" si="18"/>
        <v>83.333333333333343</v>
      </c>
    </row>
    <row r="93" spans="1:26" ht="15.5" x14ac:dyDescent="0.35">
      <c r="B93" s="137" t="s">
        <v>244</v>
      </c>
      <c r="C93" s="131"/>
      <c r="D93" s="134"/>
      <c r="E93" s="134"/>
      <c r="F93" s="134"/>
      <c r="G93" s="134"/>
      <c r="H93" s="134"/>
      <c r="I93" s="134"/>
      <c r="J93" s="134"/>
      <c r="K93" s="134"/>
      <c r="L93" s="139"/>
      <c r="M93" s="134"/>
      <c r="N93" s="134"/>
      <c r="O93" s="134"/>
      <c r="P93" s="134"/>
      <c r="Q93" s="134"/>
      <c r="R93" s="132"/>
    </row>
    <row r="94" spans="1:26" ht="15.5" x14ac:dyDescent="0.35">
      <c r="B94" s="113">
        <f>B86</f>
        <v>12</v>
      </c>
      <c r="C94" s="113"/>
      <c r="D94" s="110">
        <f>D86</f>
        <v>0</v>
      </c>
      <c r="E94" s="110">
        <f t="shared" ref="E94:Q94" si="19">E86</f>
        <v>0</v>
      </c>
      <c r="F94" s="110">
        <f t="shared" si="19"/>
        <v>0</v>
      </c>
      <c r="G94" s="110">
        <f t="shared" si="19"/>
        <v>0</v>
      </c>
      <c r="H94" s="110">
        <f t="shared" si="19"/>
        <v>0</v>
      </c>
      <c r="I94" s="110">
        <f t="shared" si="19"/>
        <v>0</v>
      </c>
      <c r="J94" s="110">
        <f t="shared" si="19"/>
        <v>0</v>
      </c>
      <c r="K94" s="110">
        <f t="shared" si="19"/>
        <v>0</v>
      </c>
      <c r="L94" s="111">
        <f t="shared" si="19"/>
        <v>0</v>
      </c>
      <c r="M94" s="110">
        <f t="shared" si="19"/>
        <v>0</v>
      </c>
      <c r="N94" s="110">
        <f t="shared" si="19"/>
        <v>0</v>
      </c>
      <c r="O94" s="110">
        <f t="shared" si="19"/>
        <v>0</v>
      </c>
      <c r="P94" s="110">
        <f t="shared" si="19"/>
        <v>0</v>
      </c>
      <c r="Q94" s="110">
        <f t="shared" si="19"/>
        <v>0</v>
      </c>
      <c r="R94" s="115">
        <f>SUM(D94:Q94)</f>
        <v>0</v>
      </c>
    </row>
    <row r="95" spans="1:26" ht="15.5" x14ac:dyDescent="0.35">
      <c r="B95" s="113">
        <f t="shared" ref="B95:B96" si="20">B87</f>
        <v>15</v>
      </c>
      <c r="C95" s="113"/>
      <c r="D95" s="110">
        <f t="shared" ref="D95:Q96" si="21">D87</f>
        <v>0</v>
      </c>
      <c r="E95" s="110">
        <f t="shared" si="21"/>
        <v>0</v>
      </c>
      <c r="F95" s="110">
        <f t="shared" si="21"/>
        <v>0</v>
      </c>
      <c r="G95" s="110">
        <f t="shared" si="21"/>
        <v>0</v>
      </c>
      <c r="H95" s="110">
        <f t="shared" si="21"/>
        <v>0</v>
      </c>
      <c r="I95" s="110">
        <f t="shared" si="21"/>
        <v>0</v>
      </c>
      <c r="J95" s="110">
        <f t="shared" si="21"/>
        <v>33.333333333333336</v>
      </c>
      <c r="K95" s="110">
        <f t="shared" si="21"/>
        <v>66.666666666666671</v>
      </c>
      <c r="L95" s="111">
        <f t="shared" si="21"/>
        <v>66.666666666666671</v>
      </c>
      <c r="M95" s="110">
        <f t="shared" si="21"/>
        <v>0</v>
      </c>
      <c r="N95" s="110">
        <f t="shared" si="21"/>
        <v>0</v>
      </c>
      <c r="O95" s="110">
        <f t="shared" si="21"/>
        <v>0</v>
      </c>
      <c r="P95" s="110">
        <f t="shared" si="21"/>
        <v>0</v>
      </c>
      <c r="Q95" s="110">
        <f t="shared" si="21"/>
        <v>0</v>
      </c>
      <c r="R95" s="115">
        <f t="shared" ref="R95:R96" si="22">SUM(D95:Q95)</f>
        <v>166.66666666666669</v>
      </c>
    </row>
    <row r="96" spans="1:26" ht="15.5" x14ac:dyDescent="0.35">
      <c r="B96" s="113">
        <f t="shared" si="20"/>
        <v>18</v>
      </c>
      <c r="C96" s="113"/>
      <c r="D96" s="110">
        <f t="shared" si="21"/>
        <v>0</v>
      </c>
      <c r="E96" s="110">
        <f t="shared" si="21"/>
        <v>0</v>
      </c>
      <c r="F96" s="110">
        <f t="shared" si="21"/>
        <v>0</v>
      </c>
      <c r="G96" s="110">
        <f t="shared" si="21"/>
        <v>0</v>
      </c>
      <c r="H96" s="110">
        <f t="shared" si="21"/>
        <v>0</v>
      </c>
      <c r="I96" s="110">
        <f t="shared" si="21"/>
        <v>0</v>
      </c>
      <c r="J96" s="110">
        <f t="shared" si="21"/>
        <v>0</v>
      </c>
      <c r="K96" s="110">
        <f t="shared" si="21"/>
        <v>0</v>
      </c>
      <c r="L96" s="111">
        <f t="shared" si="21"/>
        <v>0</v>
      </c>
      <c r="M96" s="110">
        <f t="shared" si="21"/>
        <v>27.777777777777779</v>
      </c>
      <c r="N96" s="110">
        <f t="shared" si="21"/>
        <v>0</v>
      </c>
      <c r="O96" s="110">
        <f t="shared" si="21"/>
        <v>0</v>
      </c>
      <c r="P96" s="110">
        <f t="shared" si="21"/>
        <v>0</v>
      </c>
      <c r="Q96" s="110">
        <f t="shared" si="21"/>
        <v>0</v>
      </c>
      <c r="R96" s="115">
        <f t="shared" si="22"/>
        <v>27.777777777777779</v>
      </c>
    </row>
    <row r="97" spans="2:19" ht="15.5" x14ac:dyDescent="0.35">
      <c r="B97" s="137" t="s">
        <v>245</v>
      </c>
      <c r="C97" s="131"/>
      <c r="D97" s="134"/>
      <c r="E97" s="134"/>
      <c r="F97" s="134"/>
      <c r="G97" s="134"/>
      <c r="H97" s="134"/>
      <c r="I97" s="134"/>
      <c r="J97" s="134"/>
      <c r="K97" s="134"/>
      <c r="L97" s="139"/>
      <c r="M97" s="134"/>
      <c r="N97" s="134"/>
      <c r="O97" s="134"/>
      <c r="P97" s="134"/>
      <c r="Q97" s="134"/>
      <c r="R97" s="132"/>
    </row>
    <row r="98" spans="2:19" ht="15.5" x14ac:dyDescent="0.35">
      <c r="B98" s="113">
        <f>B86</f>
        <v>12</v>
      </c>
      <c r="C98" s="113"/>
      <c r="D98" s="110">
        <f>D86</f>
        <v>0</v>
      </c>
      <c r="E98" s="110">
        <f t="shared" ref="E98:Q98" si="23">E86</f>
        <v>0</v>
      </c>
      <c r="F98" s="110">
        <f t="shared" si="23"/>
        <v>0</v>
      </c>
      <c r="G98" s="110">
        <f t="shared" si="23"/>
        <v>0</v>
      </c>
      <c r="H98" s="110">
        <f t="shared" si="23"/>
        <v>0</v>
      </c>
      <c r="I98" s="110">
        <f t="shared" si="23"/>
        <v>0</v>
      </c>
      <c r="J98" s="110">
        <f t="shared" si="23"/>
        <v>0</v>
      </c>
      <c r="K98" s="110">
        <f t="shared" si="23"/>
        <v>0</v>
      </c>
      <c r="L98" s="111">
        <f t="shared" si="23"/>
        <v>0</v>
      </c>
      <c r="M98" s="110">
        <f t="shared" si="23"/>
        <v>0</v>
      </c>
      <c r="N98" s="110">
        <f t="shared" si="23"/>
        <v>0</v>
      </c>
      <c r="O98" s="110">
        <f t="shared" si="23"/>
        <v>0</v>
      </c>
      <c r="P98" s="110">
        <f t="shared" si="23"/>
        <v>0</v>
      </c>
      <c r="Q98" s="110">
        <f t="shared" si="23"/>
        <v>0</v>
      </c>
      <c r="R98" s="115">
        <f t="shared" ref="R98:R100" si="24">SUM(D98:Q98)</f>
        <v>0</v>
      </c>
    </row>
    <row r="99" spans="2:19" ht="15.5" x14ac:dyDescent="0.35">
      <c r="B99" s="113">
        <f t="shared" ref="B99:B100" si="25">B87</f>
        <v>15</v>
      </c>
      <c r="C99" s="113"/>
      <c r="D99" s="110">
        <f t="shared" ref="D99:Q100" si="26">D87</f>
        <v>0</v>
      </c>
      <c r="E99" s="110">
        <f t="shared" si="26"/>
        <v>0</v>
      </c>
      <c r="F99" s="110">
        <f t="shared" si="26"/>
        <v>0</v>
      </c>
      <c r="G99" s="110">
        <f t="shared" si="26"/>
        <v>0</v>
      </c>
      <c r="H99" s="110">
        <f t="shared" si="26"/>
        <v>0</v>
      </c>
      <c r="I99" s="110">
        <f t="shared" si="26"/>
        <v>0</v>
      </c>
      <c r="J99" s="110">
        <f t="shared" si="26"/>
        <v>33.333333333333336</v>
      </c>
      <c r="K99" s="110">
        <f t="shared" si="26"/>
        <v>66.666666666666671</v>
      </c>
      <c r="L99" s="111">
        <f t="shared" si="26"/>
        <v>66.666666666666671</v>
      </c>
      <c r="M99" s="110">
        <f t="shared" si="26"/>
        <v>0</v>
      </c>
      <c r="N99" s="110">
        <f t="shared" si="26"/>
        <v>0</v>
      </c>
      <c r="O99" s="110">
        <f t="shared" si="26"/>
        <v>0</v>
      </c>
      <c r="P99" s="110">
        <f t="shared" si="26"/>
        <v>0</v>
      </c>
      <c r="Q99" s="110">
        <f t="shared" si="26"/>
        <v>0</v>
      </c>
      <c r="R99" s="115">
        <f t="shared" si="24"/>
        <v>166.66666666666669</v>
      </c>
    </row>
    <row r="100" spans="2:19" ht="15.5" x14ac:dyDescent="0.35">
      <c r="B100" s="113">
        <f t="shared" si="25"/>
        <v>18</v>
      </c>
      <c r="C100" s="113"/>
      <c r="D100" s="110">
        <f t="shared" si="26"/>
        <v>0</v>
      </c>
      <c r="E100" s="110">
        <f t="shared" si="26"/>
        <v>0</v>
      </c>
      <c r="F100" s="110">
        <f t="shared" si="26"/>
        <v>0</v>
      </c>
      <c r="G100" s="110">
        <f t="shared" si="26"/>
        <v>0</v>
      </c>
      <c r="H100" s="110">
        <f t="shared" si="26"/>
        <v>0</v>
      </c>
      <c r="I100" s="110">
        <f t="shared" si="26"/>
        <v>0</v>
      </c>
      <c r="J100" s="110">
        <f t="shared" si="26"/>
        <v>0</v>
      </c>
      <c r="K100" s="110">
        <f t="shared" si="26"/>
        <v>0</v>
      </c>
      <c r="L100" s="111">
        <f t="shared" si="26"/>
        <v>0</v>
      </c>
      <c r="M100" s="110">
        <f t="shared" si="26"/>
        <v>27.777777777777779</v>
      </c>
      <c r="N100" s="110">
        <f t="shared" si="26"/>
        <v>0</v>
      </c>
      <c r="O100" s="110">
        <f t="shared" si="26"/>
        <v>0</v>
      </c>
      <c r="P100" s="110">
        <f t="shared" si="26"/>
        <v>0</v>
      </c>
      <c r="Q100" s="110">
        <f t="shared" si="26"/>
        <v>0</v>
      </c>
      <c r="R100" s="115">
        <f t="shared" si="24"/>
        <v>27.777777777777779</v>
      </c>
    </row>
    <row r="101" spans="2:19" ht="15.5" x14ac:dyDescent="0.35">
      <c r="B101" s="137" t="s">
        <v>114</v>
      </c>
      <c r="C101" s="141"/>
      <c r="D101" s="153">
        <f t="shared" ref="D101:Q101" si="27">SUM(D103:D103)</f>
        <v>0</v>
      </c>
      <c r="E101" s="153">
        <f t="shared" si="27"/>
        <v>0</v>
      </c>
      <c r="F101" s="153">
        <f t="shared" si="27"/>
        <v>0</v>
      </c>
      <c r="G101" s="153">
        <f t="shared" si="27"/>
        <v>0</v>
      </c>
      <c r="H101" s="153">
        <f t="shared" si="27"/>
        <v>0</v>
      </c>
      <c r="I101" s="153">
        <f t="shared" si="27"/>
        <v>0</v>
      </c>
      <c r="J101" s="153">
        <f t="shared" si="27"/>
        <v>0</v>
      </c>
      <c r="K101" s="153">
        <f t="shared" si="27"/>
        <v>0</v>
      </c>
      <c r="L101" s="153">
        <f t="shared" si="27"/>
        <v>0</v>
      </c>
      <c r="M101" s="153">
        <f t="shared" si="27"/>
        <v>0</v>
      </c>
      <c r="N101" s="153">
        <f t="shared" si="27"/>
        <v>0</v>
      </c>
      <c r="O101" s="153">
        <f t="shared" si="27"/>
        <v>0</v>
      </c>
      <c r="P101" s="153">
        <f t="shared" si="27"/>
        <v>0</v>
      </c>
      <c r="Q101" s="153">
        <f t="shared" si="27"/>
        <v>0</v>
      </c>
      <c r="R101" s="132">
        <f>SUM(C101:Q101)</f>
        <v>0</v>
      </c>
    </row>
    <row r="102" spans="2:19" ht="15.5" x14ac:dyDescent="0.35">
      <c r="B102" s="108"/>
      <c r="C102" s="108"/>
      <c r="D102" s="110"/>
      <c r="E102" s="110"/>
      <c r="F102" s="110"/>
      <c r="G102" s="110"/>
      <c r="H102" s="110"/>
      <c r="I102" s="110"/>
      <c r="J102" s="110"/>
      <c r="K102" s="110"/>
      <c r="L102" s="110"/>
      <c r="M102" s="110"/>
      <c r="N102" s="110"/>
      <c r="O102" s="110"/>
      <c r="P102" s="110"/>
      <c r="Q102" s="110"/>
      <c r="R102" s="115"/>
    </row>
    <row r="103" spans="2:19" ht="15.5" x14ac:dyDescent="0.35">
      <c r="B103" s="108"/>
      <c r="C103" s="108"/>
      <c r="D103" s="110"/>
      <c r="E103" s="110"/>
      <c r="F103" s="110"/>
      <c r="G103" s="110"/>
      <c r="H103" s="110"/>
      <c r="I103" s="110"/>
      <c r="J103" s="110"/>
      <c r="K103" s="110"/>
      <c r="L103" s="110"/>
      <c r="M103" s="110"/>
      <c r="N103" s="110"/>
      <c r="O103" s="110"/>
      <c r="P103" s="110"/>
      <c r="Q103" s="110"/>
      <c r="R103" s="115"/>
      <c r="S103" s="142"/>
    </row>
    <row r="104" spans="2:19" ht="15.5" x14ac:dyDescent="0.35">
      <c r="B104" s="108"/>
      <c r="C104" s="108"/>
      <c r="D104" s="110"/>
      <c r="E104" s="110"/>
      <c r="F104" s="110"/>
      <c r="G104" s="110"/>
      <c r="H104" s="110"/>
      <c r="I104" s="110"/>
      <c r="J104" s="110"/>
      <c r="K104" s="110"/>
      <c r="L104" s="110"/>
      <c r="M104" s="110"/>
      <c r="N104" s="110"/>
      <c r="O104" s="110"/>
      <c r="P104" s="110"/>
      <c r="Q104" s="110"/>
      <c r="R104" s="115"/>
    </row>
    <row r="105" spans="2:19" ht="15.5" x14ac:dyDescent="0.35">
      <c r="B105" s="108" t="s">
        <v>271</v>
      </c>
      <c r="C105" s="108"/>
      <c r="D105" s="110">
        <f>Aggregated!BE16*$R$4</f>
        <v>0</v>
      </c>
      <c r="E105" s="110">
        <f>Aggregated!BF16*$R$4</f>
        <v>0</v>
      </c>
      <c r="F105" s="110">
        <f>Aggregated!BG16*$R$4</f>
        <v>0</v>
      </c>
      <c r="G105" s="110">
        <f>Aggregated!BH16*$R$4</f>
        <v>0</v>
      </c>
      <c r="H105" s="110">
        <f>Aggregated!BI16*$R$4</f>
        <v>0</v>
      </c>
      <c r="I105" s="110">
        <f>Aggregated!BJ16*$R$4</f>
        <v>0</v>
      </c>
      <c r="J105" s="110">
        <f>Aggregated!BK16*$R$4</f>
        <v>33.333333333333336</v>
      </c>
      <c r="K105" s="110">
        <f>Aggregated!BL16*$R$4</f>
        <v>66.666666666666671</v>
      </c>
      <c r="L105" s="110">
        <f>Aggregated!BM16*$R$4</f>
        <v>66.666666666666671</v>
      </c>
      <c r="M105" s="110">
        <f>Aggregated!BN16*$R$4</f>
        <v>27.777777777777779</v>
      </c>
      <c r="N105" s="110">
        <f>Aggregated!BO16*$R$4</f>
        <v>0</v>
      </c>
      <c r="O105" s="110">
        <f>Aggregated!BP16*$R$4</f>
        <v>0</v>
      </c>
      <c r="P105" s="110">
        <f>Aggregated!BQ16*$R$4</f>
        <v>0</v>
      </c>
      <c r="Q105" s="110">
        <f>Aggregated!BR16*$R$4</f>
        <v>0</v>
      </c>
      <c r="R105" s="115">
        <f t="shared" ref="R105:R108" si="28">SUM(D105:Q105)</f>
        <v>194.44444444444446</v>
      </c>
    </row>
    <row r="106" spans="2:19" ht="15.5" x14ac:dyDescent="0.35">
      <c r="B106" s="108" t="s">
        <v>272</v>
      </c>
      <c r="C106" s="108"/>
      <c r="D106" s="110">
        <f>Aggregated!BE18*$R$4</f>
        <v>0</v>
      </c>
      <c r="E106" s="110">
        <f>Aggregated!BF18*$R$4</f>
        <v>0</v>
      </c>
      <c r="F106" s="110">
        <f>Aggregated!BG18*$R$4</f>
        <v>0</v>
      </c>
      <c r="G106" s="110">
        <f>Aggregated!BH18*$R$4</f>
        <v>0</v>
      </c>
      <c r="H106" s="110">
        <f>Aggregated!BI18*$R$4</f>
        <v>0</v>
      </c>
      <c r="I106" s="110">
        <f>Aggregated!BJ18*$R$4</f>
        <v>0</v>
      </c>
      <c r="J106" s="110">
        <f>Aggregated!BK18*$R$4</f>
        <v>1</v>
      </c>
      <c r="K106" s="110">
        <f>Aggregated!BL18*$R$4</f>
        <v>2</v>
      </c>
      <c r="L106" s="110">
        <f>Aggregated!BM18*$R$4</f>
        <v>2</v>
      </c>
      <c r="M106" s="110">
        <f>Aggregated!BN18*$R$4</f>
        <v>1</v>
      </c>
      <c r="N106" s="110">
        <f>Aggregated!BO18*$R$4</f>
        <v>0</v>
      </c>
      <c r="O106" s="110">
        <f>Aggregated!BP18*$R$4</f>
        <v>0</v>
      </c>
      <c r="P106" s="110">
        <f>Aggregated!BQ18*$R$4</f>
        <v>0</v>
      </c>
      <c r="Q106" s="110">
        <f>Aggregated!BR18*$R$4</f>
        <v>0</v>
      </c>
      <c r="R106" s="115">
        <f t="shared" si="28"/>
        <v>6</v>
      </c>
    </row>
    <row r="107" spans="2:19" ht="15.5" x14ac:dyDescent="0.35">
      <c r="B107" s="137" t="s">
        <v>117</v>
      </c>
      <c r="C107" s="131"/>
      <c r="D107" s="134"/>
      <c r="E107" s="134"/>
      <c r="F107" s="134"/>
      <c r="G107" s="134"/>
      <c r="H107" s="134"/>
      <c r="I107" s="134"/>
      <c r="J107" s="134"/>
      <c r="K107" s="134"/>
      <c r="L107" s="134"/>
      <c r="M107" s="134"/>
      <c r="N107" s="134"/>
      <c r="O107" s="134"/>
      <c r="P107" s="134"/>
      <c r="Q107" s="134"/>
      <c r="R107" s="132"/>
    </row>
    <row r="108" spans="2:19" ht="15.5" x14ac:dyDescent="0.35">
      <c r="B108" s="108" t="s">
        <v>308</v>
      </c>
      <c r="C108" s="108"/>
      <c r="D108" s="110">
        <f>Aggregated!AA19*$R$2+Aggregated!AP19*$R$3+Aggregated!BE19*$R$4</f>
        <v>0</v>
      </c>
      <c r="E108" s="110">
        <f>Aggregated!AB19*$R$2+Aggregated!AQ19*$R$3+Aggregated!BF19*$R$4</f>
        <v>0</v>
      </c>
      <c r="F108" s="110">
        <f>Aggregated!AC19*$R$2+Aggregated!AR19*$R$3+Aggregated!BG19*$R$4</f>
        <v>0</v>
      </c>
      <c r="G108" s="110">
        <f>Aggregated!AD19*$R$2+Aggregated!AS19*$R$3+Aggregated!BH19*$R$4</f>
        <v>0</v>
      </c>
      <c r="H108" s="110">
        <f>Aggregated!AE19*$R$2+Aggregated!AT19*$R$3+Aggregated!BI19*$R$4</f>
        <v>0</v>
      </c>
      <c r="I108" s="110">
        <f>Aggregated!AF19*$R$2+Aggregated!AU19*$R$3+Aggregated!BJ19*$R$4</f>
        <v>0</v>
      </c>
      <c r="J108" s="110">
        <f>Aggregated!AG19*$R$2+Aggregated!AV19*$R$3+Aggregated!BK19*$R$4</f>
        <v>1</v>
      </c>
      <c r="K108" s="110">
        <f>Aggregated!AH19*$R$2+Aggregated!AW19*$R$3+Aggregated!BL19*$R$4</f>
        <v>2</v>
      </c>
      <c r="L108" s="110">
        <f>Aggregated!AI19*$R$2+Aggregated!AX19*$R$3+Aggregated!BM19*$R$4</f>
        <v>2</v>
      </c>
      <c r="M108" s="110">
        <f>Aggregated!AJ19*$R$2+Aggregated!AY19*$R$3+Aggregated!BN19*$R$4</f>
        <v>1</v>
      </c>
      <c r="N108" s="110">
        <f>Aggregated!AK19*$R$2+Aggregated!AZ19*$R$3+Aggregated!BO19*$R$4</f>
        <v>0</v>
      </c>
      <c r="O108" s="110">
        <f>Aggregated!AL19*$R$2+Aggregated!BA19*$R$3+Aggregated!BP19*$R$4</f>
        <v>0</v>
      </c>
      <c r="P108" s="110">
        <f>Aggregated!AM19*$R$2+Aggregated!BB19*$R$3+Aggregated!BQ19*$R$4</f>
        <v>0</v>
      </c>
      <c r="Q108" s="110">
        <f>Aggregated!AN19*$R$2+Aggregated!BC19*$R$3+Aggregated!BR19*$R$4</f>
        <v>0</v>
      </c>
      <c r="R108" s="115">
        <f t="shared" si="28"/>
        <v>6</v>
      </c>
    </row>
    <row r="109" spans="2:19" ht="15.5" x14ac:dyDescent="0.35">
      <c r="B109" s="137" t="s">
        <v>118</v>
      </c>
      <c r="C109" s="131"/>
      <c r="D109" s="134"/>
      <c r="E109" s="134"/>
      <c r="F109" s="134"/>
      <c r="G109" s="134"/>
      <c r="H109" s="134"/>
      <c r="I109" s="134"/>
      <c r="J109" s="134"/>
      <c r="K109" s="134"/>
      <c r="L109" s="134"/>
      <c r="M109" s="134"/>
      <c r="N109" s="134"/>
      <c r="O109" s="134"/>
      <c r="P109" s="134"/>
      <c r="Q109" s="134"/>
      <c r="R109" s="132"/>
    </row>
    <row r="110" spans="2:19" ht="15.5" x14ac:dyDescent="0.35">
      <c r="B110" s="108" t="s">
        <v>278</v>
      </c>
      <c r="C110" s="108"/>
      <c r="D110" s="110">
        <f>Aggregated!BE21*$R$4</f>
        <v>0</v>
      </c>
      <c r="E110" s="110">
        <f>Aggregated!BF21*$R$4</f>
        <v>0</v>
      </c>
      <c r="F110" s="110">
        <f>Aggregated!BG21*$R$4</f>
        <v>0</v>
      </c>
      <c r="G110" s="110">
        <f>Aggregated!BH21*$R$4</f>
        <v>0</v>
      </c>
      <c r="H110" s="110">
        <f>Aggregated!BI21*$R$4</f>
        <v>0</v>
      </c>
      <c r="I110" s="110">
        <f>Aggregated!BJ21*$R$4</f>
        <v>0</v>
      </c>
      <c r="J110" s="110">
        <f>Aggregated!BK21*$R$4</f>
        <v>122.00000000000001</v>
      </c>
      <c r="K110" s="110">
        <f>Aggregated!BL21*$R$4</f>
        <v>244.00000000000003</v>
      </c>
      <c r="L110" s="110">
        <f>Aggregated!BM21*$R$4</f>
        <v>244.00000000000003</v>
      </c>
      <c r="M110" s="110">
        <f>Aggregated!BN21*$R$4</f>
        <v>101.66666666666667</v>
      </c>
      <c r="N110" s="110">
        <f>Aggregated!BO21*$R$4</f>
        <v>0</v>
      </c>
      <c r="O110" s="110">
        <f>Aggregated!BP21*$R$4</f>
        <v>0</v>
      </c>
      <c r="P110" s="110">
        <f>Aggregated!BQ21*$R$4</f>
        <v>0</v>
      </c>
      <c r="Q110" s="110">
        <f>Aggregated!BR21*$R$4</f>
        <v>0</v>
      </c>
      <c r="R110" s="115"/>
    </row>
    <row r="111" spans="2:19" ht="15.5" x14ac:dyDescent="0.35">
      <c r="B111" s="108" t="s">
        <v>278</v>
      </c>
      <c r="C111" s="108"/>
      <c r="D111" s="110">
        <f>Aggregated!BE24*$R$4</f>
        <v>0</v>
      </c>
      <c r="E111" s="110">
        <f>Aggregated!BF24*$R$4</f>
        <v>0</v>
      </c>
      <c r="F111" s="110">
        <f>Aggregated!BG24*$R$4</f>
        <v>0</v>
      </c>
      <c r="G111" s="110">
        <f>Aggregated!BH24*$R$4</f>
        <v>0</v>
      </c>
      <c r="H111" s="110">
        <f>Aggregated!BI24*$R$4</f>
        <v>0</v>
      </c>
      <c r="I111" s="110">
        <f>Aggregated!BJ24*$R$4</f>
        <v>0</v>
      </c>
      <c r="J111" s="110">
        <f>Aggregated!BK24*$R$4</f>
        <v>120</v>
      </c>
      <c r="K111" s="110">
        <f>Aggregated!BL24*$R$4</f>
        <v>210</v>
      </c>
      <c r="L111" s="110">
        <f>Aggregated!BM24*$R$4</f>
        <v>210</v>
      </c>
      <c r="M111" s="110">
        <f>Aggregated!BN24*$R$4</f>
        <v>105</v>
      </c>
      <c r="N111" s="110">
        <f>Aggregated!BO24*$R$4</f>
        <v>0</v>
      </c>
      <c r="O111" s="110">
        <f>Aggregated!BP24*$R$4</f>
        <v>0</v>
      </c>
      <c r="P111" s="110">
        <f>Aggregated!BQ24*$R$4</f>
        <v>0</v>
      </c>
      <c r="Q111" s="110">
        <f>Aggregated!BR24*$R$4</f>
        <v>0</v>
      </c>
      <c r="R111" s="115"/>
    </row>
    <row r="112" spans="2:19" ht="15.5" x14ac:dyDescent="0.35">
      <c r="B112" s="137" t="s">
        <v>248</v>
      </c>
      <c r="C112" s="131"/>
      <c r="D112" s="138"/>
      <c r="E112" s="134"/>
      <c r="F112" s="134"/>
      <c r="G112" s="134"/>
      <c r="H112" s="134"/>
      <c r="I112" s="134"/>
      <c r="J112" s="134"/>
      <c r="K112" s="134"/>
      <c r="L112" s="139"/>
      <c r="M112" s="134"/>
      <c r="N112" s="134"/>
      <c r="O112" s="134"/>
      <c r="P112" s="134"/>
      <c r="Q112" s="134"/>
      <c r="R112" s="132"/>
    </row>
    <row r="113" spans="2:21" ht="15.5" x14ac:dyDescent="0.35">
      <c r="B113" s="108" t="s">
        <v>119</v>
      </c>
      <c r="C113" s="108"/>
      <c r="D113" s="163">
        <f>D86*Assumptions!$K$25/24</f>
        <v>0</v>
      </c>
      <c r="E113" s="110">
        <f>E86*Assumptions!$K$25/24</f>
        <v>0</v>
      </c>
      <c r="F113" s="110">
        <f>F86*Assumptions!$K$25/24</f>
        <v>0</v>
      </c>
      <c r="G113" s="110">
        <f>G86*Assumptions!$K$25/24</f>
        <v>0</v>
      </c>
      <c r="H113" s="110">
        <f>H86*Assumptions!$K$25/24</f>
        <v>0</v>
      </c>
      <c r="I113" s="110">
        <f>I86*Assumptions!$K$25/24</f>
        <v>0</v>
      </c>
      <c r="J113" s="110">
        <f>J86*Assumptions!$K$25/24</f>
        <v>0</v>
      </c>
      <c r="K113" s="110">
        <f>K86*Assumptions!$K$25/24</f>
        <v>0</v>
      </c>
      <c r="L113" s="111">
        <f>L86*Assumptions!$K$25/24</f>
        <v>0</v>
      </c>
      <c r="M113" s="110">
        <f>M86*Assumptions!$K$25/24</f>
        <v>0</v>
      </c>
      <c r="N113" s="110">
        <f>N86*Assumptions!$K$25/24</f>
        <v>0</v>
      </c>
      <c r="O113" s="110">
        <f>O86*Assumptions!$K$25/24</f>
        <v>0</v>
      </c>
      <c r="P113" s="110">
        <f>P86*Assumptions!$K$25/24</f>
        <v>0</v>
      </c>
      <c r="Q113" s="110">
        <f>Q86*Assumptions!$K$25/24</f>
        <v>0</v>
      </c>
      <c r="R113" s="115"/>
      <c r="T113" t="s">
        <v>137</v>
      </c>
    </row>
    <row r="114" spans="2:21" ht="15.5" x14ac:dyDescent="0.35">
      <c r="B114" s="108" t="s">
        <v>120</v>
      </c>
      <c r="C114" s="108"/>
      <c r="D114" s="110">
        <f>D87*Assumptions!$K$25/24</f>
        <v>0</v>
      </c>
      <c r="E114" s="110">
        <f>E87*Assumptions!$K$25/24</f>
        <v>0</v>
      </c>
      <c r="F114" s="110">
        <f>F87*Assumptions!$K$25/24</f>
        <v>0</v>
      </c>
      <c r="G114" s="110">
        <f>G87*Assumptions!$K$25/24</f>
        <v>0</v>
      </c>
      <c r="H114" s="110">
        <f>H87*Assumptions!$K$25/24</f>
        <v>0</v>
      </c>
      <c r="I114" s="110">
        <f>I87*Assumptions!$K$25/24</f>
        <v>0</v>
      </c>
      <c r="J114" s="110">
        <f>J87*Assumptions!$K$25/24</f>
        <v>50</v>
      </c>
      <c r="K114" s="110">
        <f>K87*Assumptions!$K$25/24</f>
        <v>100</v>
      </c>
      <c r="L114" s="111">
        <f>L87*Assumptions!$K$25/24</f>
        <v>100</v>
      </c>
      <c r="M114" s="110">
        <f>M87*Assumptions!$K$25/24</f>
        <v>0</v>
      </c>
      <c r="N114" s="110">
        <f>N87*Assumptions!$K$25/24</f>
        <v>0</v>
      </c>
      <c r="O114" s="110">
        <f>O87*Assumptions!$K$25/24</f>
        <v>0</v>
      </c>
      <c r="P114" s="110">
        <f>P87*Assumptions!$K$25/24</f>
        <v>0</v>
      </c>
      <c r="Q114" s="110">
        <f>Q87*Assumptions!$K$25/24</f>
        <v>0</v>
      </c>
      <c r="R114" s="115"/>
      <c r="T114" t="s">
        <v>146</v>
      </c>
    </row>
    <row r="115" spans="2:21" ht="15.5" x14ac:dyDescent="0.35">
      <c r="B115" s="108" t="s">
        <v>121</v>
      </c>
      <c r="C115" s="108"/>
      <c r="D115" s="110">
        <f>D88*Assumptions!$K$25/24</f>
        <v>0</v>
      </c>
      <c r="E115" s="110">
        <f>E88*Assumptions!$K$25/24</f>
        <v>0</v>
      </c>
      <c r="F115" s="110">
        <f>F88*Assumptions!$K$25/24</f>
        <v>0</v>
      </c>
      <c r="G115" s="110">
        <f>G88*Assumptions!$K$25/24</f>
        <v>0</v>
      </c>
      <c r="H115" s="110">
        <f>H88*Assumptions!$K$25/24</f>
        <v>0</v>
      </c>
      <c r="I115" s="110">
        <f>I88*Assumptions!$K$25/24</f>
        <v>0</v>
      </c>
      <c r="J115" s="110">
        <f>J88*Assumptions!$K$25/24</f>
        <v>0</v>
      </c>
      <c r="K115" s="110">
        <f>K88*Assumptions!$K$25/24</f>
        <v>0</v>
      </c>
      <c r="L115" s="111">
        <f>L88*Assumptions!$K$25/24</f>
        <v>0</v>
      </c>
      <c r="M115" s="110">
        <f>M88*Assumptions!$K$25/24</f>
        <v>41.666666666666664</v>
      </c>
      <c r="N115" s="110">
        <f>N88*Assumptions!$K$25/24</f>
        <v>0</v>
      </c>
      <c r="O115" s="110">
        <f>O88*Assumptions!$K$25/24</f>
        <v>0</v>
      </c>
      <c r="P115" s="110">
        <f>P88*Assumptions!$K$25/24</f>
        <v>0</v>
      </c>
      <c r="Q115" s="110">
        <f>Q88*Assumptions!$K$25/24</f>
        <v>0</v>
      </c>
      <c r="R115" s="115"/>
      <c r="U115" t="s">
        <v>148</v>
      </c>
    </row>
    <row r="116" spans="2:21" ht="15.5" x14ac:dyDescent="0.35">
      <c r="B116" s="108" t="s">
        <v>138</v>
      </c>
      <c r="C116" s="108"/>
      <c r="D116" s="110">
        <f>(D102+D103)*Assumptions!$K$26/24</f>
        <v>0</v>
      </c>
      <c r="E116" s="110">
        <f>(E105)*Assumptions!$K$26/24</f>
        <v>0</v>
      </c>
      <c r="F116" s="110">
        <f>(F105)*Assumptions!$K$26/24</f>
        <v>0</v>
      </c>
      <c r="G116" s="110">
        <f>(G105)*Assumptions!$K$26/24</f>
        <v>0</v>
      </c>
      <c r="H116" s="110">
        <f>(H105)*Assumptions!$K$26/24</f>
        <v>0</v>
      </c>
      <c r="I116" s="110">
        <f>(I105)*Assumptions!$K$26/24</f>
        <v>0</v>
      </c>
      <c r="J116" s="110">
        <f>(J105)*Assumptions!$K$26/24</f>
        <v>50</v>
      </c>
      <c r="K116" s="110">
        <f>(K105)*Assumptions!$K$26/24</f>
        <v>100</v>
      </c>
      <c r="L116" s="110">
        <f>(L105)*Assumptions!$K$26/24</f>
        <v>100</v>
      </c>
      <c r="M116" s="110">
        <f>(M105)*Assumptions!$K$26/24</f>
        <v>41.666666666666664</v>
      </c>
      <c r="N116" s="110">
        <f>(N105)*Assumptions!$K$26/24</f>
        <v>0</v>
      </c>
      <c r="O116" s="110">
        <f>(O105)*Assumptions!$K$26/24</f>
        <v>0</v>
      </c>
      <c r="P116" s="110">
        <f>(P105)*Assumptions!$K$26/24</f>
        <v>0</v>
      </c>
      <c r="Q116" s="110">
        <f>(Q105)*Assumptions!$K$26/24</f>
        <v>0</v>
      </c>
      <c r="R116" s="115"/>
    </row>
    <row r="117" spans="2:21" ht="15.5" x14ac:dyDescent="0.35">
      <c r="B117" s="108" t="s">
        <v>256</v>
      </c>
      <c r="C117" s="108"/>
      <c r="D117" s="110"/>
      <c r="E117" s="110">
        <f>SUM(E113:E116)</f>
        <v>0</v>
      </c>
      <c r="F117" s="110">
        <f t="shared" ref="F117:Q117" si="29">SUM(F113:F116)</f>
        <v>0</v>
      </c>
      <c r="G117" s="110">
        <f t="shared" si="29"/>
        <v>0</v>
      </c>
      <c r="H117" s="110">
        <f t="shared" si="29"/>
        <v>0</v>
      </c>
      <c r="I117" s="110">
        <f t="shared" si="29"/>
        <v>0</v>
      </c>
      <c r="J117" s="110">
        <f t="shared" si="29"/>
        <v>100</v>
      </c>
      <c r="K117" s="110">
        <f>SUM(K113:K116)</f>
        <v>200</v>
      </c>
      <c r="L117" s="110">
        <f t="shared" si="29"/>
        <v>200</v>
      </c>
      <c r="M117" s="110">
        <f t="shared" si="29"/>
        <v>83.333333333333329</v>
      </c>
      <c r="N117" s="110">
        <f t="shared" si="29"/>
        <v>0</v>
      </c>
      <c r="O117" s="110">
        <f t="shared" si="29"/>
        <v>0</v>
      </c>
      <c r="P117" s="110">
        <f t="shared" si="29"/>
        <v>0</v>
      </c>
      <c r="Q117" s="110">
        <f t="shared" si="29"/>
        <v>0</v>
      </c>
      <c r="R117" s="115"/>
    </row>
    <row r="118" spans="2:21" ht="15.5" x14ac:dyDescent="0.35">
      <c r="B118" s="108" t="s">
        <v>136</v>
      </c>
      <c r="C118" s="108"/>
      <c r="D118" s="110">
        <f>D108*Assumptions!$K$27/24</f>
        <v>0</v>
      </c>
      <c r="E118" s="110">
        <f>E108*Assumptions!$K$27/24</f>
        <v>0</v>
      </c>
      <c r="F118" s="110">
        <f>F108*Assumptions!$K$27/24</f>
        <v>0</v>
      </c>
      <c r="G118" s="110">
        <f>G108*Assumptions!$K$27/24</f>
        <v>0</v>
      </c>
      <c r="H118" s="110">
        <f>H108*Assumptions!$K$27/24</f>
        <v>0</v>
      </c>
      <c r="I118" s="110">
        <f>I108*Assumptions!$K$27/24</f>
        <v>0</v>
      </c>
      <c r="J118" s="110">
        <f>J108*Assumptions!$K$27/24</f>
        <v>10</v>
      </c>
      <c r="K118" s="110">
        <f>K108*Assumptions!$K$27/24</f>
        <v>20</v>
      </c>
      <c r="L118" s="111">
        <f>L108*Assumptions!$K$27/24</f>
        <v>20</v>
      </c>
      <c r="M118" s="110">
        <f>M108*Assumptions!$K$27/24</f>
        <v>10</v>
      </c>
      <c r="N118" s="110">
        <f>N108*Assumptions!$K$27/24</f>
        <v>0</v>
      </c>
      <c r="O118" s="110">
        <f>O108*Assumptions!$K$27/24</f>
        <v>0</v>
      </c>
      <c r="P118" s="110">
        <f>P108*Assumptions!$K$27/24</f>
        <v>0</v>
      </c>
      <c r="Q118" s="110">
        <f>Q108*Assumptions!$K$27/24</f>
        <v>0</v>
      </c>
      <c r="R118" s="115"/>
    </row>
    <row r="119" spans="2:21" ht="15.5" x14ac:dyDescent="0.35">
      <c r="B119" s="108" t="s">
        <v>193</v>
      </c>
      <c r="C119" s="108"/>
      <c r="D119" s="110">
        <f>(ROUNDUP(D83/400,1)+D84)*Assumptions!$K$42+SUM(D110:D111)/Assumptions!$K$41</f>
        <v>0</v>
      </c>
      <c r="E119" s="110">
        <f>(ROUNDUP(E83/400,1)+E84)*Assumptions!$K$42+SUM(E110:E111)/Assumptions!$K$41</f>
        <v>0</v>
      </c>
      <c r="F119" s="110">
        <f>(ROUNDUP(F83/400,1)+F84)*Assumptions!$K$42+SUM(F110:F111)/Assumptions!$K$41</f>
        <v>0</v>
      </c>
      <c r="G119" s="110">
        <f>(ROUNDUP(G83/400,1)+G84)*Assumptions!$K$42+SUM(G110:G111)/Assumptions!$K$41</f>
        <v>0</v>
      </c>
      <c r="H119" s="110">
        <f>(ROUNDUP(H83/400,1)+H84)*Assumptions!$K$42+SUM(H110:H111)/Assumptions!$K$41</f>
        <v>0</v>
      </c>
      <c r="I119" s="110">
        <f>(ROUNDUP(I83/400,1)+I84)*Assumptions!$K$42+SUM(I110:I111)/Assumptions!$K$41</f>
        <v>0</v>
      </c>
      <c r="J119" s="110">
        <f>(ROUNDUP(J83/400,1)+J84)*Assumptions!$K$42+SUM(J110:J111)/Assumptions!$K$41</f>
        <v>106.5</v>
      </c>
      <c r="K119" s="110">
        <f>(ROUNDUP(K83/400,1)+K84)*Assumptions!$K$42+SUM(K110:K111)/Assumptions!$K$41</f>
        <v>203.5</v>
      </c>
      <c r="L119" s="110">
        <f>(ROUNDUP(L83/400,1)+L84)*Assumptions!$K$42+SUM(L110:L111)/Assumptions!$K$41</f>
        <v>203.5</v>
      </c>
      <c r="M119" s="110">
        <f>(ROUNDUP(M83/400,1)+M84)*Assumptions!$K$42+SUM(M110:M111)/Assumptions!$K$41</f>
        <v>97.666666666666671</v>
      </c>
      <c r="N119" s="110">
        <f>(ROUNDUP(N83/400,1)+N84)*Assumptions!$K$42+SUM(N110:N111)/Assumptions!$K$41</f>
        <v>0</v>
      </c>
      <c r="O119" s="110">
        <f>(ROUNDUP(O83/400,1)+O84)*Assumptions!$K$42+SUM(O110:O111)/Assumptions!$K$41</f>
        <v>0</v>
      </c>
      <c r="P119" s="110">
        <f>(ROUNDUP(P83/400,1)+P84)*Assumptions!$K$42+SUM(P110:P111)/Assumptions!$K$41</f>
        <v>0</v>
      </c>
      <c r="Q119" s="110">
        <f>(ROUNDUP(Q83/400,1)+Q84)*Assumptions!$K$42+SUM(Q110:Q111)/Assumptions!$K$41</f>
        <v>0</v>
      </c>
      <c r="R119" s="115"/>
    </row>
    <row r="120" spans="2:21" ht="15.5" x14ac:dyDescent="0.35">
      <c r="B120" s="108" t="s">
        <v>301</v>
      </c>
      <c r="C120" s="108"/>
      <c r="D120" s="110">
        <f>(ROUNDUP(D84/400,1)+D85)*Assumptions!$K$42+SUM(D110:D110)/Assumptions!$K$41</f>
        <v>0</v>
      </c>
      <c r="E120" s="110">
        <f>E102*Assumptions!$K$28/24</f>
        <v>0</v>
      </c>
      <c r="F120" s="110">
        <f>F102*Assumptions!$K$28/24</f>
        <v>0</v>
      </c>
      <c r="G120" s="110">
        <f>G102*Assumptions!$K$28/24</f>
        <v>0</v>
      </c>
      <c r="H120" s="110">
        <f>H102*Assumptions!$K$28/24</f>
        <v>0</v>
      </c>
      <c r="I120" s="110">
        <f>I102*Assumptions!$K$28/24</f>
        <v>0</v>
      </c>
      <c r="J120" s="110">
        <f>J102*Assumptions!$K$28/24</f>
        <v>0</v>
      </c>
      <c r="K120" s="110">
        <f>K102*Assumptions!$K$28/24</f>
        <v>0</v>
      </c>
      <c r="L120" s="110">
        <f>L102*Assumptions!$K$28/24</f>
        <v>0</v>
      </c>
      <c r="M120" s="110">
        <f>M102*Assumptions!$K$28/24</f>
        <v>0</v>
      </c>
      <c r="N120" s="110">
        <f>N102*Assumptions!$K$28/24</f>
        <v>0</v>
      </c>
      <c r="O120" s="110">
        <f>O102*Assumptions!$K$28/24</f>
        <v>0</v>
      </c>
      <c r="P120" s="110">
        <f>P102*Assumptions!$K$28/24</f>
        <v>0</v>
      </c>
      <c r="Q120" s="110">
        <f>Q102*Assumptions!$K$28/24</f>
        <v>0</v>
      </c>
      <c r="R120" s="115"/>
    </row>
    <row r="121" spans="2:21" ht="15.5" x14ac:dyDescent="0.35">
      <c r="B121" s="137" t="s">
        <v>247</v>
      </c>
      <c r="C121" s="131"/>
      <c r="D121" s="138"/>
      <c r="E121" s="134"/>
      <c r="F121" s="134"/>
      <c r="G121" s="134"/>
      <c r="H121" s="134"/>
      <c r="I121" s="134"/>
      <c r="J121" s="134"/>
      <c r="K121" s="134"/>
      <c r="L121" s="139"/>
      <c r="M121" s="134"/>
      <c r="N121" s="134"/>
      <c r="O121" s="134"/>
      <c r="P121" s="134"/>
      <c r="Q121" s="134"/>
      <c r="R121" s="132"/>
    </row>
    <row r="122" spans="2:21" ht="15.5" x14ac:dyDescent="0.35">
      <c r="B122" s="108" t="s">
        <v>119</v>
      </c>
      <c r="C122" s="108"/>
      <c r="D122" s="110">
        <f>ROUNDUP(D113/(Assumptions!$C$36*365),0)</f>
        <v>0</v>
      </c>
      <c r="E122" s="110">
        <f>ROUNDUP(E113/(Assumptions!$C$36*365),0)</f>
        <v>0</v>
      </c>
      <c r="F122" s="110">
        <f>ROUNDUP(F113/(Assumptions!$C$36*365),0)</f>
        <v>0</v>
      </c>
      <c r="G122" s="110">
        <f>ROUNDUP(G113/(Assumptions!$C$36*365),0)</f>
        <v>0</v>
      </c>
      <c r="H122" s="110">
        <f>ROUNDUP(H113/(Assumptions!$C$36*365),0)</f>
        <v>0</v>
      </c>
      <c r="I122" s="110">
        <f>ROUNDUP(I113/(Assumptions!$C$36*365),0)</f>
        <v>0</v>
      </c>
      <c r="J122" s="110">
        <f>ROUNDUP(J113/(Assumptions!$C$36*365),0)</f>
        <v>0</v>
      </c>
      <c r="K122" s="110">
        <f>ROUNDUP(K113/(Assumptions!$C$36*365),0)</f>
        <v>0</v>
      </c>
      <c r="L122" s="111">
        <f>ROUNDUP(L113/(Assumptions!$C$36*365),0)</f>
        <v>0</v>
      </c>
      <c r="M122" s="110">
        <f>ROUNDUP(M113/(Assumptions!$C$36*365),0)</f>
        <v>0</v>
      </c>
      <c r="N122" s="110">
        <f>ROUNDUP(N113/(Assumptions!$C$36*365),0)</f>
        <v>0</v>
      </c>
      <c r="O122" s="110">
        <f>ROUNDUP(O113/(Assumptions!$C$36*365),0)</f>
        <v>0</v>
      </c>
      <c r="P122" s="110">
        <f>ROUNDUP(P113/(Assumptions!$C$36*365),0)</f>
        <v>0</v>
      </c>
      <c r="Q122" s="110">
        <f>ROUNDUP(Q113/(Assumptions!$C$36*365),0)</f>
        <v>0</v>
      </c>
      <c r="R122" s="115"/>
    </row>
    <row r="123" spans="2:21" ht="15.5" x14ac:dyDescent="0.35">
      <c r="B123" s="108" t="s">
        <v>120</v>
      </c>
      <c r="C123" s="108"/>
      <c r="D123" s="110">
        <f>ROUNDUP(D114/(Assumptions!$C$36*365),0)</f>
        <v>0</v>
      </c>
      <c r="E123" s="110">
        <f>ROUNDUP(E114/(Assumptions!$C$36*365),0)</f>
        <v>0</v>
      </c>
      <c r="F123" s="110">
        <f>ROUNDUP(F114/(Assumptions!$C$36*365),0)</f>
        <v>0</v>
      </c>
      <c r="G123" s="110">
        <f>ROUNDUP(G114/(Assumptions!$C$36*365),0)</f>
        <v>0</v>
      </c>
      <c r="H123" s="110">
        <f>ROUNDUP(H114/(Assumptions!$C$36*365),0)</f>
        <v>0</v>
      </c>
      <c r="I123" s="110">
        <f>ROUNDUP(I114/(Assumptions!$C$36*365),0)</f>
        <v>0</v>
      </c>
      <c r="J123" s="110">
        <f>ROUNDUP(J114/(Assumptions!$C$36*365),0)</f>
        <v>1</v>
      </c>
      <c r="K123" s="110">
        <f>ROUNDUP(K114/(Assumptions!$C$36*365),0)</f>
        <v>1</v>
      </c>
      <c r="L123" s="111">
        <f>ROUNDUP(L114/(Assumptions!$C$36*365),0)</f>
        <v>1</v>
      </c>
      <c r="M123" s="110">
        <f>ROUNDUP(M114/(Assumptions!$C$36*365),0)</f>
        <v>0</v>
      </c>
      <c r="N123" s="110">
        <f>ROUNDUP(N114/(Assumptions!$C$36*365),0)</f>
        <v>0</v>
      </c>
      <c r="O123" s="110">
        <f>ROUNDUP(O114/(Assumptions!$C$36*365),0)</f>
        <v>0</v>
      </c>
      <c r="P123" s="110">
        <f>ROUNDUP(P114/(Assumptions!$C$36*365),0)</f>
        <v>0</v>
      </c>
      <c r="Q123" s="110">
        <f>ROUNDUP(Q114/(Assumptions!$C$36*365),0)</f>
        <v>0</v>
      </c>
      <c r="R123" s="115"/>
    </row>
    <row r="124" spans="2:21" ht="15.5" x14ac:dyDescent="0.35">
      <c r="B124" s="108" t="s">
        <v>121</v>
      </c>
      <c r="C124" s="108"/>
      <c r="D124" s="110">
        <f>ROUNDUP(D115/(Assumptions!$C$36*365),0)</f>
        <v>0</v>
      </c>
      <c r="E124" s="110">
        <f>ROUNDUP(E115/(Assumptions!$C$36*365),0)</f>
        <v>0</v>
      </c>
      <c r="F124" s="110">
        <f>ROUNDUP(F115/(Assumptions!$C$36*365),0)</f>
        <v>0</v>
      </c>
      <c r="G124" s="110">
        <f>ROUNDUP(G115/(Assumptions!$C$36*365),0)</f>
        <v>0</v>
      </c>
      <c r="H124" s="110">
        <f>ROUNDUP(H115/(Assumptions!$C$36*365),0)</f>
        <v>0</v>
      </c>
      <c r="I124" s="110">
        <f>ROUNDUP(I115/(Assumptions!$C$36*365),0)</f>
        <v>0</v>
      </c>
      <c r="J124" s="110">
        <f>ROUNDUP(J115/(Assumptions!$C$36*365),0)</f>
        <v>0</v>
      </c>
      <c r="K124" s="110">
        <f>ROUNDUP(K115/(Assumptions!$C$36*365),0)</f>
        <v>0</v>
      </c>
      <c r="L124" s="111">
        <f>ROUNDUP(L115/(Assumptions!$C$36*365),0)</f>
        <v>0</v>
      </c>
      <c r="M124" s="110">
        <f>ROUNDUP(M115/(Assumptions!$C$36*365),0)</f>
        <v>1</v>
      </c>
      <c r="N124" s="110">
        <f>ROUNDUP(N115/(Assumptions!$C$36*365),0)</f>
        <v>0</v>
      </c>
      <c r="O124" s="110">
        <f>ROUNDUP(O115/(Assumptions!$C$36*365),0)</f>
        <v>0</v>
      </c>
      <c r="P124" s="110">
        <f>ROUNDUP(P115/(Assumptions!$C$36*365),0)</f>
        <v>0</v>
      </c>
      <c r="Q124" s="110">
        <f>ROUNDUP(Q115/(Assumptions!$C$36*365),0)</f>
        <v>0</v>
      </c>
      <c r="R124" s="115"/>
    </row>
    <row r="125" spans="2:21" ht="15.5" x14ac:dyDescent="0.35">
      <c r="B125" s="108" t="s">
        <v>138</v>
      </c>
      <c r="C125" s="108"/>
      <c r="D125" s="110">
        <f>ROUNDUP(D116/(Assumptions!$C$36*365),0)</f>
        <v>0</v>
      </c>
      <c r="E125" s="110">
        <f>ROUNDUP(E116/(Assumptions!$C$36*365),0)</f>
        <v>0</v>
      </c>
      <c r="F125" s="110">
        <f>ROUNDUP(F116/(Assumptions!$C$36*365),0)</f>
        <v>0</v>
      </c>
      <c r="G125" s="110">
        <f>ROUNDUP(G116/(Assumptions!$C$36*365),0)</f>
        <v>0</v>
      </c>
      <c r="H125" s="110">
        <f>ROUNDUP(H116/(Assumptions!$C$36*365),0)</f>
        <v>0</v>
      </c>
      <c r="I125" s="110">
        <f>ROUNDUP(I116/(Assumptions!$C$36*365),0)</f>
        <v>0</v>
      </c>
      <c r="J125" s="110">
        <f>ROUNDUP(J116/(Assumptions!$C$36*365),0)</f>
        <v>1</v>
      </c>
      <c r="K125" s="110">
        <f>ROUNDUP(K116/(Assumptions!$C$36*365),0)</f>
        <v>1</v>
      </c>
      <c r="L125" s="111">
        <f>ROUNDUP(L116/(Assumptions!$C$36*365),0)</f>
        <v>1</v>
      </c>
      <c r="M125" s="110">
        <f>ROUNDUP(M116/(Assumptions!$C$36*365),0)</f>
        <v>1</v>
      </c>
      <c r="N125" s="110">
        <f>ROUNDUP(N116/(Assumptions!$C$36*365),0)</f>
        <v>0</v>
      </c>
      <c r="O125" s="110">
        <f>ROUNDUP(O116/(Assumptions!$C$36*365),0)</f>
        <v>0</v>
      </c>
      <c r="P125" s="110">
        <f>ROUNDUP(P116/(Assumptions!$C$36*365),0)</f>
        <v>0</v>
      </c>
      <c r="Q125" s="110">
        <f>ROUNDUP(Q116/(Assumptions!$C$36*365),0)</f>
        <v>0</v>
      </c>
      <c r="R125" s="115"/>
    </row>
    <row r="126" spans="2:21" ht="15.5" x14ac:dyDescent="0.35">
      <c r="B126" s="107" t="s">
        <v>147</v>
      </c>
      <c r="C126" s="108"/>
      <c r="D126" s="110">
        <f>SUM(D122:D125)</f>
        <v>0</v>
      </c>
      <c r="E126" s="110">
        <f t="shared" ref="E126:Q126" si="30">SUM(E122:E125)</f>
        <v>0</v>
      </c>
      <c r="F126" s="110">
        <f t="shared" si="30"/>
        <v>0</v>
      </c>
      <c r="G126" s="110">
        <f t="shared" si="30"/>
        <v>0</v>
      </c>
      <c r="H126" s="110">
        <f t="shared" si="30"/>
        <v>0</v>
      </c>
      <c r="I126" s="110">
        <f>SUM(I122:I125)</f>
        <v>0</v>
      </c>
      <c r="J126" s="110">
        <f>SUM(J122:J125)</f>
        <v>2</v>
      </c>
      <c r="K126" s="110">
        <f t="shared" si="30"/>
        <v>2</v>
      </c>
      <c r="L126" s="111">
        <f t="shared" si="30"/>
        <v>2</v>
      </c>
      <c r="M126" s="110">
        <f t="shared" si="30"/>
        <v>2</v>
      </c>
      <c r="N126" s="110">
        <f t="shared" si="30"/>
        <v>0</v>
      </c>
      <c r="O126" s="110">
        <f t="shared" si="30"/>
        <v>0</v>
      </c>
      <c r="P126" s="110">
        <f t="shared" si="30"/>
        <v>0</v>
      </c>
      <c r="Q126" s="110">
        <f t="shared" si="30"/>
        <v>0</v>
      </c>
      <c r="R126" s="115"/>
    </row>
    <row r="127" spans="2:21" ht="15.5" x14ac:dyDescent="0.35">
      <c r="B127" s="107"/>
      <c r="C127" s="108"/>
      <c r="D127" s="110"/>
      <c r="E127" s="110">
        <f>ROUNDUP(E117/(Assumptions!$C$36*365),0)</f>
        <v>0</v>
      </c>
      <c r="F127" s="110">
        <f>ROUNDUP(F117/(Assumptions!$C$36*365),0)</f>
        <v>0</v>
      </c>
      <c r="G127" s="110">
        <f>ROUNDUP(G117/(Assumptions!$C$36*365),0)</f>
        <v>0</v>
      </c>
      <c r="H127" s="110">
        <f>ROUNDUP(H117/(Assumptions!$C$36*365),0)</f>
        <v>0</v>
      </c>
      <c r="I127" s="110">
        <f>ROUNDUP(I117/(Assumptions!$C$36*365),0)</f>
        <v>0</v>
      </c>
      <c r="J127" s="110">
        <f>ROUNDUP(J117/(Assumptions!$C$36*365),0)</f>
        <v>1</v>
      </c>
      <c r="K127" s="110">
        <f>ROUNDUP(K117/(Assumptions!$C$36*365),0)</f>
        <v>1</v>
      </c>
      <c r="L127" s="110">
        <f>ROUNDUP(L117/(Assumptions!$C$36*365),0)</f>
        <v>1</v>
      </c>
      <c r="M127" s="110">
        <f>ROUNDUP(M117/(Assumptions!$C$36*365),0)</f>
        <v>1</v>
      </c>
      <c r="N127" s="110">
        <f>ROUNDUP(N117/(Assumptions!$C$36*365),0)</f>
        <v>0</v>
      </c>
      <c r="O127" s="110">
        <f>ROUNDUP(O117/(Assumptions!$C$36*365),0)</f>
        <v>0</v>
      </c>
      <c r="P127" s="110">
        <f>ROUNDUP(P117/(Assumptions!$C$36*365),0)</f>
        <v>0</v>
      </c>
      <c r="Q127" s="110">
        <f>ROUNDUP(Q117/(Assumptions!$C$36*365),0)</f>
        <v>0</v>
      </c>
      <c r="R127" s="115"/>
    </row>
    <row r="128" spans="2:21" ht="15.5" x14ac:dyDescent="0.35">
      <c r="B128" s="108" t="s">
        <v>136</v>
      </c>
      <c r="C128" s="108"/>
      <c r="D128" s="110">
        <f>ROUNDUP(D118/(Assumptions!$C$36*365),0)</f>
        <v>0</v>
      </c>
      <c r="E128" s="110">
        <f>ROUNDUP(E118/(Assumptions!$C$36*365),0)</f>
        <v>0</v>
      </c>
      <c r="F128" s="110">
        <f>ROUNDUP(F118/(Assumptions!$C$36*365),0)</f>
        <v>0</v>
      </c>
      <c r="G128" s="110">
        <f>ROUNDUP(G118/(Assumptions!$C$36*365),0)</f>
        <v>0</v>
      </c>
      <c r="H128" s="110">
        <f>ROUNDUP(H118/(Assumptions!$C$36*365),0)</f>
        <v>0</v>
      </c>
      <c r="I128" s="110">
        <f>ROUNDUP(I118/(Assumptions!$C$36*365),0)</f>
        <v>0</v>
      </c>
      <c r="J128" s="110">
        <f>ROUNDUP(J118/(Assumptions!$C$36*365),0)</f>
        <v>1</v>
      </c>
      <c r="K128" s="110">
        <f>ROUNDUP(K118/(Assumptions!$C$36*365),0)</f>
        <v>1</v>
      </c>
      <c r="L128" s="111">
        <f>ROUNDUP(L118/(Assumptions!$C$36*365),0)</f>
        <v>1</v>
      </c>
      <c r="M128" s="110">
        <f>ROUNDUP(M118/(Assumptions!$C$36*365),0)</f>
        <v>1</v>
      </c>
      <c r="N128" s="110">
        <f>ROUNDUP(N118/(Assumptions!$C$36*365),0)</f>
        <v>0</v>
      </c>
      <c r="O128" s="110">
        <f>ROUNDUP(O118/(Assumptions!$C$36*365),0)</f>
        <v>0</v>
      </c>
      <c r="P128" s="110">
        <f>ROUNDUP(P118/(Assumptions!$C$36*365),0)</f>
        <v>0</v>
      </c>
      <c r="Q128" s="110">
        <f>ROUNDUP(Q118/(Assumptions!$C$36*365),0)</f>
        <v>0</v>
      </c>
      <c r="R128" s="115"/>
    </row>
    <row r="129" spans="2:18" ht="15.5" x14ac:dyDescent="0.35">
      <c r="B129" s="108" t="s">
        <v>246</v>
      </c>
      <c r="C129" s="108"/>
      <c r="D129" s="110">
        <f>D126*2</f>
        <v>0</v>
      </c>
      <c r="E129" s="110">
        <f t="shared" ref="E129:Q129" si="31">E126*2</f>
        <v>0</v>
      </c>
      <c r="F129" s="110">
        <f t="shared" si="31"/>
        <v>0</v>
      </c>
      <c r="G129" s="110">
        <f t="shared" si="31"/>
        <v>0</v>
      </c>
      <c r="H129" s="110">
        <f t="shared" si="31"/>
        <v>0</v>
      </c>
      <c r="I129" s="110">
        <f t="shared" si="31"/>
        <v>0</v>
      </c>
      <c r="J129" s="110">
        <f>J126*2</f>
        <v>4</v>
      </c>
      <c r="K129" s="110">
        <f t="shared" si="31"/>
        <v>4</v>
      </c>
      <c r="L129" s="111">
        <f t="shared" si="31"/>
        <v>4</v>
      </c>
      <c r="M129" s="110">
        <f t="shared" si="31"/>
        <v>4</v>
      </c>
      <c r="N129" s="110">
        <f t="shared" si="31"/>
        <v>0</v>
      </c>
      <c r="O129" s="110">
        <f t="shared" si="31"/>
        <v>0</v>
      </c>
      <c r="P129" s="110">
        <f t="shared" si="31"/>
        <v>0</v>
      </c>
      <c r="Q129" s="110">
        <f t="shared" si="31"/>
        <v>0</v>
      </c>
      <c r="R129" s="115"/>
    </row>
    <row r="130" spans="2:18" ht="15.5" x14ac:dyDescent="0.35">
      <c r="B130" s="108" t="s">
        <v>177</v>
      </c>
      <c r="C130" s="108"/>
      <c r="D130" s="110">
        <v>0</v>
      </c>
      <c r="E130" s="110">
        <f>IF(E82=0,0,E84*Assumptions!$K$35+D84*Assumptions!$K$36+SUM($C84:C84)*Assumptions!$K$37+Assumptions!$K$38)</f>
        <v>0</v>
      </c>
      <c r="F130" s="110">
        <f>IF(F82=0,0,F84*Assumptions!$K$35+E84*Assumptions!$K$36+SUM($C84:D84)*Assumptions!$K$37+Assumptions!$K$38)</f>
        <v>0</v>
      </c>
      <c r="G130" s="110">
        <f>IF(G82=0,0,G84*Assumptions!$K$35+F84*Assumptions!$K$36+SUM($C84:E84)*Assumptions!$K$37+Assumptions!$K$38)</f>
        <v>0</v>
      </c>
      <c r="H130" s="110">
        <f>IF(H82=0,0,H84*Assumptions!$K$35+G84*Assumptions!$K$36+SUM($C84:F84)*Assumptions!$K$37+Assumptions!$K$38)</f>
        <v>0</v>
      </c>
      <c r="I130" s="110">
        <f>IF(I82=0,0,I84*Assumptions!$K$35+H84*Assumptions!$K$36+SUM($C84:G84)*Assumptions!$K$37+Assumptions!$K$38)</f>
        <v>0</v>
      </c>
      <c r="J130" s="110">
        <f>IF(J82=0,0,J84*Assumptions!$K$35+I84*Assumptions!$K$36+SUM($C84:H84)*Assumptions!$K$37+Assumptions!$K$38)</f>
        <v>4</v>
      </c>
      <c r="K130" s="110">
        <f>IF(K82=0,0,K84*Assumptions!$K$35+J84*Assumptions!$K$36+SUM($C84:I84)*Assumptions!$K$37+Assumptions!$K$38)</f>
        <v>8</v>
      </c>
      <c r="L130" s="110">
        <f>IF(L82=0,0,L84*Assumptions!$K$35+K84*Assumptions!$K$36+SUM($C84:J84)*Assumptions!$K$37+Assumptions!$K$38)</f>
        <v>11</v>
      </c>
      <c r="M130" s="110">
        <f>IF(M82=0,0,M84*Assumptions!$K$35+L84*Assumptions!$K$36+SUM($C84:K84)*Assumptions!$K$37+Assumptions!$K$38)</f>
        <v>11</v>
      </c>
      <c r="N130" s="110">
        <f>IF(N82=0,0,N84*Assumptions!$K$35+M84*Assumptions!$K$36+SUM($C84:L84)*Assumptions!$K$37+Assumptions!$K$38)</f>
        <v>9</v>
      </c>
      <c r="O130" s="110">
        <f>IF(O82=0,0,O84*Assumptions!$K$35+N84*Assumptions!$K$36+SUM($C84:M84)*Assumptions!$K$37+Assumptions!$K$38)</f>
        <v>8</v>
      </c>
      <c r="P130" s="110">
        <f>IF(P82=0,0,P84*Assumptions!$K$35+O84*Assumptions!$K$36+SUM($C84:N84)*Assumptions!$K$37+Assumptions!$K$38)</f>
        <v>8</v>
      </c>
      <c r="Q130" s="110">
        <f>IF(Q82=0,0,Q84*Assumptions!$K$35+P84*Assumptions!$K$36+SUM($C84:O84)*Assumptions!$K$37+Assumptions!$K$38)</f>
        <v>8</v>
      </c>
      <c r="R130" s="115">
        <f>Q130</f>
        <v>8</v>
      </c>
    </row>
    <row r="131" spans="2:18" ht="15.5" x14ac:dyDescent="0.35">
      <c r="B131" s="108" t="s">
        <v>193</v>
      </c>
      <c r="C131" s="108"/>
      <c r="D131" s="110">
        <f>ROUNDUP(D119/(Assumptions!$C$36*365),0)</f>
        <v>0</v>
      </c>
      <c r="E131" s="110">
        <f>ROUNDUP(E119/(Assumptions!$C$36*365),0)</f>
        <v>0</v>
      </c>
      <c r="F131" s="110">
        <f>ROUNDUP(F119/(Assumptions!$C$36*365),0)</f>
        <v>0</v>
      </c>
      <c r="G131" s="110">
        <f>ROUNDUP(G119/(Assumptions!$C$36*365),0)</f>
        <v>0</v>
      </c>
      <c r="H131" s="110">
        <f>ROUNDUP(H119/(Assumptions!$C$36*365),0)</f>
        <v>0</v>
      </c>
      <c r="I131" s="110">
        <f>ROUNDUP(I119/(Assumptions!$C$36*365),0)</f>
        <v>0</v>
      </c>
      <c r="J131" s="110">
        <f>ROUNDUP(J119/(Assumptions!$C$36*365),0)</f>
        <v>1</v>
      </c>
      <c r="K131" s="110">
        <f>ROUNDUP(K119/(Assumptions!$C$36*365),0)</f>
        <v>1</v>
      </c>
      <c r="L131" s="111">
        <f>ROUNDUP(L119/(Assumptions!$C$36*365),0)</f>
        <v>1</v>
      </c>
      <c r="M131" s="110">
        <f>ROUNDUP(M119/(Assumptions!$C$36*365),0)</f>
        <v>1</v>
      </c>
      <c r="N131" s="110">
        <f>ROUNDUP(N119/(Assumptions!$C$36*365),0)</f>
        <v>0</v>
      </c>
      <c r="O131" s="110">
        <f>ROUNDUP(O119/(Assumptions!$C$36*365),0)</f>
        <v>0</v>
      </c>
      <c r="P131" s="110">
        <f>ROUNDUP(P119/(Assumptions!$C$36*365),0)</f>
        <v>0</v>
      </c>
      <c r="Q131" s="110">
        <f>ROUNDUP(Q119/(Assumptions!$C$36*365),0)</f>
        <v>0</v>
      </c>
      <c r="R131" s="116"/>
    </row>
    <row r="132" spans="2:18" ht="15.5" x14ac:dyDescent="0.35">
      <c r="B132" s="108" t="s">
        <v>300</v>
      </c>
      <c r="C132" s="108"/>
      <c r="D132" s="110"/>
      <c r="E132" s="110">
        <f>ROUNDUP(E120/(Assumptions!$C$36*365),0)</f>
        <v>0</v>
      </c>
      <c r="F132" s="110">
        <f>ROUNDUP(F120/(Assumptions!$C$36*365),0)</f>
        <v>0</v>
      </c>
      <c r="G132" s="110">
        <f>ROUNDUP(G120/(Assumptions!$C$36*365),0)</f>
        <v>0</v>
      </c>
      <c r="H132" s="110">
        <f>ROUNDUP(H120/(Assumptions!$C$36*365),0)</f>
        <v>0</v>
      </c>
      <c r="I132" s="110">
        <f>ROUNDUP(I120/(Assumptions!$C$36*365),0)</f>
        <v>0</v>
      </c>
      <c r="J132" s="110">
        <f>ROUNDUP(J120/(Assumptions!$C$36*365),0)</f>
        <v>0</v>
      </c>
      <c r="K132" s="110">
        <f>ROUNDUP(K120/(Assumptions!$C$36*365),0)</f>
        <v>0</v>
      </c>
      <c r="L132" s="110">
        <f>ROUNDUP(L120/(Assumptions!$C$36*365),0)</f>
        <v>0</v>
      </c>
      <c r="M132" s="110">
        <f>ROUNDUP(M120/(Assumptions!$C$36*365),0)</f>
        <v>0</v>
      </c>
      <c r="N132" s="110">
        <f>ROUNDUP(N120/(Assumptions!$C$36*365),0)</f>
        <v>0</v>
      </c>
      <c r="O132" s="110">
        <f>ROUNDUP(O120/(Assumptions!$C$36*365),0)</f>
        <v>0</v>
      </c>
      <c r="P132" s="110">
        <f>ROUNDUP(P120/(Assumptions!$C$36*365),0)</f>
        <v>0</v>
      </c>
      <c r="Q132" s="110">
        <f>ROUNDUP(Q120/(Assumptions!$C$36*365),0)</f>
        <v>0</v>
      </c>
      <c r="R132" s="116"/>
    </row>
    <row r="133" spans="2:18" ht="15.5" x14ac:dyDescent="0.35">
      <c r="B133" s="108"/>
      <c r="C133" s="108"/>
      <c r="D133" s="109"/>
      <c r="E133" s="110"/>
      <c r="F133" s="110"/>
      <c r="G133" s="110"/>
      <c r="H133" s="110"/>
      <c r="I133" s="110"/>
      <c r="J133" s="110"/>
      <c r="K133" s="110"/>
      <c r="L133" s="111"/>
      <c r="M133" s="110"/>
      <c r="N133" s="110"/>
      <c r="O133" s="110"/>
      <c r="P133" s="110"/>
      <c r="Q133" s="110"/>
      <c r="R133" s="116"/>
    </row>
    <row r="134" spans="2:18" ht="15.5" x14ac:dyDescent="0.35">
      <c r="B134" s="137" t="s">
        <v>257</v>
      </c>
      <c r="C134" s="145"/>
      <c r="D134" s="145"/>
      <c r="E134" s="145"/>
      <c r="F134" s="145"/>
      <c r="G134" s="145"/>
      <c r="H134" s="145"/>
      <c r="I134" s="145"/>
      <c r="J134" s="145"/>
      <c r="K134" s="145"/>
      <c r="L134" s="145"/>
      <c r="M134" s="145"/>
      <c r="N134" s="145"/>
      <c r="O134" s="145"/>
      <c r="P134" s="145"/>
      <c r="Q134" s="145"/>
      <c r="R134" s="145"/>
    </row>
    <row r="135" spans="2:18" ht="15.5" x14ac:dyDescent="0.35">
      <c r="B135" s="137"/>
      <c r="C135" s="145">
        <f t="shared" ref="C135:Q135" si="32">C6</f>
        <v>2021</v>
      </c>
      <c r="D135" s="145">
        <f t="shared" si="32"/>
        <v>2022</v>
      </c>
      <c r="E135" s="145">
        <f t="shared" si="32"/>
        <v>2023</v>
      </c>
      <c r="F135" s="145">
        <f t="shared" si="32"/>
        <v>2024</v>
      </c>
      <c r="G135" s="145">
        <f t="shared" si="32"/>
        <v>2025</v>
      </c>
      <c r="H135" s="145">
        <f t="shared" si="32"/>
        <v>2026</v>
      </c>
      <c r="I135" s="145">
        <f t="shared" si="32"/>
        <v>2027</v>
      </c>
      <c r="J135" s="145">
        <f t="shared" si="32"/>
        <v>2028</v>
      </c>
      <c r="K135" s="145">
        <f t="shared" si="32"/>
        <v>2029</v>
      </c>
      <c r="L135" s="145">
        <f t="shared" si="32"/>
        <v>2030</v>
      </c>
      <c r="M135" s="145">
        <f t="shared" si="32"/>
        <v>2031</v>
      </c>
      <c r="N135" s="145">
        <f t="shared" si="32"/>
        <v>2032</v>
      </c>
      <c r="O135" s="145">
        <f t="shared" si="32"/>
        <v>2033</v>
      </c>
      <c r="P135" s="145">
        <f t="shared" si="32"/>
        <v>2034</v>
      </c>
      <c r="Q135" s="145">
        <f t="shared" si="32"/>
        <v>2035</v>
      </c>
      <c r="R135" s="145"/>
    </row>
    <row r="136" spans="2:18" x14ac:dyDescent="0.35">
      <c r="B136" s="146" t="s">
        <v>258</v>
      </c>
      <c r="C136" s="146">
        <f>ROUNDUP(C126*1.5,0)</f>
        <v>0</v>
      </c>
      <c r="D136" s="146">
        <f t="shared" ref="D136:Q136" si="33">ROUNDUP(D126*1.5,0)</f>
        <v>0</v>
      </c>
      <c r="E136" s="146">
        <f t="shared" si="33"/>
        <v>0</v>
      </c>
      <c r="F136" s="146">
        <f t="shared" si="33"/>
        <v>0</v>
      </c>
      <c r="G136" s="146">
        <f t="shared" si="33"/>
        <v>0</v>
      </c>
      <c r="H136" s="146">
        <f t="shared" si="33"/>
        <v>0</v>
      </c>
      <c r="I136" s="146">
        <f t="shared" si="33"/>
        <v>0</v>
      </c>
      <c r="J136" s="146">
        <f t="shared" si="33"/>
        <v>3</v>
      </c>
      <c r="K136" s="146">
        <f t="shared" si="33"/>
        <v>3</v>
      </c>
      <c r="L136" s="146">
        <f t="shared" si="33"/>
        <v>3</v>
      </c>
      <c r="M136" s="146">
        <f t="shared" si="33"/>
        <v>3</v>
      </c>
      <c r="N136" s="146">
        <f t="shared" si="33"/>
        <v>0</v>
      </c>
      <c r="O136" s="146">
        <f t="shared" si="33"/>
        <v>0</v>
      </c>
      <c r="P136" s="146">
        <f t="shared" si="33"/>
        <v>0</v>
      </c>
      <c r="Q136" s="146">
        <f t="shared" si="33"/>
        <v>0</v>
      </c>
      <c r="R136" s="146"/>
    </row>
    <row r="137" spans="2:18" x14ac:dyDescent="0.35">
      <c r="B137" s="58" t="s">
        <v>274</v>
      </c>
      <c r="C137" s="146">
        <f t="shared" ref="C137:Q137" si="34">C127*35*$R$4</f>
        <v>0</v>
      </c>
      <c r="D137" s="146">
        <f t="shared" si="34"/>
        <v>0</v>
      </c>
      <c r="E137" s="146">
        <f t="shared" si="34"/>
        <v>0</v>
      </c>
      <c r="F137" s="146">
        <f t="shared" si="34"/>
        <v>0</v>
      </c>
      <c r="G137" s="146">
        <f t="shared" si="34"/>
        <v>0</v>
      </c>
      <c r="H137" s="146">
        <f t="shared" si="34"/>
        <v>0</v>
      </c>
      <c r="I137" s="146">
        <f t="shared" si="34"/>
        <v>0</v>
      </c>
      <c r="J137" s="146">
        <f t="shared" si="34"/>
        <v>35</v>
      </c>
      <c r="K137" s="146">
        <f t="shared" si="34"/>
        <v>35</v>
      </c>
      <c r="L137" s="146">
        <f t="shared" si="34"/>
        <v>35</v>
      </c>
      <c r="M137" s="146">
        <f t="shared" si="34"/>
        <v>35</v>
      </c>
      <c r="N137" s="146">
        <f t="shared" si="34"/>
        <v>0</v>
      </c>
      <c r="O137" s="146">
        <f t="shared" si="34"/>
        <v>0</v>
      </c>
      <c r="P137" s="146">
        <f t="shared" si="34"/>
        <v>0</v>
      </c>
      <c r="Q137" s="146">
        <f t="shared" si="34"/>
        <v>0</v>
      </c>
    </row>
    <row r="139" spans="2:18" ht="15.5" x14ac:dyDescent="0.35">
      <c r="B139" t="s">
        <v>238</v>
      </c>
      <c r="D139" s="117">
        <f t="shared" ref="D139:R139" si="35">SUM(D86:D88)</f>
        <v>0</v>
      </c>
      <c r="E139" s="117">
        <f t="shared" si="35"/>
        <v>0</v>
      </c>
      <c r="F139" s="117">
        <f t="shared" si="35"/>
        <v>0</v>
      </c>
      <c r="G139" s="117">
        <f t="shared" si="35"/>
        <v>0</v>
      </c>
      <c r="H139" s="117">
        <f t="shared" si="35"/>
        <v>0</v>
      </c>
      <c r="I139" s="117">
        <f t="shared" si="35"/>
        <v>0</v>
      </c>
      <c r="J139" s="117">
        <f t="shared" si="35"/>
        <v>33.333333333333336</v>
      </c>
      <c r="K139" s="117">
        <f t="shared" si="35"/>
        <v>66.666666666666671</v>
      </c>
      <c r="L139" s="117">
        <f t="shared" si="35"/>
        <v>66.666666666666671</v>
      </c>
      <c r="M139" s="117">
        <f t="shared" si="35"/>
        <v>27.777777777777779</v>
      </c>
      <c r="N139" s="117">
        <f t="shared" si="35"/>
        <v>0</v>
      </c>
      <c r="O139" s="117">
        <f t="shared" si="35"/>
        <v>0</v>
      </c>
      <c r="P139" s="117">
        <f t="shared" si="35"/>
        <v>0</v>
      </c>
      <c r="Q139" s="117">
        <f t="shared" si="35"/>
        <v>0</v>
      </c>
      <c r="R139" s="117">
        <f t="shared" si="35"/>
        <v>194.44444444444446</v>
      </c>
    </row>
    <row r="143" spans="2:18" x14ac:dyDescent="0.35">
      <c r="F143" s="22"/>
      <c r="G143" s="22"/>
      <c r="H143" s="22"/>
      <c r="I143" s="22"/>
      <c r="J143" s="22"/>
      <c r="K143" s="22"/>
      <c r="L143" s="22"/>
      <c r="M143" s="22"/>
      <c r="N143" s="22"/>
      <c r="O143" s="22"/>
      <c r="P143" s="22"/>
      <c r="Q143" s="22"/>
    </row>
    <row r="144" spans="2:18" x14ac:dyDescent="0.35">
      <c r="F144" s="22"/>
      <c r="G144" s="22"/>
      <c r="H144" s="22"/>
      <c r="I144" s="22"/>
      <c r="J144" s="22"/>
      <c r="K144" s="22"/>
      <c r="L144" s="22"/>
      <c r="M144" s="22"/>
      <c r="N144" s="22"/>
      <c r="O144" s="22"/>
      <c r="P144" s="22"/>
      <c r="Q144" s="22"/>
    </row>
    <row r="145" spans="6:17" x14ac:dyDescent="0.35">
      <c r="F145" s="22"/>
      <c r="G145" s="22"/>
      <c r="H145" s="22"/>
      <c r="I145" s="22"/>
      <c r="J145" s="22"/>
      <c r="K145" s="22"/>
      <c r="L145" s="22"/>
      <c r="M145" s="22"/>
      <c r="N145" s="22"/>
      <c r="O145" s="22"/>
      <c r="P145" s="22"/>
      <c r="Q145" s="22"/>
    </row>
    <row r="147" spans="6:17" x14ac:dyDescent="0.35">
      <c r="F147" s="57"/>
      <c r="G147" s="57"/>
      <c r="H147" s="57"/>
      <c r="I147" s="57"/>
      <c r="J147" s="57"/>
      <c r="K147" s="57"/>
      <c r="L147" s="57"/>
      <c r="M147" s="57"/>
      <c r="N147" s="57"/>
      <c r="O147" s="57"/>
      <c r="P147" s="57"/>
      <c r="Q147" s="57"/>
    </row>
    <row r="148" spans="6:17" x14ac:dyDescent="0.35">
      <c r="F148" s="57"/>
      <c r="G148" s="57"/>
      <c r="H148" s="57"/>
      <c r="I148" s="57"/>
      <c r="J148" s="57"/>
      <c r="K148" s="57"/>
      <c r="L148" s="57"/>
      <c r="M148" s="57"/>
      <c r="N148" s="57"/>
      <c r="O148" s="57"/>
      <c r="P148" s="57"/>
      <c r="Q148" s="57"/>
    </row>
    <row r="149" spans="6:17" x14ac:dyDescent="0.35">
      <c r="F149" s="57"/>
      <c r="G149" s="57"/>
      <c r="H149" s="57"/>
      <c r="I149" s="57"/>
      <c r="J149" s="57"/>
      <c r="K149" s="57"/>
      <c r="L149" s="57"/>
      <c r="M149" s="57"/>
      <c r="N149" s="57"/>
      <c r="O149" s="57"/>
      <c r="P149" s="57"/>
      <c r="Q149" s="57"/>
    </row>
    <row r="150" spans="6:17" x14ac:dyDescent="0.35">
      <c r="F150" s="57"/>
      <c r="G150" s="57"/>
      <c r="H150" s="57"/>
      <c r="I150" s="57"/>
      <c r="J150" s="57"/>
      <c r="K150" s="57"/>
      <c r="L150" s="57"/>
      <c r="M150" s="57"/>
      <c r="N150" s="57"/>
      <c r="O150" s="57"/>
      <c r="P150" s="57"/>
      <c r="Q150" s="57"/>
    </row>
  </sheetData>
  <conditionalFormatting sqref="C10:Q12">
    <cfRule type="colorScale" priority="28">
      <colorScale>
        <cfvo type="min"/>
        <cfvo type="max"/>
        <color theme="0"/>
        <color rgb="FF5D9732"/>
      </colorScale>
    </cfRule>
  </conditionalFormatting>
  <conditionalFormatting sqref="C18:Q20">
    <cfRule type="colorScale" priority="27">
      <colorScale>
        <cfvo type="min"/>
        <cfvo type="max"/>
        <color theme="0"/>
        <color rgb="FF5D9732"/>
      </colorScale>
    </cfRule>
  </conditionalFormatting>
  <conditionalFormatting sqref="C30:Q32">
    <cfRule type="colorScale" priority="26">
      <colorScale>
        <cfvo type="min"/>
        <cfvo type="max"/>
        <color theme="0"/>
        <color rgb="FF5D9732"/>
      </colorScale>
    </cfRule>
  </conditionalFormatting>
  <conditionalFormatting sqref="C34:Q35">
    <cfRule type="colorScale" priority="25">
      <colorScale>
        <cfvo type="min"/>
        <cfvo type="max"/>
        <color theme="0"/>
        <color rgb="FF5D9732"/>
      </colorScale>
    </cfRule>
  </conditionalFormatting>
  <conditionalFormatting sqref="D67:Q67">
    <cfRule type="colorScale" priority="24">
      <colorScale>
        <cfvo type="min"/>
        <cfvo type="max"/>
        <color rgb="FFFCFCFF"/>
        <color rgb="FF00B050"/>
      </colorScale>
    </cfRule>
  </conditionalFormatting>
  <conditionalFormatting sqref="C50:Q52">
    <cfRule type="colorScale" priority="23">
      <colorScale>
        <cfvo type="min"/>
        <cfvo type="max"/>
        <color theme="0"/>
        <color rgb="FF5D9732"/>
      </colorScale>
    </cfRule>
  </conditionalFormatting>
  <conditionalFormatting sqref="Q58:Q60">
    <cfRule type="colorScale" priority="22">
      <colorScale>
        <cfvo type="min"/>
        <cfvo type="max"/>
        <color theme="0"/>
        <color rgb="FF00B050"/>
      </colorScale>
    </cfRule>
  </conditionalFormatting>
  <conditionalFormatting sqref="C68:Q68">
    <cfRule type="colorScale" priority="21">
      <colorScale>
        <cfvo type="min"/>
        <cfvo type="max"/>
        <color theme="0"/>
        <color rgb="FF5D9732"/>
      </colorScale>
    </cfRule>
  </conditionalFormatting>
  <conditionalFormatting sqref="C70:Q71">
    <cfRule type="colorScale" priority="20">
      <colorScale>
        <cfvo type="min"/>
        <cfvo type="max"/>
        <color theme="0"/>
        <color rgb="FF5D9732"/>
      </colorScale>
    </cfRule>
  </conditionalFormatting>
  <conditionalFormatting sqref="D86:Q88">
    <cfRule type="colorScale" priority="19">
      <colorScale>
        <cfvo type="min"/>
        <cfvo type="max"/>
        <color theme="0"/>
        <color rgb="FF5D9732"/>
      </colorScale>
    </cfRule>
  </conditionalFormatting>
  <conditionalFormatting sqref="D90:Q92">
    <cfRule type="colorScale" priority="18">
      <colorScale>
        <cfvo type="min"/>
        <cfvo type="max"/>
        <color theme="0"/>
        <color rgb="FF5D9732"/>
      </colorScale>
    </cfRule>
  </conditionalFormatting>
  <conditionalFormatting sqref="D94:Q96">
    <cfRule type="colorScale" priority="17">
      <colorScale>
        <cfvo type="min"/>
        <cfvo type="max"/>
        <color theme="0"/>
        <color rgb="FF5D9732"/>
      </colorScale>
    </cfRule>
  </conditionalFormatting>
  <conditionalFormatting sqref="D98:Q100">
    <cfRule type="colorScale" priority="16">
      <colorScale>
        <cfvo type="min"/>
        <cfvo type="max"/>
        <color theme="0"/>
        <color rgb="FF5D9732"/>
      </colorScale>
    </cfRule>
  </conditionalFormatting>
  <conditionalFormatting sqref="C14:Q16">
    <cfRule type="colorScale" priority="14">
      <colorScale>
        <cfvo type="min"/>
        <cfvo type="max"/>
        <color theme="0"/>
        <color rgb="FF5D9732"/>
      </colorScale>
    </cfRule>
  </conditionalFormatting>
  <conditionalFormatting sqref="C46:Q48">
    <cfRule type="colorScale" priority="13">
      <colorScale>
        <cfvo type="min"/>
        <cfvo type="max"/>
        <color theme="0"/>
        <color rgb="FF5D9732"/>
      </colorScale>
    </cfRule>
  </conditionalFormatting>
  <conditionalFormatting sqref="C54:Q60">
    <cfRule type="colorScale" priority="12">
      <colorScale>
        <cfvo type="min"/>
        <cfvo type="max"/>
        <color theme="0"/>
        <color rgb="FF5D9732"/>
      </colorScale>
    </cfRule>
  </conditionalFormatting>
  <conditionalFormatting sqref="D113:Q116 D118:Q120">
    <cfRule type="colorScale" priority="11">
      <colorScale>
        <cfvo type="min"/>
        <cfvo type="max"/>
        <color rgb="FFFCFCFF"/>
        <color rgb="FF5D9732"/>
      </colorScale>
    </cfRule>
  </conditionalFormatting>
  <conditionalFormatting sqref="D122:Q126 D128:Q128">
    <cfRule type="colorScale" priority="29">
      <colorScale>
        <cfvo type="min"/>
        <cfvo type="max"/>
        <color rgb="FFFCFCFF"/>
        <color rgb="FF5D9732"/>
      </colorScale>
    </cfRule>
  </conditionalFormatting>
  <conditionalFormatting sqref="E129:Q133">
    <cfRule type="colorScale" priority="10">
      <colorScale>
        <cfvo type="min"/>
        <cfvo type="max"/>
        <color rgb="FFFCFCFF"/>
        <color rgb="FF5D9732"/>
      </colorScale>
    </cfRule>
  </conditionalFormatting>
  <conditionalFormatting sqref="D77:Q80">
    <cfRule type="colorScale" priority="30">
      <colorScale>
        <cfvo type="min"/>
        <cfvo type="max"/>
        <color rgb="FFFCFCFF"/>
        <color rgb="FF00B050"/>
      </colorScale>
    </cfRule>
  </conditionalFormatting>
  <conditionalFormatting sqref="D84:Q84">
    <cfRule type="colorScale" priority="6">
      <colorScale>
        <cfvo type="min"/>
        <cfvo type="max"/>
        <color rgb="FFFCFCFF"/>
        <color rgb="FF5D9732"/>
      </colorScale>
    </cfRule>
  </conditionalFormatting>
  <conditionalFormatting sqref="C62:Q65">
    <cfRule type="colorScale" priority="9">
      <colorScale>
        <cfvo type="min"/>
        <cfvo type="max"/>
        <color theme="0"/>
        <color rgb="FF5D9732"/>
      </colorScale>
    </cfRule>
  </conditionalFormatting>
  <conditionalFormatting sqref="C22:Q24">
    <cfRule type="colorScale" priority="8">
      <colorScale>
        <cfvo type="min"/>
        <cfvo type="max"/>
        <color theme="0"/>
        <color rgb="FF5D9732"/>
      </colorScale>
    </cfRule>
  </conditionalFormatting>
  <conditionalFormatting sqref="C26:Q29">
    <cfRule type="colorScale" priority="7">
      <colorScale>
        <cfvo type="min"/>
        <cfvo type="max"/>
        <color theme="0"/>
        <color rgb="FF5D9732"/>
      </colorScale>
    </cfRule>
  </conditionalFormatting>
  <conditionalFormatting sqref="C66:P66">
    <cfRule type="colorScale" priority="5">
      <colorScale>
        <cfvo type="min"/>
        <cfvo type="max"/>
        <color rgb="FFFCFCFF"/>
        <color rgb="FF5D9732"/>
      </colorScale>
    </cfRule>
  </conditionalFormatting>
  <conditionalFormatting sqref="D117:Q117">
    <cfRule type="colorScale" priority="4">
      <colorScale>
        <cfvo type="min"/>
        <cfvo type="max"/>
        <color rgb="FFFCFCFF"/>
        <color rgb="FF5D9732"/>
      </colorScale>
    </cfRule>
  </conditionalFormatting>
  <conditionalFormatting sqref="D127:Q127">
    <cfRule type="colorScale" priority="3">
      <colorScale>
        <cfvo type="min"/>
        <cfvo type="max"/>
        <color rgb="FFFCFCFF"/>
        <color rgb="FF5D9732"/>
      </colorScale>
    </cfRule>
  </conditionalFormatting>
  <conditionalFormatting sqref="D106:Q108">
    <cfRule type="colorScale" priority="31">
      <colorScale>
        <cfvo type="min"/>
        <cfvo type="max"/>
        <color rgb="FFFCFCFF"/>
        <color rgb="FF5D9732"/>
      </colorScale>
    </cfRule>
  </conditionalFormatting>
  <conditionalFormatting sqref="E131:Q132">
    <cfRule type="colorScale" priority="1">
      <colorScale>
        <cfvo type="min"/>
        <cfvo type="max"/>
        <color theme="0"/>
        <color rgb="FF5D9732"/>
      </colorScale>
    </cfRule>
  </conditionalFormatting>
  <conditionalFormatting sqref="D110:Q111">
    <cfRule type="colorScale" priority="93">
      <colorScale>
        <cfvo type="min"/>
        <cfvo type="max"/>
        <color theme="0"/>
        <color rgb="FF5D9732"/>
      </colorScale>
    </cfRule>
  </conditionalFormatting>
  <conditionalFormatting sqref="D102:Q105">
    <cfRule type="colorScale" priority="96">
      <colorScale>
        <cfvo type="min"/>
        <cfvo type="max"/>
        <color theme="0"/>
        <color rgb="FF5D9732"/>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DDCCA-285B-4760-A0CE-6BB01C96E8E1}">
  <sheetPr codeName="Sheet18">
    <tabColor rgb="FF8CC63F"/>
  </sheetPr>
  <dimension ref="A1:Z156"/>
  <sheetViews>
    <sheetView zoomScale="70" zoomScaleNormal="70" workbookViewId="0">
      <pane ySplit="6" topLeftCell="A97" activePane="bottomLeft" state="frozen"/>
      <selection pane="bottomLeft" activeCell="F147" sqref="F147"/>
    </sheetView>
  </sheetViews>
  <sheetFormatPr defaultRowHeight="14.5" x14ac:dyDescent="0.35"/>
  <cols>
    <col min="1" max="1" width="5.08984375" customWidth="1"/>
    <col min="2" max="2" width="25.1796875" customWidth="1"/>
    <col min="3" max="3" width="9.1796875" customWidth="1"/>
    <col min="6" max="16" width="9.36328125" bestFit="1" customWidth="1"/>
    <col min="17" max="17" width="10.08984375" customWidth="1"/>
  </cols>
  <sheetData>
    <row r="1" spans="1:20" x14ac:dyDescent="0.35">
      <c r="R1" t="s">
        <v>102</v>
      </c>
    </row>
    <row r="2" spans="1:20" x14ac:dyDescent="0.35">
      <c r="A2" s="31"/>
      <c r="B2" s="7" t="s">
        <v>302</v>
      </c>
      <c r="C2" s="31"/>
      <c r="D2" s="31"/>
      <c r="E2" s="31"/>
      <c r="F2" s="31"/>
      <c r="G2" s="31"/>
      <c r="Q2" s="4" t="s">
        <v>298</v>
      </c>
      <c r="R2" s="23">
        <v>1</v>
      </c>
    </row>
    <row r="3" spans="1:20" x14ac:dyDescent="0.35">
      <c r="Q3" s="20"/>
      <c r="R3" s="20"/>
      <c r="T3" s="140" t="s">
        <v>131</v>
      </c>
    </row>
    <row r="4" spans="1:20" x14ac:dyDescent="0.35">
      <c r="Q4" s="4" t="s">
        <v>299</v>
      </c>
      <c r="R4" s="23">
        <v>1</v>
      </c>
      <c r="T4" s="140" t="s">
        <v>132</v>
      </c>
    </row>
    <row r="5" spans="1:20" x14ac:dyDescent="0.35">
      <c r="C5" t="s">
        <v>103</v>
      </c>
      <c r="T5" s="140" t="s">
        <v>133</v>
      </c>
    </row>
    <row r="6" spans="1:20" ht="21" x14ac:dyDescent="0.5">
      <c r="B6" s="104"/>
      <c r="C6" s="105">
        <v>2021</v>
      </c>
      <c r="D6" s="105">
        <v>2022</v>
      </c>
      <c r="E6" s="105">
        <f t="shared" ref="E6:Q6" si="0">D6+1</f>
        <v>2023</v>
      </c>
      <c r="F6" s="105">
        <f t="shared" si="0"/>
        <v>2024</v>
      </c>
      <c r="G6" s="105">
        <f t="shared" si="0"/>
        <v>2025</v>
      </c>
      <c r="H6" s="105">
        <f t="shared" si="0"/>
        <v>2026</v>
      </c>
      <c r="I6" s="105">
        <f t="shared" si="0"/>
        <v>2027</v>
      </c>
      <c r="J6" s="105">
        <f t="shared" si="0"/>
        <v>2028</v>
      </c>
      <c r="K6" s="105">
        <f t="shared" si="0"/>
        <v>2029</v>
      </c>
      <c r="L6" s="106">
        <f t="shared" si="0"/>
        <v>2030</v>
      </c>
      <c r="M6" s="105">
        <f t="shared" si="0"/>
        <v>2031</v>
      </c>
      <c r="N6" s="105">
        <f t="shared" si="0"/>
        <v>2032</v>
      </c>
      <c r="O6" s="105">
        <f t="shared" si="0"/>
        <v>2033</v>
      </c>
      <c r="P6" s="105">
        <f t="shared" si="0"/>
        <v>2034</v>
      </c>
      <c r="Q6" s="105">
        <f t="shared" si="0"/>
        <v>2035</v>
      </c>
      <c r="R6" s="114" t="s">
        <v>94</v>
      </c>
      <c r="T6" s="140" t="s">
        <v>134</v>
      </c>
    </row>
    <row r="7" spans="1:20" ht="15.5" x14ac:dyDescent="0.35">
      <c r="A7" s="118" t="s">
        <v>130</v>
      </c>
      <c r="B7" s="119" t="s">
        <v>105</v>
      </c>
      <c r="C7" s="119"/>
      <c r="D7" s="120"/>
      <c r="E7" s="120"/>
      <c r="F7" s="120"/>
      <c r="G7" s="120"/>
      <c r="H7" s="120"/>
      <c r="I7" s="120"/>
      <c r="J7" s="120"/>
      <c r="K7" s="120"/>
      <c r="L7" s="120"/>
      <c r="M7" s="120"/>
      <c r="N7" s="120"/>
      <c r="O7" s="120"/>
      <c r="P7" s="120"/>
      <c r="Q7" s="120"/>
      <c r="R7" s="121"/>
    </row>
    <row r="8" spans="1:20" ht="15.5" x14ac:dyDescent="0.35">
      <c r="A8" s="118"/>
      <c r="B8" s="122" t="s">
        <v>106</v>
      </c>
      <c r="C8" s="122"/>
      <c r="D8" s="118"/>
      <c r="E8" s="118"/>
      <c r="F8" s="118"/>
      <c r="G8" s="118"/>
      <c r="H8" s="118"/>
      <c r="I8" s="118"/>
      <c r="J8" s="118"/>
      <c r="K8" s="118"/>
      <c r="L8" s="118"/>
      <c r="M8" s="118"/>
      <c r="N8" s="118"/>
      <c r="O8" s="118"/>
      <c r="P8" s="118"/>
      <c r="Q8" s="118"/>
      <c r="R8" s="117"/>
    </row>
    <row r="9" spans="1:20" ht="15.5" x14ac:dyDescent="0.35">
      <c r="A9" s="118"/>
      <c r="B9" s="131" t="str">
        <f>[1]Detailed!B9</f>
        <v>TURBINES ORDERED, MW</v>
      </c>
      <c r="C9" s="131"/>
      <c r="D9" s="131"/>
      <c r="E9" s="131"/>
      <c r="F9" s="131"/>
      <c r="G9" s="131"/>
      <c r="H9" s="131"/>
      <c r="I9" s="131"/>
      <c r="J9" s="131"/>
      <c r="K9" s="131"/>
      <c r="L9" s="131"/>
      <c r="M9" s="131"/>
      <c r="N9" s="131"/>
      <c r="O9" s="131"/>
      <c r="P9" s="131"/>
      <c r="Q9" s="131"/>
      <c r="R9" s="132"/>
    </row>
    <row r="10" spans="1:20" ht="15.5" x14ac:dyDescent="0.35">
      <c r="A10" s="123">
        <f>MAX(Assumptions!C$45:C$47)</f>
        <v>1</v>
      </c>
      <c r="B10" s="113">
        <f>[1]Detailed!B10</f>
        <v>12</v>
      </c>
      <c r="C10" s="110" cm="1">
        <f t="array" aca="1" ref="C10" ca="1">INDIRECT("R[36]C["&amp;$A$10&amp;"]",FALSE)</f>
        <v>42.769230769230774</v>
      </c>
      <c r="D10" s="110" cm="1">
        <f t="array" aca="1" ref="D10" ca="1">INDIRECT("R[36]C["&amp;$A$10&amp;"]",FALSE)</f>
        <v>261.79487179487182</v>
      </c>
      <c r="E10" s="110" cm="1">
        <f t="array" aca="1" ref="E10" ca="1">INDIRECT("R[36]C["&amp;$A$10&amp;"]",FALSE)</f>
        <v>187.5128205128205</v>
      </c>
      <c r="F10" s="110" cm="1">
        <f t="array" aca="1" ref="F10" ca="1">INDIRECT("R[36]C["&amp;$A$10&amp;"]",FALSE)</f>
        <v>60.666666666666664</v>
      </c>
      <c r="G10" s="110" cm="1">
        <f t="array" aca="1" ref="G10" ca="1">INDIRECT("R[36]C["&amp;$A$10&amp;"]",FALSE)</f>
        <v>0</v>
      </c>
      <c r="H10" s="110" cm="1">
        <f t="array" aca="1" ref="H10" ca="1">INDIRECT("R[36]C["&amp;$A$10&amp;"]",FALSE)</f>
        <v>0</v>
      </c>
      <c r="I10" s="110" cm="1">
        <f t="array" aca="1" ref="I10" ca="1">INDIRECT("R[36]C["&amp;$A$10&amp;"]",FALSE)</f>
        <v>0</v>
      </c>
      <c r="J10" s="110" cm="1">
        <f t="array" aca="1" ref="J10" ca="1">INDIRECT("R[36]C["&amp;$A$10&amp;"]",FALSE)</f>
        <v>0</v>
      </c>
      <c r="K10" s="110" cm="1">
        <f t="array" aca="1" ref="K10" ca="1">INDIRECT("R[36]C["&amp;$A$10&amp;"]",FALSE)</f>
        <v>0</v>
      </c>
      <c r="L10" s="110" cm="1">
        <f t="array" aca="1" ref="L10" ca="1">INDIRECT("R[36]C["&amp;$A$10&amp;"]",FALSE)</f>
        <v>0</v>
      </c>
      <c r="M10" s="110" cm="1">
        <f t="array" aca="1" ref="M10" ca="1">INDIRECT("R[36]C["&amp;$A$10&amp;"]",FALSE)</f>
        <v>0</v>
      </c>
      <c r="N10" s="110" cm="1">
        <f t="array" aca="1" ref="N10" ca="1">INDIRECT("R[36]C["&amp;$A$10&amp;"]",FALSE)</f>
        <v>0</v>
      </c>
      <c r="O10" s="110" cm="1">
        <f t="array" aca="1" ref="O10" ca="1">INDIRECT("R[36]C["&amp;$A$10&amp;"]",FALSE)</f>
        <v>0</v>
      </c>
      <c r="P10" s="112"/>
      <c r="Q10" s="112"/>
      <c r="R10" s="115">
        <f ca="1">SUM(C10:P10)</f>
        <v>552.74358974358972</v>
      </c>
    </row>
    <row r="11" spans="1:20" ht="15.5" x14ac:dyDescent="0.35">
      <c r="A11" s="123">
        <f>MAX(Assumptions!C$45:C$47)</f>
        <v>1</v>
      </c>
      <c r="B11" s="113">
        <f>[1]Detailed!B11</f>
        <v>15</v>
      </c>
      <c r="C11" s="110" cm="1">
        <f t="array" aca="1" ref="C11" ca="1">INDIRECT("R[36]C["&amp;$A$11&amp;"]",FALSE)</f>
        <v>0</v>
      </c>
      <c r="D11" s="110" cm="1">
        <f t="array" aca="1" ref="D11" ca="1">INDIRECT("R[36]C["&amp;$A$11&amp;"]",FALSE)</f>
        <v>76.52100840336135</v>
      </c>
      <c r="E11" s="110" cm="1">
        <f t="array" aca="1" ref="E11" ca="1">INDIRECT("R[36]C["&amp;$A$11&amp;"]",FALSE)</f>
        <v>102.33333333333334</v>
      </c>
      <c r="F11" s="110" cm="1">
        <f t="array" aca="1" ref="F11" ca="1">INDIRECT("R[36]C["&amp;$A$11&amp;"]",FALSE)</f>
        <v>183.06666666666666</v>
      </c>
      <c r="G11" s="110" cm="1">
        <f t="array" aca="1" ref="G11" ca="1">INDIRECT("R[36]C["&amp;$A$11&amp;"]",FALSE)</f>
        <v>193.64</v>
      </c>
      <c r="H11" s="110" cm="1">
        <f t="array" aca="1" ref="H11" ca="1">INDIRECT("R[36]C["&amp;$A$11&amp;"]",FALSE)</f>
        <v>408.39958923721548</v>
      </c>
      <c r="I11" s="110" cm="1">
        <f t="array" aca="1" ref="I11" ca="1">INDIRECT("R[36]C["&amp;$A$11&amp;"]",FALSE)</f>
        <v>219.60000000000002</v>
      </c>
      <c r="J11" s="110" cm="1">
        <f t="array" aca="1" ref="J11" ca="1">INDIRECT("R[36]C["&amp;$A$11&amp;"]",FALSE)</f>
        <v>381.92917934502827</v>
      </c>
      <c r="K11" s="110" cm="1">
        <f t="array" aca="1" ref="K11" ca="1">INDIRECT("R[36]C["&amp;$A$11&amp;"]",FALSE)</f>
        <v>0</v>
      </c>
      <c r="L11" s="110" cm="1">
        <f t="array" aca="1" ref="L11" ca="1">INDIRECT("R[36]C["&amp;$A$11&amp;"]",FALSE)</f>
        <v>0</v>
      </c>
      <c r="M11" s="110" cm="1">
        <f t="array" aca="1" ref="M11" ca="1">INDIRECT("R[36]C["&amp;$A$11&amp;"]",FALSE)</f>
        <v>0</v>
      </c>
      <c r="N11" s="110" cm="1">
        <f t="array" aca="1" ref="N11" ca="1">INDIRECT("R[36]C["&amp;$A$11&amp;"]",FALSE)</f>
        <v>0</v>
      </c>
      <c r="O11" s="110" cm="1">
        <f t="array" aca="1" ref="O11" ca="1">INDIRECT("R[36]C["&amp;$A$11&amp;"]",FALSE)</f>
        <v>0</v>
      </c>
      <c r="P11" s="112"/>
      <c r="Q11" s="112"/>
      <c r="R11" s="115">
        <f t="shared" ref="R11:R12" ca="1" si="1">SUM(C11:P11)</f>
        <v>1565.4897769856052</v>
      </c>
    </row>
    <row r="12" spans="1:20" ht="15.5" x14ac:dyDescent="0.35">
      <c r="A12" s="123">
        <f>MAX(Assumptions!C$45:C$47)</f>
        <v>1</v>
      </c>
      <c r="B12" s="113">
        <f>[1]Detailed!B12</f>
        <v>18</v>
      </c>
      <c r="C12" s="110" cm="1">
        <f t="array" aca="1" ref="C12" ca="1">INDIRECT("R[36]C["&amp;$A$12&amp;"]",FALSE)</f>
        <v>0</v>
      </c>
      <c r="D12" s="110" cm="1">
        <f t="array" aca="1" ref="D12" ca="1">INDIRECT("R[36]C["&amp;$A$12&amp;"]",FALSE)</f>
        <v>0</v>
      </c>
      <c r="E12" s="110" cm="1">
        <f t="array" aca="1" ref="E12" ca="1">INDIRECT("R[36]C["&amp;$A$12&amp;"]",FALSE)</f>
        <v>0</v>
      </c>
      <c r="F12" s="110" cm="1">
        <f t="array" aca="1" ref="F12" ca="1">INDIRECT("R[36]C["&amp;$A$12&amp;"]",FALSE)</f>
        <v>0</v>
      </c>
      <c r="G12" s="110" cm="1">
        <f t="array" aca="1" ref="G12" ca="1">INDIRECT("R[36]C["&amp;$A$12&amp;"]",FALSE)</f>
        <v>0</v>
      </c>
      <c r="H12" s="110" cm="1">
        <f t="array" aca="1" ref="H12" ca="1">INDIRECT("R[36]C["&amp;$A$12&amp;"]",FALSE)</f>
        <v>0</v>
      </c>
      <c r="I12" s="110" cm="1">
        <f t="array" aca="1" ref="I12" ca="1">INDIRECT("R[36]C["&amp;$A$12&amp;"]",FALSE)</f>
        <v>0</v>
      </c>
      <c r="J12" s="110" cm="1">
        <f t="array" aca="1" ref="J12" ca="1">INDIRECT("R[36]C["&amp;$A$12&amp;"]",FALSE)</f>
        <v>0</v>
      </c>
      <c r="K12" s="110" cm="1">
        <f t="array" aca="1" ref="K12" ca="1">INDIRECT("R[36]C["&amp;$A$12&amp;"]",FALSE)</f>
        <v>66.663923422390241</v>
      </c>
      <c r="L12" s="110" cm="1">
        <f t="array" aca="1" ref="L12" ca="1">INDIRECT("R[36]C["&amp;$A$12&amp;"]",FALSE)</f>
        <v>189.51487939326151</v>
      </c>
      <c r="M12" s="110" cm="1">
        <f t="array" aca="1" ref="M12" ca="1">INDIRECT("R[36]C["&amp;$A$12&amp;"]",FALSE)</f>
        <v>59.277777777777779</v>
      </c>
      <c r="N12" s="110" cm="1">
        <f t="array" aca="1" ref="N12" ca="1">INDIRECT("R[36]C["&amp;$A$12&amp;"]",FALSE)</f>
        <v>80.082867813976321</v>
      </c>
      <c r="O12" s="110" cm="1">
        <f t="array" aca="1" ref="O12" ca="1">INDIRECT("R[36]C["&amp;$A$12&amp;"]",FALSE)</f>
        <v>51.333333333333336</v>
      </c>
      <c r="P12" s="112"/>
      <c r="Q12" s="112"/>
      <c r="R12" s="115">
        <f t="shared" ca="1" si="1"/>
        <v>446.87278174073919</v>
      </c>
      <c r="S12" t="s">
        <v>89</v>
      </c>
    </row>
    <row r="13" spans="1:20" ht="15.5" x14ac:dyDescent="0.35">
      <c r="A13" s="118"/>
      <c r="B13" s="131" t="str">
        <f>[1]Detailed!B13</f>
        <v>ROTOR BLADES, m</v>
      </c>
      <c r="C13" s="131"/>
      <c r="D13" s="131"/>
      <c r="E13" s="131"/>
      <c r="F13" s="131"/>
      <c r="G13" s="131"/>
      <c r="H13" s="131"/>
      <c r="I13" s="131"/>
      <c r="J13" s="131"/>
      <c r="K13" s="131"/>
      <c r="L13" s="131"/>
      <c r="M13" s="131"/>
      <c r="N13" s="131"/>
      <c r="O13" s="131"/>
      <c r="P13" s="131"/>
      <c r="Q13" s="131"/>
      <c r="R13" s="132"/>
    </row>
    <row r="14" spans="1:20" ht="15.5" x14ac:dyDescent="0.35">
      <c r="A14" s="123">
        <f>Assumptions!C$45</f>
        <v>1</v>
      </c>
      <c r="B14" s="113">
        <f>[1]Detailed!B14</f>
        <v>12</v>
      </c>
      <c r="C14" s="110" cm="1">
        <f t="array" aca="1" ref="C14" ca="1">INDIRECT("R[36]C["&amp;$A$14&amp;"]",FALSE)</f>
        <v>128.30769230769232</v>
      </c>
      <c r="D14" s="110" cm="1">
        <f t="array" aca="1" ref="D14" ca="1">INDIRECT("R[36]C["&amp;$A$14&amp;"]",FALSE)</f>
        <v>785.38461538461547</v>
      </c>
      <c r="E14" s="110" cm="1">
        <f t="array" aca="1" ref="E14" ca="1">INDIRECT("R[36]C["&amp;$A$14&amp;"]",FALSE)</f>
        <v>562.53846153846143</v>
      </c>
      <c r="F14" s="110" cm="1">
        <f t="array" aca="1" ref="F14" ca="1">INDIRECT("R[36]C["&amp;$A$14&amp;"]",FALSE)</f>
        <v>182</v>
      </c>
      <c r="G14" s="110" cm="1">
        <f t="array" aca="1" ref="G14" ca="1">INDIRECT("R[36]C["&amp;$A$14&amp;"]",FALSE)</f>
        <v>0</v>
      </c>
      <c r="H14" s="110" cm="1">
        <f t="array" aca="1" ref="H14" ca="1">INDIRECT("R[36]C["&amp;$A$14&amp;"]",FALSE)</f>
        <v>0</v>
      </c>
      <c r="I14" s="110" cm="1">
        <f t="array" aca="1" ref="I14" ca="1">INDIRECT("R[36]C["&amp;$A$14&amp;"]",FALSE)</f>
        <v>0</v>
      </c>
      <c r="J14" s="110" cm="1">
        <f t="array" aca="1" ref="J14" ca="1">INDIRECT("R[36]C["&amp;$A$14&amp;"]",FALSE)</f>
        <v>0</v>
      </c>
      <c r="K14" s="110" cm="1">
        <f t="array" aca="1" ref="K14" ca="1">INDIRECT("R[36]C["&amp;$A$14&amp;"]",FALSE)</f>
        <v>0</v>
      </c>
      <c r="L14" s="110" cm="1">
        <f t="array" aca="1" ref="L14" ca="1">INDIRECT("R[36]C["&amp;$A$14&amp;"]",FALSE)</f>
        <v>0</v>
      </c>
      <c r="M14" s="110" cm="1">
        <f t="array" aca="1" ref="M14" ca="1">INDIRECT("R[36]C["&amp;$A$14&amp;"]",FALSE)</f>
        <v>0</v>
      </c>
      <c r="N14" s="110" cm="1">
        <f t="array" aca="1" ref="N14" ca="1">INDIRECT("R[36]C["&amp;$A$14&amp;"]",FALSE)</f>
        <v>0</v>
      </c>
      <c r="O14" s="110" cm="1">
        <f t="array" aca="1" ref="O14" ca="1">INDIRECT("R[36]C["&amp;$A$14&amp;"]",FALSE)</f>
        <v>0</v>
      </c>
      <c r="P14" s="108"/>
      <c r="Q14" s="108"/>
      <c r="R14" s="115">
        <f ca="1">SUM(C14:P14)</f>
        <v>1658.2307692307693</v>
      </c>
    </row>
    <row r="15" spans="1:20" ht="15.5" x14ac:dyDescent="0.35">
      <c r="A15" s="123">
        <f>Assumptions!C$45</f>
        <v>1</v>
      </c>
      <c r="B15" s="113">
        <f>[1]Detailed!B15</f>
        <v>15</v>
      </c>
      <c r="C15" s="110" cm="1">
        <f t="array" aca="1" ref="C15" ca="1">INDIRECT("R[36]C["&amp;$A$15&amp;"]",FALSE)</f>
        <v>0</v>
      </c>
      <c r="D15" s="110" cm="1">
        <f t="array" aca="1" ref="D15" ca="1">INDIRECT("R[36]C["&amp;$A$15&amp;"]",FALSE)</f>
        <v>229.56302521008405</v>
      </c>
      <c r="E15" s="110" cm="1">
        <f t="array" aca="1" ref="E15" ca="1">INDIRECT("R[36]C["&amp;$A$15&amp;"]",FALSE)</f>
        <v>307</v>
      </c>
      <c r="F15" s="110" cm="1">
        <f t="array" aca="1" ref="F15" ca="1">INDIRECT("R[36]C["&amp;$A$15&amp;"]",FALSE)</f>
        <v>549.20000000000005</v>
      </c>
      <c r="G15" s="110" cm="1">
        <f t="array" aca="1" ref="G15" ca="1">INDIRECT("R[36]C["&amp;$A$15&amp;"]",FALSE)</f>
        <v>580.91999999999996</v>
      </c>
      <c r="H15" s="110" cm="1">
        <f t="array" aca="1" ref="H15" ca="1">INDIRECT("R[36]C["&amp;$A$15&amp;"]",FALSE)</f>
        <v>1225.1987677116465</v>
      </c>
      <c r="I15" s="110" cm="1">
        <f t="array" aca="1" ref="I15" ca="1">INDIRECT("R[36]C["&amp;$A$15&amp;"]",FALSE)</f>
        <v>658.80000000000007</v>
      </c>
      <c r="J15" s="110" cm="1">
        <f t="array" aca="1" ref="J15" ca="1">INDIRECT("R[36]C["&amp;$A$15&amp;"]",FALSE)</f>
        <v>1145.7875380350847</v>
      </c>
      <c r="K15" s="110" cm="1">
        <f t="array" aca="1" ref="K15" ca="1">INDIRECT("R[36]C["&amp;$A$15&amp;"]",FALSE)</f>
        <v>0</v>
      </c>
      <c r="L15" s="110" cm="1">
        <f t="array" aca="1" ref="L15" ca="1">INDIRECT("R[36]C["&amp;$A$15&amp;"]",FALSE)</f>
        <v>0</v>
      </c>
      <c r="M15" s="110" cm="1">
        <f t="array" aca="1" ref="M15" ca="1">INDIRECT("R[36]C["&amp;$A$15&amp;"]",FALSE)</f>
        <v>0</v>
      </c>
      <c r="N15" s="110" cm="1">
        <f t="array" aca="1" ref="N15" ca="1">INDIRECT("R[36]C["&amp;$A$15&amp;"]",FALSE)</f>
        <v>0</v>
      </c>
      <c r="O15" s="110" cm="1">
        <f t="array" aca="1" ref="O15" ca="1">INDIRECT("R[36]C["&amp;$A$15&amp;"]",FALSE)</f>
        <v>0</v>
      </c>
      <c r="P15" s="108"/>
      <c r="Q15" s="108"/>
      <c r="R15" s="115">
        <f t="shared" ref="R15:R16" ca="1" si="2">SUM(C15:P15)</f>
        <v>4696.4693309568156</v>
      </c>
    </row>
    <row r="16" spans="1:20" ht="15.5" x14ac:dyDescent="0.35">
      <c r="A16" s="123">
        <f>Assumptions!C$45</f>
        <v>1</v>
      </c>
      <c r="B16" s="113">
        <f>[1]Detailed!B16</f>
        <v>18</v>
      </c>
      <c r="C16" s="110" cm="1">
        <f t="array" aca="1" ref="C16" ca="1">INDIRECT("R[36]C["&amp;$A$16&amp;"]",FALSE)</f>
        <v>0</v>
      </c>
      <c r="D16" s="110" cm="1">
        <f t="array" aca="1" ref="D16" ca="1">INDIRECT("R[36]C["&amp;$A$16&amp;"]",FALSE)</f>
        <v>0</v>
      </c>
      <c r="E16" s="110" cm="1">
        <f t="array" aca="1" ref="E16" ca="1">INDIRECT("R[36]C["&amp;$A$16&amp;"]",FALSE)</f>
        <v>0</v>
      </c>
      <c r="F16" s="110" cm="1">
        <f t="array" aca="1" ref="F16" ca="1">INDIRECT("R[36]C["&amp;$A$16&amp;"]",FALSE)</f>
        <v>0</v>
      </c>
      <c r="G16" s="110" cm="1">
        <f t="array" aca="1" ref="G16" ca="1">INDIRECT("R[36]C["&amp;$A$16&amp;"]",FALSE)</f>
        <v>0</v>
      </c>
      <c r="H16" s="110" cm="1">
        <f t="array" aca="1" ref="H16" ca="1">INDIRECT("R[36]C["&amp;$A$16&amp;"]",FALSE)</f>
        <v>0</v>
      </c>
      <c r="I16" s="110" cm="1">
        <f t="array" aca="1" ref="I16" ca="1">INDIRECT("R[36]C["&amp;$A$16&amp;"]",FALSE)</f>
        <v>0</v>
      </c>
      <c r="J16" s="110" cm="1">
        <f t="array" aca="1" ref="J16" ca="1">INDIRECT("R[36]C["&amp;$A$16&amp;"]",FALSE)</f>
        <v>0</v>
      </c>
      <c r="K16" s="110" cm="1">
        <f t="array" aca="1" ref="K16" ca="1">INDIRECT("R[36]C["&amp;$A$16&amp;"]",FALSE)</f>
        <v>199.99177026717072</v>
      </c>
      <c r="L16" s="110" cm="1">
        <f t="array" aca="1" ref="L16" ca="1">INDIRECT("R[36]C["&amp;$A$16&amp;"]",FALSE)</f>
        <v>568.54463817978456</v>
      </c>
      <c r="M16" s="110" cm="1">
        <f t="array" aca="1" ref="M16" ca="1">INDIRECT("R[36]C["&amp;$A$16&amp;"]",FALSE)</f>
        <v>177.83333333333334</v>
      </c>
      <c r="N16" s="110" cm="1">
        <f t="array" aca="1" ref="N16" ca="1">INDIRECT("R[36]C["&amp;$A$16&amp;"]",FALSE)</f>
        <v>240.24860344192896</v>
      </c>
      <c r="O16" s="110" cm="1">
        <f t="array" aca="1" ref="O16" ca="1">INDIRECT("R[36]C["&amp;$A$16&amp;"]",FALSE)</f>
        <v>154</v>
      </c>
      <c r="P16" s="108"/>
      <c r="Q16" s="108"/>
      <c r="R16" s="115">
        <f t="shared" ca="1" si="2"/>
        <v>1340.6183452222176</v>
      </c>
    </row>
    <row r="17" spans="1:18" ht="15.5" x14ac:dyDescent="0.35">
      <c r="A17" s="118"/>
      <c r="B17" s="131" t="str">
        <f>[1]Detailed!B17</f>
        <v>NACELLES, MW</v>
      </c>
      <c r="C17" s="131"/>
      <c r="D17" s="131"/>
      <c r="E17" s="131"/>
      <c r="F17" s="131"/>
      <c r="G17" s="131"/>
      <c r="H17" s="131"/>
      <c r="I17" s="131"/>
      <c r="J17" s="131"/>
      <c r="K17" s="131"/>
      <c r="L17" s="131"/>
      <c r="M17" s="131"/>
      <c r="N17" s="131"/>
      <c r="O17" s="131"/>
      <c r="P17" s="131"/>
      <c r="Q17" s="131"/>
      <c r="R17" s="132"/>
    </row>
    <row r="18" spans="1:18" ht="15.5" x14ac:dyDescent="0.35">
      <c r="A18" s="123">
        <f>Assumptions!C46</f>
        <v>1</v>
      </c>
      <c r="B18" s="113">
        <f>[1]Detailed!B18</f>
        <v>12</v>
      </c>
      <c r="C18" s="110" cm="1">
        <f t="array" aca="1" ref="C18" ca="1">INDIRECT("R[36]C["&amp;$A$18&amp;"]",FALSE)</f>
        <v>42.769230769230774</v>
      </c>
      <c r="D18" s="110" cm="1">
        <f t="array" aca="1" ref="D18" ca="1">INDIRECT("R[36]C["&amp;$A$18&amp;"]",FALSE)</f>
        <v>261.79487179487182</v>
      </c>
      <c r="E18" s="110" cm="1">
        <f t="array" aca="1" ref="E18" ca="1">INDIRECT("R[36]C["&amp;$A$18&amp;"]",FALSE)</f>
        <v>187.5128205128205</v>
      </c>
      <c r="F18" s="110" cm="1">
        <f t="array" aca="1" ref="F18" ca="1">INDIRECT("R[36]C["&amp;$A$18&amp;"]",FALSE)</f>
        <v>60.666666666666664</v>
      </c>
      <c r="G18" s="110" cm="1">
        <f t="array" aca="1" ref="G18" ca="1">INDIRECT("R[36]C["&amp;$A$18&amp;"]",FALSE)</f>
        <v>0</v>
      </c>
      <c r="H18" s="110" cm="1">
        <f t="array" aca="1" ref="H18" ca="1">INDIRECT("R[36]C["&amp;$A$18&amp;"]",FALSE)</f>
        <v>0</v>
      </c>
      <c r="I18" s="110" cm="1">
        <f t="array" aca="1" ref="I18" ca="1">INDIRECT("R[36]C["&amp;$A$18&amp;"]",FALSE)</f>
        <v>0</v>
      </c>
      <c r="J18" s="110" cm="1">
        <f t="array" aca="1" ref="J18" ca="1">INDIRECT("R[36]C["&amp;$A$18&amp;"]",FALSE)</f>
        <v>0</v>
      </c>
      <c r="K18" s="110" cm="1">
        <f t="array" aca="1" ref="K18" ca="1">INDIRECT("R[36]C["&amp;$A$18&amp;"]",FALSE)</f>
        <v>0</v>
      </c>
      <c r="L18" s="110" cm="1">
        <f t="array" aca="1" ref="L18" ca="1">INDIRECT("R[36]C["&amp;$A$18&amp;"]",FALSE)</f>
        <v>0</v>
      </c>
      <c r="M18" s="110" cm="1">
        <f t="array" aca="1" ref="M18" ca="1">INDIRECT("R[36]C["&amp;$A$18&amp;"]",FALSE)</f>
        <v>0</v>
      </c>
      <c r="N18" s="110" cm="1">
        <f t="array" aca="1" ref="N18" ca="1">INDIRECT("R[36]C["&amp;$A$18&amp;"]",FALSE)</f>
        <v>0</v>
      </c>
      <c r="O18" s="110" cm="1">
        <f t="array" aca="1" ref="O18" ca="1">INDIRECT("R[36]C["&amp;$A$18&amp;"]",FALSE)</f>
        <v>0</v>
      </c>
      <c r="P18" s="108"/>
      <c r="Q18" s="108"/>
      <c r="R18" s="115">
        <f ca="1">SUM(C18:P18)</f>
        <v>552.74358974358972</v>
      </c>
    </row>
    <row r="19" spans="1:18" ht="15.5" x14ac:dyDescent="0.35">
      <c r="A19" s="123">
        <f>A18</f>
        <v>1</v>
      </c>
      <c r="B19" s="113">
        <f>[1]Detailed!B19</f>
        <v>15</v>
      </c>
      <c r="C19" s="110" cm="1">
        <f t="array" aca="1" ref="C19" ca="1">INDIRECT("R[36]C["&amp;$A$19&amp;"]",FALSE)</f>
        <v>0</v>
      </c>
      <c r="D19" s="110" cm="1">
        <f t="array" aca="1" ref="D19" ca="1">INDIRECT("R[36]C["&amp;$A$19&amp;"]",FALSE)</f>
        <v>76.52100840336135</v>
      </c>
      <c r="E19" s="110" cm="1">
        <f t="array" aca="1" ref="E19" ca="1">INDIRECT("R[36]C["&amp;$A$19&amp;"]",FALSE)</f>
        <v>102.33333333333334</v>
      </c>
      <c r="F19" s="110" cm="1">
        <f t="array" aca="1" ref="F19" ca="1">INDIRECT("R[36]C["&amp;$A$19&amp;"]",FALSE)</f>
        <v>183.06666666666666</v>
      </c>
      <c r="G19" s="110" cm="1">
        <f t="array" aca="1" ref="G19" ca="1">INDIRECT("R[36]C["&amp;$A$19&amp;"]",FALSE)</f>
        <v>193.64</v>
      </c>
      <c r="H19" s="110" cm="1">
        <f t="array" aca="1" ref="H19" ca="1">INDIRECT("R[36]C["&amp;$A$19&amp;"]",FALSE)</f>
        <v>408.39958923721548</v>
      </c>
      <c r="I19" s="110" cm="1">
        <f t="array" aca="1" ref="I19" ca="1">INDIRECT("R[36]C["&amp;$A$19&amp;"]",FALSE)</f>
        <v>219.60000000000002</v>
      </c>
      <c r="J19" s="110" cm="1">
        <f t="array" aca="1" ref="J19" ca="1">INDIRECT("R[36]C["&amp;$A$19&amp;"]",FALSE)</f>
        <v>381.92917934502827</v>
      </c>
      <c r="K19" s="110" cm="1">
        <f t="array" aca="1" ref="K19" ca="1">INDIRECT("R[36]C["&amp;$A$19&amp;"]",FALSE)</f>
        <v>0</v>
      </c>
      <c r="L19" s="110" cm="1">
        <f t="array" aca="1" ref="L19" ca="1">INDIRECT("R[36]C["&amp;$A$19&amp;"]",FALSE)</f>
        <v>0</v>
      </c>
      <c r="M19" s="110" cm="1">
        <f t="array" aca="1" ref="M19" ca="1">INDIRECT("R[36]C["&amp;$A$19&amp;"]",FALSE)</f>
        <v>0</v>
      </c>
      <c r="N19" s="110" cm="1">
        <f t="array" aca="1" ref="N19" ca="1">INDIRECT("R[36]C["&amp;$A$19&amp;"]",FALSE)</f>
        <v>0</v>
      </c>
      <c r="O19" s="110" cm="1">
        <f t="array" aca="1" ref="O19" ca="1">INDIRECT("R[36]C["&amp;$A$19&amp;"]",FALSE)</f>
        <v>0</v>
      </c>
      <c r="P19" s="108"/>
      <c r="Q19" s="108"/>
      <c r="R19" s="115">
        <f t="shared" ref="R19:R20" ca="1" si="3">SUM(C19:P19)</f>
        <v>1565.4897769856052</v>
      </c>
    </row>
    <row r="20" spans="1:18" ht="15.5" x14ac:dyDescent="0.35">
      <c r="A20" s="123">
        <f>A18</f>
        <v>1</v>
      </c>
      <c r="B20" s="113">
        <f>[1]Detailed!B20</f>
        <v>18</v>
      </c>
      <c r="C20" s="110" cm="1">
        <f t="array" aca="1" ref="C20" ca="1">INDIRECT("R[36]C["&amp;$A$20&amp;"]",FALSE)</f>
        <v>0</v>
      </c>
      <c r="D20" s="110" cm="1">
        <f t="array" aca="1" ref="D20" ca="1">INDIRECT("R[36]C["&amp;$A$20&amp;"]",FALSE)</f>
        <v>0</v>
      </c>
      <c r="E20" s="110" cm="1">
        <f t="array" aca="1" ref="E20" ca="1">INDIRECT("R[36]C["&amp;$A$20&amp;"]",FALSE)</f>
        <v>0</v>
      </c>
      <c r="F20" s="110" cm="1">
        <f t="array" aca="1" ref="F20" ca="1">INDIRECT("R[36]C["&amp;$A$20&amp;"]",FALSE)</f>
        <v>0</v>
      </c>
      <c r="G20" s="110" cm="1">
        <f t="array" aca="1" ref="G20" ca="1">INDIRECT("R[36]C["&amp;$A$20&amp;"]",FALSE)</f>
        <v>0</v>
      </c>
      <c r="H20" s="110" cm="1">
        <f t="array" aca="1" ref="H20" ca="1">INDIRECT("R[36]C["&amp;$A$20&amp;"]",FALSE)</f>
        <v>0</v>
      </c>
      <c r="I20" s="110" cm="1">
        <f t="array" aca="1" ref="I20" ca="1">INDIRECT("R[36]C["&amp;$A$20&amp;"]",FALSE)</f>
        <v>0</v>
      </c>
      <c r="J20" s="110" cm="1">
        <f t="array" aca="1" ref="J20" ca="1">INDIRECT("R[36]C["&amp;$A$20&amp;"]",FALSE)</f>
        <v>0</v>
      </c>
      <c r="K20" s="110" cm="1">
        <f t="array" aca="1" ref="K20" ca="1">INDIRECT("R[36]C["&amp;$A$20&amp;"]",FALSE)</f>
        <v>66.663923422390241</v>
      </c>
      <c r="L20" s="110" cm="1">
        <f t="array" aca="1" ref="L20" ca="1">INDIRECT("R[36]C["&amp;$A$20&amp;"]",FALSE)</f>
        <v>189.51487939326151</v>
      </c>
      <c r="M20" s="110" cm="1">
        <f t="array" aca="1" ref="M20" ca="1">INDIRECT("R[36]C["&amp;$A$20&amp;"]",FALSE)</f>
        <v>59.277777777777779</v>
      </c>
      <c r="N20" s="110" cm="1">
        <f t="array" aca="1" ref="N20" ca="1">INDIRECT("R[36]C["&amp;$A$20&amp;"]",FALSE)</f>
        <v>80.082867813976321</v>
      </c>
      <c r="O20" s="110" cm="1">
        <f t="array" aca="1" ref="O20" ca="1">INDIRECT("R[36]C["&amp;$A$20&amp;"]",FALSE)</f>
        <v>51.333333333333336</v>
      </c>
      <c r="P20" s="108"/>
      <c r="Q20" s="108"/>
      <c r="R20" s="115">
        <f t="shared" ca="1" si="3"/>
        <v>446.87278174073919</v>
      </c>
    </row>
    <row r="21" spans="1:18" ht="15.5" x14ac:dyDescent="0.35">
      <c r="A21" s="118"/>
      <c r="B21" s="131" t="str">
        <f>[1]Detailed!B21</f>
        <v>TOWERS, m</v>
      </c>
      <c r="C21" s="131"/>
      <c r="D21" s="131"/>
      <c r="E21" s="131"/>
      <c r="F21" s="131"/>
      <c r="G21" s="131"/>
      <c r="H21" s="131"/>
      <c r="I21" s="131"/>
      <c r="J21" s="131"/>
      <c r="K21" s="131"/>
      <c r="L21" s="131"/>
      <c r="M21" s="131"/>
      <c r="N21" s="131"/>
      <c r="O21" s="131"/>
      <c r="P21" s="131"/>
      <c r="Q21" s="131"/>
      <c r="R21" s="132"/>
    </row>
    <row r="22" spans="1:18" ht="15.5" x14ac:dyDescent="0.35">
      <c r="A22" s="123">
        <f>Assumptions!C47</f>
        <v>1</v>
      </c>
      <c r="B22" s="113">
        <f>[1]Detailed!B22</f>
        <v>12</v>
      </c>
      <c r="C22" s="110" cm="1">
        <f t="array" aca="1" ref="C22" ca="1">INDIRECT("R[36]C["&amp;$A$22&amp;"]",FALSE)</f>
        <v>42.769230769230774</v>
      </c>
      <c r="D22" s="110" cm="1">
        <f t="array" aca="1" ref="D22" ca="1">INDIRECT("R[36]C["&amp;$A$18&amp;"]",FALSE)</f>
        <v>261.79487179487182</v>
      </c>
      <c r="E22" s="110" cm="1">
        <f t="array" aca="1" ref="E22" ca="1">INDIRECT("R[36]C["&amp;$A$18&amp;"]",FALSE)</f>
        <v>187.5128205128205</v>
      </c>
      <c r="F22" s="110" cm="1">
        <f t="array" aca="1" ref="F22" ca="1">INDIRECT("R[36]C["&amp;$A$18&amp;"]",FALSE)</f>
        <v>60.666666666666664</v>
      </c>
      <c r="G22" s="110" cm="1">
        <f t="array" aca="1" ref="G22" ca="1">INDIRECT("R[36]C["&amp;$A$18&amp;"]",FALSE)</f>
        <v>0</v>
      </c>
      <c r="H22" s="110" cm="1">
        <f t="array" aca="1" ref="H22" ca="1">INDIRECT("R[36]C["&amp;$A$18&amp;"]",FALSE)</f>
        <v>0</v>
      </c>
      <c r="I22" s="110" cm="1">
        <f t="array" aca="1" ref="I22" ca="1">INDIRECT("R[36]C["&amp;$A$18&amp;"]",FALSE)</f>
        <v>0</v>
      </c>
      <c r="J22" s="110" cm="1">
        <f t="array" aca="1" ref="J22" ca="1">INDIRECT("R[36]C["&amp;$A$18&amp;"]",FALSE)</f>
        <v>0</v>
      </c>
      <c r="K22" s="110" cm="1">
        <f t="array" aca="1" ref="K22" ca="1">INDIRECT("R[36]C["&amp;$A$18&amp;"]",FALSE)</f>
        <v>0</v>
      </c>
      <c r="L22" s="110" cm="1">
        <f t="array" aca="1" ref="L22" ca="1">INDIRECT("R[36]C["&amp;$A$18&amp;"]",FALSE)</f>
        <v>0</v>
      </c>
      <c r="M22" s="110" cm="1">
        <f t="array" aca="1" ref="M22" ca="1">INDIRECT("R[36]C["&amp;$A$18&amp;"]",FALSE)</f>
        <v>0</v>
      </c>
      <c r="N22" s="110" cm="1">
        <f t="array" aca="1" ref="N22" ca="1">INDIRECT("R[36]C["&amp;$A$18&amp;"]",FALSE)</f>
        <v>0</v>
      </c>
      <c r="O22" s="110" cm="1">
        <f t="array" aca="1" ref="O22" ca="1">INDIRECT("R[36]C["&amp;$A$18&amp;"]",FALSE)</f>
        <v>0</v>
      </c>
      <c r="P22" s="113"/>
      <c r="Q22" s="113"/>
      <c r="R22" s="115">
        <f ca="1">SUM(C22:P22)</f>
        <v>552.74358974358972</v>
      </c>
    </row>
    <row r="23" spans="1:18" ht="15.5" x14ac:dyDescent="0.35">
      <c r="A23" s="123">
        <f>A22</f>
        <v>1</v>
      </c>
      <c r="B23" s="113">
        <f>[1]Detailed!B23</f>
        <v>15</v>
      </c>
      <c r="C23" s="110" cm="1">
        <f t="array" aca="1" ref="C23" ca="1">INDIRECT("R[36]C["&amp;$A$23&amp;"]",FALSE)</f>
        <v>0</v>
      </c>
      <c r="D23" s="110" cm="1">
        <f t="array" aca="1" ref="D23" ca="1">INDIRECT("R[36]C["&amp;$A$19&amp;"]",FALSE)</f>
        <v>76.52100840336135</v>
      </c>
      <c r="E23" s="110" cm="1">
        <f t="array" aca="1" ref="E23" ca="1">INDIRECT("R[36]C["&amp;$A$19&amp;"]",FALSE)</f>
        <v>102.33333333333334</v>
      </c>
      <c r="F23" s="110" cm="1">
        <f t="array" aca="1" ref="F23" ca="1">INDIRECT("R[36]C["&amp;$A$19&amp;"]",FALSE)</f>
        <v>183.06666666666666</v>
      </c>
      <c r="G23" s="110" cm="1">
        <f t="array" aca="1" ref="G23" ca="1">INDIRECT("R[36]C["&amp;$A$19&amp;"]",FALSE)</f>
        <v>193.64</v>
      </c>
      <c r="H23" s="110" cm="1">
        <f t="array" aca="1" ref="H23" ca="1">INDIRECT("R[36]C["&amp;$A$19&amp;"]",FALSE)</f>
        <v>408.39958923721548</v>
      </c>
      <c r="I23" s="110" cm="1">
        <f t="array" aca="1" ref="I23" ca="1">INDIRECT("R[36]C["&amp;$A$19&amp;"]",FALSE)</f>
        <v>219.60000000000002</v>
      </c>
      <c r="J23" s="110" cm="1">
        <f t="array" aca="1" ref="J23" ca="1">INDIRECT("R[36]C["&amp;$A$19&amp;"]",FALSE)</f>
        <v>381.92917934502827</v>
      </c>
      <c r="K23" s="110" cm="1">
        <f t="array" aca="1" ref="K23" ca="1">INDIRECT("R[36]C["&amp;$A$19&amp;"]",FALSE)</f>
        <v>0</v>
      </c>
      <c r="L23" s="110" cm="1">
        <f t="array" aca="1" ref="L23" ca="1">INDIRECT("R[36]C["&amp;$A$19&amp;"]",FALSE)</f>
        <v>0</v>
      </c>
      <c r="M23" s="110" cm="1">
        <f t="array" aca="1" ref="M23" ca="1">INDIRECT("R[36]C["&amp;$A$19&amp;"]",FALSE)</f>
        <v>0</v>
      </c>
      <c r="N23" s="110" cm="1">
        <f t="array" aca="1" ref="N23" ca="1">INDIRECT("R[36]C["&amp;$A$19&amp;"]",FALSE)</f>
        <v>0</v>
      </c>
      <c r="O23" s="110" cm="1">
        <f t="array" aca="1" ref="O23" ca="1">INDIRECT("R[36]C["&amp;$A$19&amp;"]",FALSE)</f>
        <v>0</v>
      </c>
      <c r="P23" s="113"/>
      <c r="Q23" s="113"/>
      <c r="R23" s="115">
        <f t="shared" ref="R23:R24" ca="1" si="4">SUM(C23:P23)</f>
        <v>1565.4897769856052</v>
      </c>
    </row>
    <row r="24" spans="1:18" ht="15.5" x14ac:dyDescent="0.35">
      <c r="A24" s="123">
        <f>A22</f>
        <v>1</v>
      </c>
      <c r="B24" s="113">
        <f>[1]Detailed!B24</f>
        <v>18</v>
      </c>
      <c r="C24" s="110" cm="1">
        <f t="array" aca="1" ref="C24" ca="1">INDIRECT("R[36]C["&amp;$A$24&amp;"]",FALSE)</f>
        <v>0</v>
      </c>
      <c r="D24" s="110" cm="1">
        <f t="array" aca="1" ref="D24" ca="1">INDIRECT("R[36]C["&amp;$A$20&amp;"]",FALSE)</f>
        <v>0</v>
      </c>
      <c r="E24" s="110" cm="1">
        <f t="array" aca="1" ref="E24" ca="1">INDIRECT("R[36]C["&amp;$A$20&amp;"]",FALSE)</f>
        <v>0</v>
      </c>
      <c r="F24" s="110" cm="1">
        <f t="array" aca="1" ref="F24" ca="1">INDIRECT("R[36]C["&amp;$A$20&amp;"]",FALSE)</f>
        <v>0</v>
      </c>
      <c r="G24" s="110" cm="1">
        <f t="array" aca="1" ref="G24" ca="1">INDIRECT("R[36]C["&amp;$A$20&amp;"]",FALSE)</f>
        <v>0</v>
      </c>
      <c r="H24" s="110" cm="1">
        <f t="array" aca="1" ref="H24" ca="1">INDIRECT("R[36]C["&amp;$A$20&amp;"]",FALSE)</f>
        <v>0</v>
      </c>
      <c r="I24" s="110" cm="1">
        <f t="array" aca="1" ref="I24" ca="1">INDIRECT("R[36]C["&amp;$A$20&amp;"]",FALSE)</f>
        <v>0</v>
      </c>
      <c r="J24" s="110" cm="1">
        <f t="array" aca="1" ref="J24" ca="1">INDIRECT("R[36]C["&amp;$A$20&amp;"]",FALSE)</f>
        <v>0</v>
      </c>
      <c r="K24" s="110" cm="1">
        <f t="array" aca="1" ref="K24" ca="1">INDIRECT("R[36]C["&amp;$A$20&amp;"]",FALSE)</f>
        <v>66.663923422390241</v>
      </c>
      <c r="L24" s="110" cm="1">
        <f t="array" aca="1" ref="L24" ca="1">INDIRECT("R[36]C["&amp;$A$20&amp;"]",FALSE)</f>
        <v>189.51487939326151</v>
      </c>
      <c r="M24" s="110" cm="1">
        <f t="array" aca="1" ref="M24" ca="1">INDIRECT("R[36]C["&amp;$A$20&amp;"]",FALSE)</f>
        <v>59.277777777777779</v>
      </c>
      <c r="N24" s="110" cm="1">
        <f t="array" aca="1" ref="N24" ca="1">INDIRECT("R[36]C["&amp;$A$20&amp;"]",FALSE)</f>
        <v>80.082867813976321</v>
      </c>
      <c r="O24" s="110" cm="1">
        <f t="array" aca="1" ref="O24" ca="1">INDIRECT("R[36]C["&amp;$A$20&amp;"]",FALSE)</f>
        <v>51.333333333333336</v>
      </c>
      <c r="P24" s="113"/>
      <c r="Q24" s="113"/>
      <c r="R24" s="115">
        <f t="shared" ca="1" si="4"/>
        <v>446.87278174073919</v>
      </c>
    </row>
    <row r="25" spans="1:18" ht="15.5" x14ac:dyDescent="0.35">
      <c r="A25" s="118"/>
      <c r="B25" s="131" t="str">
        <f>[1]Detailed!B25</f>
        <v>FOUNDATIONS</v>
      </c>
      <c r="C25" s="133"/>
      <c r="D25" s="133"/>
      <c r="E25" s="133"/>
      <c r="F25" s="133"/>
      <c r="G25" s="133"/>
      <c r="H25" s="133"/>
      <c r="I25" s="133"/>
      <c r="J25" s="133"/>
      <c r="K25" s="133"/>
      <c r="L25" s="133"/>
      <c r="M25" s="133"/>
      <c r="N25" s="133"/>
      <c r="O25" s="133"/>
      <c r="P25" s="133"/>
      <c r="Q25" s="133"/>
      <c r="R25" s="132"/>
    </row>
    <row r="26" spans="1:18" ht="15.5" x14ac:dyDescent="0.35">
      <c r="A26" s="123">
        <f>Assumptions!C51</f>
        <v>1</v>
      </c>
      <c r="B26" s="108" t="str">
        <f>[1]Detailed!B26</f>
        <v>Monopiles (turbine)</v>
      </c>
      <c r="C26" s="110" cm="1">
        <f t="array" aca="1" ref="C26" ca="1">INDIRECT("R[36]C["&amp;$A$26&amp;"]",FALSE)</f>
        <v>32.769230769230774</v>
      </c>
      <c r="D26" s="110" cm="1">
        <f t="array" aca="1" ref="D26" ca="1">INDIRECT("R[36]C["&amp;$A$18&amp;"]",FALSE)</f>
        <v>229.49353587588882</v>
      </c>
      <c r="E26" s="110" cm="1">
        <f t="array" aca="1" ref="E26" ca="1">INDIRECT("R[36]C["&amp;$A$18&amp;"]",FALSE)</f>
        <v>179.50641025641025</v>
      </c>
      <c r="F26" s="110" cm="1">
        <f t="array" aca="1" ref="F26" ca="1">INDIRECT("R[36]C["&amp;$A$18&amp;"]",FALSE)</f>
        <v>160.73333333333332</v>
      </c>
      <c r="G26" s="110" cm="1">
        <f t="array" aca="1" ref="G26" ca="1">INDIRECT("R[36]C["&amp;$A$18&amp;"]",FALSE)</f>
        <v>90.066666666666663</v>
      </c>
      <c r="H26" s="110" cm="1">
        <f t="array" aca="1" ref="H26" ca="1">INDIRECT("R[36]C["&amp;$A$18&amp;"]",FALSE)</f>
        <v>213.99155504918133</v>
      </c>
      <c r="I26" s="110" cm="1">
        <f t="array" aca="1" ref="I26" ca="1">INDIRECT("R[36]C["&amp;$A$18&amp;"]",FALSE)</f>
        <v>136.6</v>
      </c>
      <c r="J26" s="110" cm="1">
        <f t="array" aca="1" ref="J26" ca="1">INDIRECT("R[36]C["&amp;$A$18&amp;"]",FALSE)</f>
        <v>249.07917934502825</v>
      </c>
      <c r="K26" s="110" cm="1">
        <f t="array" aca="1" ref="K26" ca="1">INDIRECT("R[36]C["&amp;$A$18&amp;"]",FALSE)</f>
        <v>38.886145644612462</v>
      </c>
      <c r="L26" s="110" cm="1">
        <f t="array" aca="1" ref="L26" ca="1">INDIRECT("R[36]C["&amp;$A$18&amp;"]",FALSE)</f>
        <v>86.324106363297432</v>
      </c>
      <c r="M26" s="110" cm="1">
        <f t="array" aca="1" ref="M26" ca="1">INDIRECT("R[36]C["&amp;$A$18&amp;"]",FALSE)</f>
        <v>19.75925925925926</v>
      </c>
      <c r="N26" s="110" cm="1">
        <f t="array" aca="1" ref="N26" ca="1">INDIRECT("R[36]C["&amp;$A$18&amp;"]",FALSE)</f>
        <v>41.527312258420764</v>
      </c>
      <c r="O26" s="110" cm="1">
        <f t="array" aca="1" ref="O26" ca="1">INDIRECT("R[36]C["&amp;$A$18&amp;"]",FALSE)</f>
        <v>25.666666666666668</v>
      </c>
      <c r="P26" s="110"/>
      <c r="Q26" s="110"/>
      <c r="R26" s="115">
        <f ca="1">SUM(C26:Q26)</f>
        <v>1504.4034014879962</v>
      </c>
    </row>
    <row r="27" spans="1:18" ht="15.5" x14ac:dyDescent="0.35">
      <c r="A27" s="123">
        <f>A26</f>
        <v>1</v>
      </c>
      <c r="B27" s="108" t="str">
        <f>[1]Detailed!B27</f>
        <v>Transition Piece</v>
      </c>
      <c r="C27" s="110" cm="1">
        <f t="array" aca="1" ref="C27" ca="1">INDIRECT("R[36]C["&amp;$A$27&amp;"]",FALSE)</f>
        <v>32.769230769230774</v>
      </c>
      <c r="D27" s="110" cm="1">
        <f t="array" aca="1" ref="D27" ca="1">INDIRECT("R[36]C["&amp;$A$19&amp;"]",FALSE)</f>
        <v>229.49353587588882</v>
      </c>
      <c r="E27" s="110" cm="1">
        <f t="array" aca="1" ref="E27" ca="1">INDIRECT("R[36]C["&amp;$A$19&amp;"]",FALSE)</f>
        <v>179.50641025641025</v>
      </c>
      <c r="F27" s="110" cm="1">
        <f t="array" aca="1" ref="F27" ca="1">INDIRECT("R[36]C["&amp;$A$19&amp;"]",FALSE)</f>
        <v>160.73333333333332</v>
      </c>
      <c r="G27" s="110" cm="1">
        <f t="array" aca="1" ref="G27" ca="1">INDIRECT("R[36]C["&amp;$A$19&amp;"]",FALSE)</f>
        <v>90.066666666666663</v>
      </c>
      <c r="H27" s="110" cm="1">
        <f t="array" aca="1" ref="H27" ca="1">INDIRECT("R[36]C["&amp;$A$19&amp;"]",FALSE)</f>
        <v>213.99155504918133</v>
      </c>
      <c r="I27" s="110" cm="1">
        <f t="array" aca="1" ref="I27" ca="1">INDIRECT("R[36]C["&amp;$A$19&amp;"]",FALSE)</f>
        <v>136.6</v>
      </c>
      <c r="J27" s="110" cm="1">
        <f t="array" aca="1" ref="J27" ca="1">INDIRECT("R[36]C["&amp;$A$19&amp;"]",FALSE)</f>
        <v>249.07917934502825</v>
      </c>
      <c r="K27" s="110" cm="1">
        <f t="array" aca="1" ref="K27" ca="1">INDIRECT("R[36]C["&amp;$A$19&amp;"]",FALSE)</f>
        <v>38.886145644612462</v>
      </c>
      <c r="L27" s="110" cm="1">
        <f t="array" aca="1" ref="L27" ca="1">INDIRECT("R[36]C["&amp;$A$19&amp;"]",FALSE)</f>
        <v>86.324106363297432</v>
      </c>
      <c r="M27" s="110" cm="1">
        <f t="array" aca="1" ref="M27" ca="1">INDIRECT("R[36]C["&amp;$A$19&amp;"]",FALSE)</f>
        <v>19.75925925925926</v>
      </c>
      <c r="N27" s="110" cm="1">
        <f t="array" aca="1" ref="N27" ca="1">INDIRECT("R[36]C["&amp;$A$19&amp;"]",FALSE)</f>
        <v>41.527312258420764</v>
      </c>
      <c r="O27" s="110" cm="1">
        <f t="array" aca="1" ref="O27" ca="1">INDIRECT("R[36]C["&amp;$A$19&amp;"]",FALSE)</f>
        <v>25.666666666666668</v>
      </c>
      <c r="P27" s="110"/>
      <c r="Q27" s="110"/>
      <c r="R27" s="115">
        <f t="shared" ref="R27:R30" ca="1" si="5">SUM(C27:Q27)</f>
        <v>1504.4034014879962</v>
      </c>
    </row>
    <row r="28" spans="1:18" ht="15.5" x14ac:dyDescent="0.35">
      <c r="A28" s="123">
        <f>Assumptions!C53</f>
        <v>1</v>
      </c>
      <c r="B28" s="108" t="str">
        <f>[1]Detailed!B28</f>
        <v>Jackets (turbine)</v>
      </c>
      <c r="C28" s="110" cm="1">
        <f t="array" aca="1" ref="C28" ca="1">INDIRECT("R[36]C["&amp;$A$28&amp;"]",FALSE)</f>
        <v>0</v>
      </c>
      <c r="D28" s="110" cm="1">
        <f t="array" aca="1" ref="D28" ca="1">INDIRECT("R[36]C["&amp;$A$28&amp;"]",FALSE)</f>
        <v>29.142857142857142</v>
      </c>
      <c r="E28" s="110" cm="1">
        <f t="array" aca="1" ref="E28" ca="1">INDIRECT("R[36]C["&amp;$A$28&amp;"]",FALSE)</f>
        <v>12</v>
      </c>
      <c r="F28" s="110" cm="1">
        <f t="array" aca="1" ref="F28" ca="1">INDIRECT("R[36]C["&amp;$A$28&amp;"]",FALSE)</f>
        <v>11</v>
      </c>
      <c r="G28" s="110" cm="1">
        <f t="array" aca="1" ref="G28" ca="1">INDIRECT("R[36]C["&amp;$A$28&amp;"]",FALSE)</f>
        <v>0</v>
      </c>
      <c r="H28" s="110" cm="1">
        <f t="array" aca="1" ref="H28" ca="1">INDIRECT("R[36]C["&amp;$A$28&amp;"]",FALSE)</f>
        <v>52.62222222222222</v>
      </c>
      <c r="I28" s="110" cm="1">
        <f t="array" aca="1" ref="I28" ca="1">INDIRECT("R[36]C["&amp;$A$28&amp;"]",FALSE)</f>
        <v>34.133333333333333</v>
      </c>
      <c r="J28" s="110" cm="1">
        <f t="array" aca="1" ref="J28" ca="1">INDIRECT("R[36]C["&amp;$A$28&amp;"]",FALSE)</f>
        <v>0</v>
      </c>
      <c r="K28" s="110" cm="1">
        <f t="array" aca="1" ref="K28" ca="1">INDIRECT("R[36]C["&amp;$A$28&amp;"]",FALSE)</f>
        <v>0</v>
      </c>
      <c r="L28" s="110" cm="1">
        <f t="array" aca="1" ref="L28" ca="1">INDIRECT("R[36]C["&amp;$A$28&amp;"]",FALSE)</f>
        <v>73.674106363297426</v>
      </c>
      <c r="M28" s="110" cm="1">
        <f t="array" aca="1" ref="M28" ca="1">INDIRECT("R[36]C["&amp;$A$28&amp;"]",FALSE)</f>
        <v>19.75925925925926</v>
      </c>
      <c r="N28" s="110" cm="1">
        <f t="array" aca="1" ref="N28" ca="1">INDIRECT("R[36]C["&amp;$A$28&amp;"]",FALSE)</f>
        <v>19.277777777777779</v>
      </c>
      <c r="O28" s="110" cm="1">
        <f t="array" aca="1" ref="O28" ca="1">INDIRECT("R[36]C["&amp;$A$28&amp;"]",FALSE)</f>
        <v>25.666666666666668</v>
      </c>
      <c r="P28" s="110"/>
      <c r="Q28" s="110"/>
      <c r="R28" s="115">
        <f t="shared" ca="1" si="5"/>
        <v>277.27622276541382</v>
      </c>
    </row>
    <row r="29" spans="1:18" ht="15.5" x14ac:dyDescent="0.35">
      <c r="A29" s="123">
        <f>Assumptions!C52</f>
        <v>1</v>
      </c>
      <c r="B29" s="108" t="str">
        <f>[1]Detailed!B29</f>
        <v>GBF (turbine)</v>
      </c>
      <c r="C29" s="110" cm="1">
        <f t="array" aca="1" ref="C29" ca="1">INDIRECT("R[36]C["&amp;$A$29&amp;"]",FALSE)</f>
        <v>10</v>
      </c>
      <c r="D29" s="110" cm="1">
        <f t="array" aca="1" ref="D29" ca="1">INDIRECT("R[36]C["&amp;$A$29&amp;"]",FALSE)</f>
        <v>79.679487179487182</v>
      </c>
      <c r="E29" s="110" cm="1">
        <f t="array" aca="1" ref="E29" ca="1">INDIRECT("R[36]C["&amp;$A$29&amp;"]",FALSE)</f>
        <v>76.339743589743591</v>
      </c>
      <c r="F29" s="110" cm="1">
        <f t="array" aca="1" ref="F29" ca="1">INDIRECT("R[36]C["&amp;$A$29&amp;"]",FALSE)</f>
        <v>50</v>
      </c>
      <c r="G29" s="110" cm="1">
        <f t="array" aca="1" ref="G29" ca="1">INDIRECT("R[36]C["&amp;$A$29&amp;"]",FALSE)</f>
        <v>103.57333333333335</v>
      </c>
      <c r="H29" s="110" cm="1">
        <f t="array" aca="1" ref="H29" ca="1">INDIRECT("R[36]C["&amp;$A$29&amp;"]",FALSE)</f>
        <v>88.042222222222222</v>
      </c>
      <c r="I29" s="110" cm="1">
        <f t="array" aca="1" ref="I29" ca="1">INDIRECT("R[36]C["&amp;$A$29&amp;"]",FALSE)</f>
        <v>0</v>
      </c>
      <c r="J29" s="110" cm="1">
        <f t="array" aca="1" ref="J29" ca="1">INDIRECT("R[36]C["&amp;$A$29&amp;"]",FALSE)</f>
        <v>44.85</v>
      </c>
      <c r="K29" s="110" cm="1">
        <f t="array" aca="1" ref="K29" ca="1">INDIRECT("R[36]C["&amp;$A$29&amp;"]",FALSE)</f>
        <v>0</v>
      </c>
      <c r="L29" s="110" cm="1">
        <f t="array" aca="1" ref="L29" ca="1">INDIRECT("R[36]C["&amp;$A$29&amp;"]",FALSE)</f>
        <v>29.516666666666662</v>
      </c>
      <c r="M29" s="110" cm="1">
        <f t="array" aca="1" ref="M29" ca="1">INDIRECT("R[36]C["&amp;$A$29&amp;"]",FALSE)</f>
        <v>19.75925925925926</v>
      </c>
      <c r="N29" s="110" cm="1">
        <f t="array" aca="1" ref="N29" ca="1">INDIRECT("R[36]C["&amp;$A$29&amp;"]",FALSE)</f>
        <v>19.277777777777779</v>
      </c>
      <c r="O29" s="110" cm="1">
        <f t="array" aca="1" ref="O29" ca="1">INDIRECT("R[36]C["&amp;$A$29&amp;"]",FALSE)</f>
        <v>0</v>
      </c>
      <c r="P29" s="110"/>
      <c r="Q29" s="110"/>
      <c r="R29" s="115">
        <f t="shared" ca="1" si="5"/>
        <v>521.03849002849006</v>
      </c>
    </row>
    <row r="30" spans="1:18" ht="15.5" x14ac:dyDescent="0.35">
      <c r="A30" s="123">
        <f>Assumptions!C54</f>
        <v>1</v>
      </c>
      <c r="B30" s="108" t="str">
        <f>[1]Detailed!B30</f>
        <v>Jacket (Substation)</v>
      </c>
      <c r="C30" s="110" cm="1">
        <f t="array" aca="1" ref="C30" ca="1">INDIRECT("R[36]C["&amp;$A$30&amp;"]",FALSE)</f>
        <v>2</v>
      </c>
      <c r="D30" s="110" cm="1">
        <f t="array" aca="1" ref="D30" ca="1">INDIRECT("R[36]C["&amp;$A$30&amp;"]",FALSE)</f>
        <v>10</v>
      </c>
      <c r="E30" s="110" cm="1">
        <f t="array" aca="1" ref="E30" ca="1">INDIRECT("R[36]C["&amp;$A$30&amp;"]",FALSE)</f>
        <v>9</v>
      </c>
      <c r="F30" s="110" cm="1">
        <f t="array" aca="1" ref="F30" ca="1">INDIRECT("R[36]C["&amp;$A$30&amp;"]",FALSE)</f>
        <v>7</v>
      </c>
      <c r="G30" s="110" cm="1">
        <f t="array" aca="1" ref="G30" ca="1">INDIRECT("R[36]C["&amp;$A$30&amp;"]",FALSE)</f>
        <v>5</v>
      </c>
      <c r="H30" s="110" cm="1">
        <f t="array" aca="1" ref="H30" ca="1">INDIRECT("R[36]C["&amp;$A$30&amp;"]",FALSE)</f>
        <v>8</v>
      </c>
      <c r="I30" s="110" cm="1">
        <f t="array" aca="1" ref="I30" ca="1">INDIRECT("R[36]C["&amp;$A$30&amp;"]",FALSE)</f>
        <v>5</v>
      </c>
      <c r="J30" s="110" cm="1">
        <f t="array" aca="1" ref="J30" ca="1">INDIRECT("R[36]C["&amp;$A$30&amp;"]",FALSE)</f>
        <v>11</v>
      </c>
      <c r="K30" s="110" cm="1">
        <f t="array" aca="1" ref="K30" ca="1">INDIRECT("R[36]C["&amp;$A$30&amp;"]",FALSE)</f>
        <v>1</v>
      </c>
      <c r="L30" s="110" cm="1">
        <f t="array" aca="1" ref="L30" ca="1">INDIRECT("R[36]C["&amp;$A$30&amp;"]",FALSE)</f>
        <v>6</v>
      </c>
      <c r="M30" s="110" cm="1">
        <f t="array" aca="1" ref="M30" ca="1">INDIRECT("R[36]C["&amp;$A$30&amp;"]",FALSE)</f>
        <v>2</v>
      </c>
      <c r="N30" s="110" cm="1">
        <f t="array" aca="1" ref="N30" ca="1">INDIRECT("R[36]C["&amp;$A$30&amp;"]",FALSE)</f>
        <v>3</v>
      </c>
      <c r="O30" s="110" cm="1">
        <f t="array" aca="1" ref="O30" ca="1">INDIRECT("R[36]C["&amp;$A$30&amp;"]",FALSE)</f>
        <v>2</v>
      </c>
      <c r="P30" s="110"/>
      <c r="Q30" s="110"/>
      <c r="R30" s="115">
        <f t="shared" ca="1" si="5"/>
        <v>71</v>
      </c>
    </row>
    <row r="31" spans="1:18" ht="15.5" x14ac:dyDescent="0.35">
      <c r="A31" s="118"/>
      <c r="B31" s="131" t="str">
        <f>[1]Detailed!B31</f>
        <v>SUBSTATIONS</v>
      </c>
      <c r="C31" s="133"/>
      <c r="D31" s="134"/>
      <c r="E31" s="134"/>
      <c r="F31" s="134"/>
      <c r="G31" s="134"/>
      <c r="H31" s="134"/>
      <c r="I31" s="134"/>
      <c r="J31" s="134"/>
      <c r="K31" s="134"/>
      <c r="L31" s="134"/>
      <c r="M31" s="134"/>
      <c r="N31" s="134"/>
      <c r="O31" s="134"/>
      <c r="P31" s="134"/>
      <c r="Q31" s="134"/>
      <c r="R31" s="132"/>
    </row>
    <row r="32" spans="1:18" ht="15.5" x14ac:dyDescent="0.35">
      <c r="A32" s="123">
        <f>Assumptions!C48</f>
        <v>2</v>
      </c>
      <c r="B32" s="108" t="str">
        <f>[1]Detailed!B32</f>
        <v>OSS Topsides</v>
      </c>
      <c r="C32" s="110" cm="1">
        <f t="array" aca="1" ref="C32" ca="1">INDIRECT("R[36]C["&amp;$A$32&amp;"]",FALSE)</f>
        <v>0</v>
      </c>
      <c r="D32" s="110" cm="1">
        <f t="array" aca="1" ref="D32" ca="1">INDIRECT("R[36]C["&amp;$A$32&amp;"]",FALSE)</f>
        <v>0</v>
      </c>
      <c r="E32" s="110" cm="1">
        <f t="array" aca="1" ref="E32" ca="1">INDIRECT("R[36]C["&amp;$A$32&amp;"]",FALSE)</f>
        <v>0</v>
      </c>
      <c r="F32" s="110" cm="1">
        <f t="array" aca="1" ref="F32" ca="1">INDIRECT("R[36]C["&amp;$A$32&amp;"]",FALSE)</f>
        <v>0</v>
      </c>
      <c r="G32" s="110" cm="1">
        <f t="array" aca="1" ref="G32" ca="1">INDIRECT("R[36]C["&amp;$A$32&amp;"]",FALSE)</f>
        <v>1</v>
      </c>
      <c r="H32" s="110" cm="1">
        <f t="array" aca="1" ref="H32" ca="1">INDIRECT("R[36]C["&amp;$A$32&amp;"]",FALSE)</f>
        <v>2</v>
      </c>
      <c r="I32" s="110" cm="1">
        <f t="array" aca="1" ref="I32" ca="1">INDIRECT("R[36]C["&amp;$A$32&amp;"]",FALSE)</f>
        <v>2</v>
      </c>
      <c r="J32" s="110" cm="1">
        <f t="array" aca="1" ref="J32" ca="1">INDIRECT("R[36]C["&amp;$A$32&amp;"]",FALSE)</f>
        <v>1</v>
      </c>
      <c r="K32" s="110" cm="1">
        <f t="array" aca="1" ref="K32" ca="1">INDIRECT("R[36]C["&amp;$A$32&amp;"]",FALSE)</f>
        <v>0</v>
      </c>
      <c r="L32" s="110" cm="1">
        <f t="array" aca="1" ref="L32" ca="1">INDIRECT("R[36]C["&amp;$A$32&amp;"]",FALSE)</f>
        <v>0</v>
      </c>
      <c r="M32" s="110" cm="1">
        <f t="array" aca="1" ref="M32" ca="1">INDIRECT("R[36]C["&amp;$A$32&amp;"]",FALSE)</f>
        <v>0</v>
      </c>
      <c r="N32" s="110" cm="1">
        <f t="array" aca="1" ref="N32" ca="1">INDIRECT("R[36]C["&amp;$A$32&amp;"]",FALSE)</f>
        <v>0</v>
      </c>
      <c r="O32" s="110" cm="1">
        <f t="array" aca="1" ref="O32" ca="1">INDIRECT("R[36]C["&amp;$A$32&amp;"]",FALSE)</f>
        <v>0</v>
      </c>
      <c r="P32" s="110"/>
      <c r="Q32" s="110"/>
      <c r="R32" s="115">
        <f ca="1">SUM(C32:Q32)</f>
        <v>6</v>
      </c>
    </row>
    <row r="33" spans="1:19" ht="15.5" x14ac:dyDescent="0.35">
      <c r="A33" s="118"/>
      <c r="B33" s="131" t="str">
        <f>[1]Detailed!B33</f>
        <v>CABLES</v>
      </c>
      <c r="C33" s="133"/>
      <c r="D33" s="133"/>
      <c r="E33" s="133"/>
      <c r="F33" s="133"/>
      <c r="G33" s="133"/>
      <c r="H33" s="133"/>
      <c r="I33" s="133"/>
      <c r="J33" s="133"/>
      <c r="K33" s="133"/>
      <c r="L33" s="133"/>
      <c r="M33" s="133"/>
      <c r="N33" s="133"/>
      <c r="O33" s="133"/>
      <c r="P33" s="133"/>
      <c r="Q33" s="133"/>
      <c r="R33" s="132"/>
    </row>
    <row r="34" spans="1:19" ht="15.5" x14ac:dyDescent="0.35">
      <c r="A34" s="123">
        <f>Assumptions!C49</f>
        <v>1</v>
      </c>
      <c r="B34" s="108" t="str">
        <f>[1]Detailed!B34</f>
        <v>Array cable, km</v>
      </c>
      <c r="C34" s="110" cm="1">
        <f t="array" aca="1" ref="C34" ca="1">INDIRECT("R[36]C["&amp;$A$34&amp;"]",FALSE)</f>
        <v>2</v>
      </c>
      <c r="D34" s="110" cm="1">
        <f t="array" aca="1" ref="D34" ca="1">INDIRECT("R[36]C["&amp;$A$34&amp;"]",FALSE)</f>
        <v>10</v>
      </c>
      <c r="E34" s="110" cm="1">
        <f t="array" aca="1" ref="E34" ca="1">INDIRECT("R[36]C["&amp;$A$34&amp;"]",FALSE)</f>
        <v>6</v>
      </c>
      <c r="F34" s="110" cm="1">
        <f t="array" aca="1" ref="F34" ca="1">INDIRECT("R[36]C["&amp;$A$34&amp;"]",FALSE)</f>
        <v>7</v>
      </c>
      <c r="G34" s="110" cm="1">
        <f t="array" aca="1" ref="G34" ca="1">INDIRECT("R[36]C["&amp;$A$34&amp;"]",FALSE)</f>
        <v>5</v>
      </c>
      <c r="H34" s="110" cm="1">
        <f t="array" aca="1" ref="H34" ca="1">INDIRECT("R[36]C["&amp;$A$34&amp;"]",FALSE)</f>
        <v>8</v>
      </c>
      <c r="I34" s="110" cm="1">
        <f t="array" aca="1" ref="I34" ca="1">INDIRECT("R[36]C["&amp;$A$34&amp;"]",FALSE)</f>
        <v>5</v>
      </c>
      <c r="J34" s="110" cm="1">
        <f t="array" aca="1" ref="J34" ca="1">INDIRECT("R[36]C["&amp;$A$34&amp;"]",FALSE)</f>
        <v>8</v>
      </c>
      <c r="K34" s="110" cm="1">
        <f t="array" aca="1" ref="K34" ca="1">INDIRECT("R[36]C["&amp;$A$34&amp;"]",FALSE)</f>
        <v>1</v>
      </c>
      <c r="L34" s="110" cm="1">
        <f t="array" aca="1" ref="L34" ca="1">INDIRECT("R[36]C["&amp;$A$34&amp;"]",FALSE)</f>
        <v>6</v>
      </c>
      <c r="M34" s="110" cm="1">
        <f t="array" aca="1" ref="M34" ca="1">INDIRECT("R[36]C["&amp;$A$34&amp;"]",FALSE)</f>
        <v>2</v>
      </c>
      <c r="N34" s="110" cm="1">
        <f t="array" aca="1" ref="N34" ca="1">INDIRECT("R[36]C["&amp;$A$34&amp;"]",FALSE)</f>
        <v>3</v>
      </c>
      <c r="O34" s="110" cm="1">
        <f t="array" aca="1" ref="O34" ca="1">INDIRECT("R[36]C["&amp;$A$34&amp;"]",FALSE)</f>
        <v>2</v>
      </c>
      <c r="P34" s="110"/>
      <c r="Q34" s="110"/>
      <c r="R34" s="115">
        <f ca="1">SUM(C34:Q34)</f>
        <v>65</v>
      </c>
    </row>
    <row r="35" spans="1:19" ht="15.5" x14ac:dyDescent="0.35">
      <c r="A35" s="123">
        <f>Assumptions!C50</f>
        <v>1</v>
      </c>
      <c r="B35" s="108" t="str">
        <f>[1]Detailed!B35</f>
        <v>Export cable, km</v>
      </c>
      <c r="C35" s="110" cm="1">
        <f t="array" aca="1" ref="C35" ca="1">INDIRECT("R[36]C["&amp;$A$35&amp;"]",FALSE)</f>
        <v>0</v>
      </c>
      <c r="D35" s="110" cm="1">
        <f t="array" aca="1" ref="D35" ca="1">INDIRECT("R[36]C["&amp;$A$35&amp;"]",FALSE)</f>
        <v>0</v>
      </c>
      <c r="E35" s="110" cm="1">
        <f t="array" aca="1" ref="E35" ca="1">INDIRECT("R[36]C["&amp;$A$35&amp;"]",FALSE)</f>
        <v>0</v>
      </c>
      <c r="F35" s="110" cm="1">
        <f t="array" aca="1" ref="F35" ca="1">INDIRECT("R[36]C["&amp;$A$35&amp;"]",FALSE)</f>
        <v>0</v>
      </c>
      <c r="G35" s="110" cm="1">
        <f t="array" aca="1" ref="G35" ca="1">INDIRECT("R[36]C["&amp;$A$35&amp;"]",FALSE)</f>
        <v>0</v>
      </c>
      <c r="H35" s="110" cm="1">
        <f t="array" aca="1" ref="H35" ca="1">INDIRECT("R[36]C["&amp;$A$35&amp;"]",FALSE)</f>
        <v>1</v>
      </c>
      <c r="I35" s="110" cm="1">
        <f t="array" aca="1" ref="I35" ca="1">INDIRECT("R[36]C["&amp;$A$35&amp;"]",FALSE)</f>
        <v>2</v>
      </c>
      <c r="J35" s="110" cm="1">
        <f t="array" aca="1" ref="J35" ca="1">INDIRECT("R[36]C["&amp;$A$35&amp;"]",FALSE)</f>
        <v>2</v>
      </c>
      <c r="K35" s="110" cm="1">
        <f t="array" aca="1" ref="K35" ca="1">INDIRECT("R[36]C["&amp;$A$35&amp;"]",FALSE)</f>
        <v>1</v>
      </c>
      <c r="L35" s="110" cm="1">
        <f t="array" aca="1" ref="L35" ca="1">INDIRECT("R[36]C["&amp;$A$35&amp;"]",FALSE)</f>
        <v>0</v>
      </c>
      <c r="M35" s="110" cm="1">
        <f t="array" aca="1" ref="M35" ca="1">INDIRECT("R[36]C["&amp;$A$35&amp;"]",FALSE)</f>
        <v>0</v>
      </c>
      <c r="N35" s="110" cm="1">
        <f t="array" aca="1" ref="N35" ca="1">INDIRECT("R[36]C["&amp;$A$35&amp;"]",FALSE)</f>
        <v>0</v>
      </c>
      <c r="O35" s="110" cm="1">
        <f t="array" aca="1" ref="O35" ca="1">INDIRECT("R[36]C["&amp;$A$35&amp;"]",FALSE)</f>
        <v>0</v>
      </c>
      <c r="P35" s="110"/>
      <c r="Q35" s="110"/>
      <c r="R35" s="115">
        <f ca="1">SUM(C35:Q35)</f>
        <v>6</v>
      </c>
    </row>
    <row r="36" spans="1:19" ht="15.5" x14ac:dyDescent="0.35">
      <c r="A36" s="118"/>
      <c r="B36" s="131"/>
      <c r="C36" s="131"/>
      <c r="D36" s="131"/>
      <c r="E36" s="131"/>
      <c r="F36" s="131"/>
      <c r="G36" s="131"/>
      <c r="H36" s="131"/>
      <c r="I36" s="131"/>
      <c r="J36" s="131"/>
      <c r="K36" s="131"/>
      <c r="L36" s="131"/>
      <c r="M36" s="131"/>
      <c r="N36" s="131"/>
      <c r="O36" s="131"/>
      <c r="P36" s="131"/>
      <c r="Q36" s="131"/>
      <c r="R36" s="132"/>
    </row>
    <row r="37" spans="1:19" ht="15.5" x14ac:dyDescent="0.35">
      <c r="A37" s="118"/>
      <c r="B37" s="118"/>
      <c r="C37" s="118"/>
      <c r="D37" s="117"/>
      <c r="E37" s="117"/>
      <c r="F37" s="117"/>
      <c r="G37" s="117"/>
      <c r="H37" s="117"/>
      <c r="I37" s="117"/>
      <c r="J37" s="117"/>
      <c r="K37" s="117"/>
      <c r="L37" s="117"/>
      <c r="M37" s="117"/>
      <c r="N37" s="117"/>
      <c r="O37" s="117"/>
      <c r="P37" s="117"/>
      <c r="Q37" s="117"/>
      <c r="R37" s="117"/>
    </row>
    <row r="38" spans="1:19" ht="15.5" x14ac:dyDescent="0.35">
      <c r="A38" s="118"/>
      <c r="B38" s="118"/>
      <c r="C38" s="118"/>
      <c r="D38" s="117"/>
      <c r="E38" s="117"/>
      <c r="F38" s="117"/>
      <c r="G38" s="117"/>
      <c r="H38" s="117"/>
      <c r="I38" s="117"/>
      <c r="J38" s="117"/>
      <c r="K38" s="117"/>
      <c r="L38" s="117"/>
      <c r="M38" s="117"/>
      <c r="N38" s="117"/>
      <c r="O38" s="117"/>
      <c r="P38" s="117"/>
      <c r="Q38" s="117"/>
      <c r="R38" s="117"/>
    </row>
    <row r="39" spans="1:19" ht="15.5" x14ac:dyDescent="0.35">
      <c r="A39" s="118"/>
      <c r="B39" s="118" t="s">
        <v>238</v>
      </c>
      <c r="C39" s="117">
        <f ca="1">SUM(C10:C12)</f>
        <v>42.769230769230774</v>
      </c>
      <c r="D39" s="117">
        <f ca="1">SUM(D10:D12)</f>
        <v>338.31588019823317</v>
      </c>
      <c r="E39" s="117">
        <f t="shared" ref="E39:Q39" ca="1" si="6">SUM(E10:E12)</f>
        <v>289.84615384615381</v>
      </c>
      <c r="F39" s="117">
        <f t="shared" ca="1" si="6"/>
        <v>243.73333333333332</v>
      </c>
      <c r="G39" s="117">
        <f t="shared" ca="1" si="6"/>
        <v>193.64</v>
      </c>
      <c r="H39" s="117">
        <f t="shared" ca="1" si="6"/>
        <v>408.39958923721548</v>
      </c>
      <c r="I39" s="117">
        <f t="shared" ca="1" si="6"/>
        <v>219.60000000000002</v>
      </c>
      <c r="J39" s="117">
        <f t="shared" ca="1" si="6"/>
        <v>381.92917934502827</v>
      </c>
      <c r="K39" s="117">
        <f t="shared" ca="1" si="6"/>
        <v>66.663923422390241</v>
      </c>
      <c r="L39" s="117">
        <f t="shared" ca="1" si="6"/>
        <v>189.51487939326151</v>
      </c>
      <c r="M39" s="117">
        <f t="shared" ca="1" si="6"/>
        <v>59.277777777777779</v>
      </c>
      <c r="N39" s="117">
        <f t="shared" ca="1" si="6"/>
        <v>80.082867813976321</v>
      </c>
      <c r="O39" s="117">
        <f t="shared" ca="1" si="6"/>
        <v>51.333333333333336</v>
      </c>
      <c r="P39" s="117">
        <f t="shared" si="6"/>
        <v>0</v>
      </c>
      <c r="Q39" s="117">
        <f t="shared" si="6"/>
        <v>0</v>
      </c>
      <c r="R39" s="117">
        <f ca="1">SUM(R10:R12)</f>
        <v>2565.1061484699344</v>
      </c>
    </row>
    <row r="40" spans="1:19" ht="15.5" x14ac:dyDescent="0.35">
      <c r="A40" s="118"/>
      <c r="B40" s="118"/>
      <c r="C40" s="118"/>
      <c r="D40" s="117"/>
      <c r="E40" s="117"/>
      <c r="F40" s="117"/>
      <c r="G40" s="117"/>
      <c r="H40" s="117"/>
      <c r="I40" s="117"/>
      <c r="J40" s="117"/>
      <c r="K40" s="117"/>
      <c r="L40" s="117"/>
      <c r="M40" s="117"/>
      <c r="N40" s="117"/>
      <c r="O40" s="117"/>
      <c r="P40" s="117"/>
      <c r="Q40" s="117"/>
      <c r="R40" s="117"/>
    </row>
    <row r="41" spans="1:19" ht="15.5" x14ac:dyDescent="0.35">
      <c r="A41" s="118"/>
      <c r="B41" s="118"/>
      <c r="C41" s="118"/>
      <c r="D41" s="117"/>
      <c r="E41" s="117"/>
      <c r="F41" s="117"/>
      <c r="G41" s="117"/>
      <c r="H41" s="117"/>
      <c r="I41" s="117"/>
      <c r="J41" s="117"/>
      <c r="K41" s="117"/>
      <c r="L41" s="117"/>
      <c r="M41" s="117"/>
      <c r="N41" s="117"/>
      <c r="O41" s="117"/>
      <c r="P41" s="117"/>
      <c r="Q41" s="117"/>
      <c r="R41" s="117"/>
    </row>
    <row r="42" spans="1:19" ht="15.5" x14ac:dyDescent="0.35">
      <c r="A42" s="118"/>
      <c r="B42" s="118"/>
      <c r="C42" s="118"/>
      <c r="D42" s="118"/>
      <c r="E42" s="118"/>
      <c r="F42" s="118"/>
      <c r="G42" s="118"/>
      <c r="H42" s="118"/>
      <c r="I42" s="118"/>
      <c r="J42" s="118"/>
      <c r="K42" s="118"/>
      <c r="L42" s="118"/>
      <c r="M42" s="118"/>
      <c r="N42" s="118"/>
      <c r="O42" s="118"/>
      <c r="P42" s="118"/>
      <c r="Q42" s="118"/>
      <c r="R42" s="117"/>
    </row>
    <row r="43" spans="1:19" ht="15.5" x14ac:dyDescent="0.35">
      <c r="A43" s="118"/>
      <c r="B43" s="118"/>
      <c r="C43" s="118"/>
      <c r="D43" s="118"/>
      <c r="E43" s="118"/>
      <c r="F43" s="118"/>
      <c r="G43" s="118"/>
      <c r="H43" s="118"/>
      <c r="I43" s="118"/>
      <c r="J43" s="118"/>
      <c r="K43" s="118"/>
      <c r="L43" s="118"/>
      <c r="M43" s="118"/>
      <c r="N43" s="118"/>
      <c r="O43" s="118"/>
      <c r="P43" s="118"/>
      <c r="Q43" s="118"/>
      <c r="R43" s="117"/>
    </row>
    <row r="44" spans="1:19" ht="15.5" x14ac:dyDescent="0.35">
      <c r="A44" s="118"/>
      <c r="B44" s="122" t="s">
        <v>191</v>
      </c>
      <c r="C44" s="122"/>
      <c r="D44" s="118"/>
      <c r="E44" s="118"/>
      <c r="F44" s="118"/>
      <c r="G44" s="118"/>
      <c r="H44" s="118"/>
      <c r="I44" s="118"/>
      <c r="J44" s="118"/>
      <c r="K44" s="118"/>
      <c r="L44" s="118"/>
      <c r="M44" s="118"/>
      <c r="N44" s="118"/>
      <c r="O44" s="118"/>
      <c r="P44" s="118"/>
      <c r="Q44" s="118"/>
      <c r="R44" s="117"/>
    </row>
    <row r="45" spans="1:19" ht="15.5" x14ac:dyDescent="0.35">
      <c r="A45" s="118"/>
      <c r="B45" s="131" t="str">
        <f>[1]Detailed!B39</f>
        <v>TURBINES, MW</v>
      </c>
      <c r="C45" s="131"/>
      <c r="D45" s="131"/>
      <c r="E45" s="131"/>
      <c r="F45" s="131"/>
      <c r="G45" s="131"/>
      <c r="H45" s="131"/>
      <c r="I45" s="131"/>
      <c r="J45" s="131"/>
      <c r="K45" s="131"/>
      <c r="L45" s="131"/>
      <c r="M45" s="131"/>
      <c r="N45" s="131"/>
      <c r="O45" s="131"/>
      <c r="P45" s="131"/>
      <c r="Q45" s="131"/>
      <c r="R45" s="132"/>
    </row>
    <row r="46" spans="1:19" ht="15.5" x14ac:dyDescent="0.35">
      <c r="A46" s="124">
        <f>Assumptions!C55</f>
        <v>1</v>
      </c>
      <c r="B46" s="125">
        <f>[1]Detailed!B40</f>
        <v>12</v>
      </c>
      <c r="C46" s="129" cm="1">
        <f t="array" aca="1" ref="C46" ca="1">INDIRECT("R[40]C["&amp;$A$46&amp;"]",FALSE)</f>
        <v>0</v>
      </c>
      <c r="D46" s="126" cm="1">
        <f t="array" aca="1" ref="D46" ca="1">INDIRECT("R[40]C["&amp;$A$46&amp;"]",FALSE)</f>
        <v>42.769230769230774</v>
      </c>
      <c r="E46" s="126" cm="1">
        <f t="array" aca="1" ref="E46" ca="1">INDIRECT("R[40]C["&amp;$A$46&amp;"]",FALSE)</f>
        <v>261.79487179487182</v>
      </c>
      <c r="F46" s="126" cm="1">
        <f t="array" aca="1" ref="F46" ca="1">INDIRECT("R[40]C["&amp;$A$46&amp;"]",FALSE)</f>
        <v>187.5128205128205</v>
      </c>
      <c r="G46" s="126" cm="1">
        <f t="array" aca="1" ref="G46" ca="1">INDIRECT("R[40]C["&amp;$A$46&amp;"]",FALSE)</f>
        <v>60.666666666666664</v>
      </c>
      <c r="H46" s="126" cm="1">
        <f t="array" aca="1" ref="H46" ca="1">INDIRECT("R[40]C["&amp;$A$46&amp;"]",FALSE)</f>
        <v>0</v>
      </c>
      <c r="I46" s="126" cm="1">
        <f t="array" aca="1" ref="I46" ca="1">INDIRECT("R[40]C["&amp;$A$46&amp;"]",FALSE)</f>
        <v>0</v>
      </c>
      <c r="J46" s="126" cm="1">
        <f t="array" aca="1" ref="J46" ca="1">INDIRECT("R[40]C["&amp;$A$46&amp;"]",FALSE)</f>
        <v>0</v>
      </c>
      <c r="K46" s="126" cm="1">
        <f t="array" aca="1" ref="K46" ca="1">INDIRECT("R[40]C["&amp;$A$46&amp;"]",FALSE)</f>
        <v>0</v>
      </c>
      <c r="L46" s="126" cm="1">
        <f t="array" aca="1" ref="L46" ca="1">INDIRECT("R[40]C["&amp;$A$46&amp;"]",FALSE)</f>
        <v>0</v>
      </c>
      <c r="M46" s="126" cm="1">
        <f t="array" aca="1" ref="M46" ca="1">INDIRECT("R[40]C["&amp;$A$46&amp;"]",FALSE)</f>
        <v>0</v>
      </c>
      <c r="N46" s="126" cm="1">
        <f t="array" aca="1" ref="N46" ca="1">INDIRECT("R[40]C["&amp;$A$46&amp;"]",FALSE)</f>
        <v>0</v>
      </c>
      <c r="O46" s="126" cm="1">
        <f t="array" aca="1" ref="O46" ca="1">INDIRECT("R[40]C["&amp;$A$46&amp;"]",FALSE)</f>
        <v>0</v>
      </c>
      <c r="P46" s="126" cm="1">
        <f t="array" aca="1" ref="P46" ca="1">INDIRECT("R[40]C["&amp;$A$46&amp;"]",FALSE)</f>
        <v>0</v>
      </c>
      <c r="Q46" s="127"/>
      <c r="R46" s="130">
        <f ca="1">SUM(D46:P46)</f>
        <v>552.74358974358972</v>
      </c>
    </row>
    <row r="47" spans="1:19" ht="15.5" x14ac:dyDescent="0.35">
      <c r="A47" s="123">
        <f>A46</f>
        <v>1</v>
      </c>
      <c r="B47" s="125">
        <f>[1]Detailed!B41</f>
        <v>15</v>
      </c>
      <c r="C47" s="129" cm="1">
        <f t="array" aca="1" ref="C47" ca="1">INDIRECT("R[40]C["&amp;$A$46&amp;"]",FALSE)</f>
        <v>0</v>
      </c>
      <c r="D47" s="126" cm="1">
        <f t="array" aca="1" ref="D47" ca="1">INDIRECT("R[40]C["&amp;$A$46&amp;"]",FALSE)</f>
        <v>0</v>
      </c>
      <c r="E47" s="126" cm="1">
        <f t="array" aca="1" ref="E47" ca="1">INDIRECT("R[40]C["&amp;$A$46&amp;"]",FALSE)</f>
        <v>76.52100840336135</v>
      </c>
      <c r="F47" s="126" cm="1">
        <f t="array" aca="1" ref="F47" ca="1">INDIRECT("R[40]C["&amp;$A$46&amp;"]",FALSE)</f>
        <v>102.33333333333334</v>
      </c>
      <c r="G47" s="126" cm="1">
        <f t="array" aca="1" ref="G47" ca="1">INDIRECT("R[40]C["&amp;$A$46&amp;"]",FALSE)</f>
        <v>183.06666666666666</v>
      </c>
      <c r="H47" s="126" cm="1">
        <f t="array" aca="1" ref="H47" ca="1">INDIRECT("R[40]C["&amp;$A$46&amp;"]",FALSE)</f>
        <v>193.64</v>
      </c>
      <c r="I47" s="126" cm="1">
        <f t="array" aca="1" ref="I47" ca="1">INDIRECT("R[40]C["&amp;$A$46&amp;"]",FALSE)</f>
        <v>408.39958923721548</v>
      </c>
      <c r="J47" s="126" cm="1">
        <f t="array" aca="1" ref="J47" ca="1">INDIRECT("R[40]C["&amp;$A$46&amp;"]",FALSE)</f>
        <v>219.60000000000002</v>
      </c>
      <c r="K47" s="126" cm="1">
        <f t="array" aca="1" ref="K47" ca="1">INDIRECT("R[40]C["&amp;$A$46&amp;"]",FALSE)</f>
        <v>381.92917934502827</v>
      </c>
      <c r="L47" s="126" cm="1">
        <f t="array" aca="1" ref="L47" ca="1">INDIRECT("R[40]C["&amp;$A$46&amp;"]",FALSE)</f>
        <v>0</v>
      </c>
      <c r="M47" s="126" cm="1">
        <f t="array" aca="1" ref="M47" ca="1">INDIRECT("R[40]C["&amp;$A$46&amp;"]",FALSE)</f>
        <v>0</v>
      </c>
      <c r="N47" s="126" cm="1">
        <f t="array" aca="1" ref="N47" ca="1">INDIRECT("R[40]C["&amp;$A$46&amp;"]",FALSE)</f>
        <v>0</v>
      </c>
      <c r="O47" s="126" cm="1">
        <f t="array" aca="1" ref="O47" ca="1">INDIRECT("R[40]C["&amp;$A$46&amp;"]",FALSE)</f>
        <v>0</v>
      </c>
      <c r="P47" s="126" cm="1">
        <f t="array" aca="1" ref="P47" ca="1">INDIRECT("R[40]C["&amp;$A$46&amp;"]",FALSE)</f>
        <v>0</v>
      </c>
      <c r="Q47" s="127"/>
      <c r="R47" s="130">
        <f ca="1">SUM(D47:P47)</f>
        <v>1565.4897769856052</v>
      </c>
    </row>
    <row r="48" spans="1:19" ht="15.5" x14ac:dyDescent="0.35">
      <c r="A48" s="123">
        <f>A47</f>
        <v>1</v>
      </c>
      <c r="B48" s="125">
        <f>[1]Detailed!B42</f>
        <v>18</v>
      </c>
      <c r="C48" s="129" cm="1">
        <f t="array" aca="1" ref="C48" ca="1">INDIRECT("R[40]C["&amp;$A$46&amp;"]",FALSE)</f>
        <v>0</v>
      </c>
      <c r="D48" s="126" cm="1">
        <f t="array" aca="1" ref="D48" ca="1">INDIRECT("R[40]C["&amp;$A$46&amp;"]",FALSE)</f>
        <v>0</v>
      </c>
      <c r="E48" s="126" cm="1">
        <f t="array" aca="1" ref="E48" ca="1">INDIRECT("R[40]C["&amp;$A$46&amp;"]",FALSE)</f>
        <v>0</v>
      </c>
      <c r="F48" s="126" cm="1">
        <f t="array" aca="1" ref="F48" ca="1">INDIRECT("R[40]C["&amp;$A$46&amp;"]",FALSE)</f>
        <v>0</v>
      </c>
      <c r="G48" s="126" cm="1">
        <f t="array" aca="1" ref="G48" ca="1">INDIRECT("R[40]C["&amp;$A$46&amp;"]",FALSE)</f>
        <v>0</v>
      </c>
      <c r="H48" s="126" cm="1">
        <f t="array" aca="1" ref="H48" ca="1">INDIRECT("R[40]C["&amp;$A$46&amp;"]",FALSE)</f>
        <v>0</v>
      </c>
      <c r="I48" s="126" cm="1">
        <f t="array" aca="1" ref="I48" ca="1">INDIRECT("R[40]C["&amp;$A$46&amp;"]",FALSE)</f>
        <v>0</v>
      </c>
      <c r="J48" s="126" cm="1">
        <f t="array" aca="1" ref="J48" ca="1">INDIRECT("R[40]C["&amp;$A$46&amp;"]",FALSE)</f>
        <v>0</v>
      </c>
      <c r="K48" s="126" cm="1">
        <f t="array" aca="1" ref="K48" ca="1">INDIRECT("R[40]C["&amp;$A$46&amp;"]",FALSE)</f>
        <v>0</v>
      </c>
      <c r="L48" s="126" cm="1">
        <f t="array" aca="1" ref="L48" ca="1">INDIRECT("R[40]C["&amp;$A$46&amp;"]",FALSE)</f>
        <v>66.663923422390241</v>
      </c>
      <c r="M48" s="126" cm="1">
        <f t="array" aca="1" ref="M48" ca="1">INDIRECT("R[40]C["&amp;$A$46&amp;"]",FALSE)</f>
        <v>189.51487939326151</v>
      </c>
      <c r="N48" s="126" cm="1">
        <f t="array" aca="1" ref="N48" ca="1">INDIRECT("R[40]C["&amp;$A$46&amp;"]",FALSE)</f>
        <v>59.277777777777779</v>
      </c>
      <c r="O48" s="126" cm="1">
        <f t="array" aca="1" ref="O48" ca="1">INDIRECT("R[40]C["&amp;$A$46&amp;"]",FALSE)</f>
        <v>80.082867813976321</v>
      </c>
      <c r="P48" s="126" cm="1">
        <f t="array" aca="1" ref="P48" ca="1">INDIRECT("R[40]C["&amp;$A$46&amp;"]",FALSE)</f>
        <v>51.333333333333336</v>
      </c>
      <c r="Q48" s="127"/>
      <c r="R48" s="130">
        <f ca="1">SUM(D48:P48)</f>
        <v>446.87278174073919</v>
      </c>
      <c r="S48" t="s">
        <v>89</v>
      </c>
    </row>
    <row r="49" spans="1:18" ht="15.5" x14ac:dyDescent="0.35">
      <c r="A49" s="118"/>
      <c r="B49" s="131" t="str">
        <f>[1]Detailed!B43</f>
        <v>ROTOR BLADES, m</v>
      </c>
      <c r="C49" s="135"/>
      <c r="D49" s="131"/>
      <c r="E49" s="131"/>
      <c r="F49" s="131"/>
      <c r="G49" s="131"/>
      <c r="H49" s="131"/>
      <c r="I49" s="131"/>
      <c r="J49" s="131"/>
      <c r="K49" s="131"/>
      <c r="L49" s="131"/>
      <c r="M49" s="131"/>
      <c r="N49" s="131"/>
      <c r="O49" s="131"/>
      <c r="P49" s="131"/>
      <c r="Q49" s="131"/>
      <c r="R49" s="132"/>
    </row>
    <row r="50" spans="1:18" ht="15.5" x14ac:dyDescent="0.35">
      <c r="A50" s="123">
        <f>A48</f>
        <v>1</v>
      </c>
      <c r="B50" s="125">
        <f>[1]Detailed!B44</f>
        <v>12</v>
      </c>
      <c r="C50" s="129" cm="1">
        <f t="array" aca="1" ref="C50" ca="1">INDIRECT("R[40]C["&amp;$A$50&amp;"]",FALSE)</f>
        <v>0</v>
      </c>
      <c r="D50" s="126" cm="1">
        <f t="array" aca="1" ref="D50" ca="1">INDIRECT("R[40]C["&amp;$A$50&amp;"]",FALSE)</f>
        <v>128.30769230769232</v>
      </c>
      <c r="E50" s="126" cm="1">
        <f t="array" aca="1" ref="E50" ca="1">INDIRECT("R[40]C["&amp;$A$50&amp;"]",FALSE)</f>
        <v>785.38461538461547</v>
      </c>
      <c r="F50" s="126" cm="1">
        <f t="array" aca="1" ref="F50" ca="1">INDIRECT("R[40]C["&amp;$A$50&amp;"]",FALSE)</f>
        <v>562.53846153846143</v>
      </c>
      <c r="G50" s="126" cm="1">
        <f t="array" aca="1" ref="G50" ca="1">INDIRECT("R[40]C["&amp;$A$50&amp;"]",FALSE)</f>
        <v>182</v>
      </c>
      <c r="H50" s="126" cm="1">
        <f t="array" aca="1" ref="H50" ca="1">INDIRECT("R[40]C["&amp;$A$50&amp;"]",FALSE)</f>
        <v>0</v>
      </c>
      <c r="I50" s="126" cm="1">
        <f t="array" aca="1" ref="I50" ca="1">INDIRECT("R[40]C["&amp;$A$50&amp;"]",FALSE)</f>
        <v>0</v>
      </c>
      <c r="J50" s="126" cm="1">
        <f t="array" aca="1" ref="J50" ca="1">INDIRECT("R[40]C["&amp;$A$50&amp;"]",FALSE)</f>
        <v>0</v>
      </c>
      <c r="K50" s="126" cm="1">
        <f t="array" aca="1" ref="K50" ca="1">INDIRECT("R[40]C["&amp;$A$50&amp;"]",FALSE)</f>
        <v>0</v>
      </c>
      <c r="L50" s="126" cm="1">
        <f t="array" aca="1" ref="L50" ca="1">INDIRECT("R[40]C["&amp;$A$50&amp;"]",FALSE)</f>
        <v>0</v>
      </c>
      <c r="M50" s="126" cm="1">
        <f t="array" aca="1" ref="M50" ca="1">INDIRECT("R[40]C["&amp;$A$50&amp;"]",FALSE)</f>
        <v>0</v>
      </c>
      <c r="N50" s="126" cm="1">
        <f t="array" aca="1" ref="N50" ca="1">INDIRECT("R[40]C["&amp;$A$50&amp;"]",FALSE)</f>
        <v>0</v>
      </c>
      <c r="O50" s="126" cm="1">
        <f t="array" aca="1" ref="O50" ca="1">INDIRECT("R[40]C["&amp;$A$50&amp;"]",FALSE)</f>
        <v>0</v>
      </c>
      <c r="P50" s="126" cm="1">
        <f t="array" aca="1" ref="P50" ca="1">INDIRECT("R[40]C["&amp;$A$50&amp;"]",FALSE)</f>
        <v>0</v>
      </c>
      <c r="Q50" s="128"/>
      <c r="R50" s="130">
        <f ca="1">SUM(D50:P50)</f>
        <v>1658.2307692307693</v>
      </c>
    </row>
    <row r="51" spans="1:18" ht="15.5" x14ac:dyDescent="0.35">
      <c r="A51" s="123">
        <f>A50</f>
        <v>1</v>
      </c>
      <c r="B51" s="125">
        <f>[1]Detailed!B45</f>
        <v>15</v>
      </c>
      <c r="C51" s="129" cm="1">
        <f t="array" aca="1" ref="C51" ca="1">INDIRECT("R[40]C["&amp;$A$50&amp;"]",FALSE)</f>
        <v>0</v>
      </c>
      <c r="D51" s="126" cm="1">
        <f t="array" aca="1" ref="D51" ca="1">INDIRECT("R[40]C["&amp;$A$50&amp;"]",FALSE)</f>
        <v>0</v>
      </c>
      <c r="E51" s="126" cm="1">
        <f t="array" aca="1" ref="E51" ca="1">INDIRECT("R[40]C["&amp;$A$50&amp;"]",FALSE)</f>
        <v>229.56302521008405</v>
      </c>
      <c r="F51" s="126" cm="1">
        <f t="array" aca="1" ref="F51" ca="1">INDIRECT("R[40]C["&amp;$A$50&amp;"]",FALSE)</f>
        <v>307</v>
      </c>
      <c r="G51" s="126" cm="1">
        <f t="array" aca="1" ref="G51" ca="1">INDIRECT("R[40]C["&amp;$A$50&amp;"]",FALSE)</f>
        <v>549.20000000000005</v>
      </c>
      <c r="H51" s="126" cm="1">
        <f t="array" aca="1" ref="H51" ca="1">INDIRECT("R[40]C["&amp;$A$50&amp;"]",FALSE)</f>
        <v>580.91999999999996</v>
      </c>
      <c r="I51" s="126" cm="1">
        <f t="array" aca="1" ref="I51" ca="1">INDIRECT("R[40]C["&amp;$A$50&amp;"]",FALSE)</f>
        <v>1225.1987677116465</v>
      </c>
      <c r="J51" s="126" cm="1">
        <f t="array" aca="1" ref="J51" ca="1">INDIRECT("R[40]C["&amp;$A$50&amp;"]",FALSE)</f>
        <v>658.80000000000007</v>
      </c>
      <c r="K51" s="126" cm="1">
        <f t="array" aca="1" ref="K51" ca="1">INDIRECT("R[40]C["&amp;$A$50&amp;"]",FALSE)</f>
        <v>1145.7875380350847</v>
      </c>
      <c r="L51" s="126" cm="1">
        <f t="array" aca="1" ref="L51" ca="1">INDIRECT("R[40]C["&amp;$A$50&amp;"]",FALSE)</f>
        <v>0</v>
      </c>
      <c r="M51" s="126" cm="1">
        <f t="array" aca="1" ref="M51" ca="1">INDIRECT("R[40]C["&amp;$A$50&amp;"]",FALSE)</f>
        <v>0</v>
      </c>
      <c r="N51" s="126" cm="1">
        <f t="array" aca="1" ref="N51" ca="1">INDIRECT("R[40]C["&amp;$A$50&amp;"]",FALSE)</f>
        <v>0</v>
      </c>
      <c r="O51" s="126" cm="1">
        <f t="array" aca="1" ref="O51" ca="1">INDIRECT("R[40]C["&amp;$A$50&amp;"]",FALSE)</f>
        <v>0</v>
      </c>
      <c r="P51" s="126" cm="1">
        <f t="array" aca="1" ref="P51" ca="1">INDIRECT("R[40]C["&amp;$A$50&amp;"]",FALSE)</f>
        <v>0</v>
      </c>
      <c r="Q51" s="128"/>
      <c r="R51" s="130">
        <f ca="1">SUM(D51:P51)</f>
        <v>4696.4693309568156</v>
      </c>
    </row>
    <row r="52" spans="1:18" ht="15.5" x14ac:dyDescent="0.35">
      <c r="A52" s="123">
        <f>A51</f>
        <v>1</v>
      </c>
      <c r="B52" s="125">
        <f>[1]Detailed!B46</f>
        <v>18</v>
      </c>
      <c r="C52" s="129" cm="1">
        <f t="array" aca="1" ref="C52" ca="1">INDIRECT("R[40]C["&amp;$A$50&amp;"]",FALSE)</f>
        <v>0</v>
      </c>
      <c r="D52" s="126" cm="1">
        <f t="array" aca="1" ref="D52" ca="1">INDIRECT("R[40]C["&amp;$A$50&amp;"]",FALSE)</f>
        <v>0</v>
      </c>
      <c r="E52" s="126" cm="1">
        <f t="array" aca="1" ref="E52" ca="1">INDIRECT("R[40]C["&amp;$A$50&amp;"]",FALSE)</f>
        <v>0</v>
      </c>
      <c r="F52" s="126" cm="1">
        <f t="array" aca="1" ref="F52" ca="1">INDIRECT("R[40]C["&amp;$A$50&amp;"]",FALSE)</f>
        <v>0</v>
      </c>
      <c r="G52" s="126" cm="1">
        <f t="array" aca="1" ref="G52" ca="1">INDIRECT("R[40]C["&amp;$A$50&amp;"]",FALSE)</f>
        <v>0</v>
      </c>
      <c r="H52" s="126" cm="1">
        <f t="array" aca="1" ref="H52" ca="1">INDIRECT("R[40]C["&amp;$A$50&amp;"]",FALSE)</f>
        <v>0</v>
      </c>
      <c r="I52" s="126" cm="1">
        <f t="array" aca="1" ref="I52" ca="1">INDIRECT("R[40]C["&amp;$A$50&amp;"]",FALSE)</f>
        <v>0</v>
      </c>
      <c r="J52" s="126" cm="1">
        <f t="array" aca="1" ref="J52" ca="1">INDIRECT("R[40]C["&amp;$A$50&amp;"]",FALSE)</f>
        <v>0</v>
      </c>
      <c r="K52" s="126" cm="1">
        <f t="array" aca="1" ref="K52" ca="1">INDIRECT("R[40]C["&amp;$A$50&amp;"]",FALSE)</f>
        <v>0</v>
      </c>
      <c r="L52" s="126" cm="1">
        <f t="array" aca="1" ref="L52" ca="1">INDIRECT("R[40]C["&amp;$A$50&amp;"]",FALSE)</f>
        <v>199.99177026717072</v>
      </c>
      <c r="M52" s="126" cm="1">
        <f t="array" aca="1" ref="M52" ca="1">INDIRECT("R[40]C["&amp;$A$50&amp;"]",FALSE)</f>
        <v>568.54463817978456</v>
      </c>
      <c r="N52" s="126" cm="1">
        <f t="array" aca="1" ref="N52" ca="1">INDIRECT("R[40]C["&amp;$A$50&amp;"]",FALSE)</f>
        <v>177.83333333333334</v>
      </c>
      <c r="O52" s="126" cm="1">
        <f t="array" aca="1" ref="O52" ca="1">INDIRECT("R[40]C["&amp;$A$50&amp;"]",FALSE)</f>
        <v>240.24860344192896</v>
      </c>
      <c r="P52" s="126" cm="1">
        <f t="array" aca="1" ref="P52" ca="1">INDIRECT("R[40]C["&amp;$A$50&amp;"]",FALSE)</f>
        <v>154</v>
      </c>
      <c r="Q52" s="128"/>
      <c r="R52" s="130">
        <f ca="1">SUM(D52:P52)</f>
        <v>1340.6183452222176</v>
      </c>
    </row>
    <row r="53" spans="1:18" ht="15.5" x14ac:dyDescent="0.35">
      <c r="A53" s="118"/>
      <c r="B53" s="131" t="str">
        <f>[1]Detailed!B47</f>
        <v>NACELLES, MW</v>
      </c>
      <c r="C53" s="135"/>
      <c r="D53" s="131"/>
      <c r="E53" s="131"/>
      <c r="F53" s="131"/>
      <c r="G53" s="131"/>
      <c r="H53" s="131"/>
      <c r="I53" s="131"/>
      <c r="J53" s="131"/>
      <c r="K53" s="131"/>
      <c r="L53" s="131"/>
      <c r="M53" s="131"/>
      <c r="N53" s="131"/>
      <c r="O53" s="131"/>
      <c r="P53" s="131"/>
      <c r="Q53" s="131"/>
      <c r="R53" s="132"/>
    </row>
    <row r="54" spans="1:18" ht="15.5" x14ac:dyDescent="0.35">
      <c r="A54" s="123">
        <f>A52</f>
        <v>1</v>
      </c>
      <c r="B54" s="125">
        <f>[1]Detailed!B48</f>
        <v>12</v>
      </c>
      <c r="C54" s="129" cm="1">
        <f t="array" aca="1" ref="C54" ca="1">INDIRECT("R[40]C["&amp;$A$46&amp;"]",FALSE)</f>
        <v>0</v>
      </c>
      <c r="D54" s="126" cm="1">
        <f t="array" aca="1" ref="D54" ca="1">INDIRECT("R[40]C["&amp;$A$46&amp;"]",FALSE)</f>
        <v>42.769230769230774</v>
      </c>
      <c r="E54" s="126" cm="1">
        <f t="array" aca="1" ref="E54" ca="1">INDIRECT("R[40]C["&amp;$A$46&amp;"]",FALSE)</f>
        <v>261.79487179487182</v>
      </c>
      <c r="F54" s="126" cm="1">
        <f t="array" aca="1" ref="F54" ca="1">INDIRECT("R[40]C["&amp;$A$46&amp;"]",FALSE)</f>
        <v>187.5128205128205</v>
      </c>
      <c r="G54" s="126" cm="1">
        <f t="array" aca="1" ref="G54" ca="1">INDIRECT("R[40]C["&amp;$A$46&amp;"]",FALSE)</f>
        <v>60.666666666666664</v>
      </c>
      <c r="H54" s="126" cm="1">
        <f t="array" aca="1" ref="H54" ca="1">INDIRECT("R[40]C["&amp;$A$46&amp;"]",FALSE)</f>
        <v>0</v>
      </c>
      <c r="I54" s="126" cm="1">
        <f t="array" aca="1" ref="I54" ca="1">INDIRECT("R[40]C["&amp;$A$46&amp;"]",FALSE)</f>
        <v>0</v>
      </c>
      <c r="J54" s="126" cm="1">
        <f t="array" aca="1" ref="J54" ca="1">INDIRECT("R[40]C["&amp;$A$46&amp;"]",FALSE)</f>
        <v>0</v>
      </c>
      <c r="K54" s="126" cm="1">
        <f t="array" aca="1" ref="K54" ca="1">INDIRECT("R[40]C["&amp;$A$46&amp;"]",FALSE)</f>
        <v>0</v>
      </c>
      <c r="L54" s="126" cm="1">
        <f t="array" aca="1" ref="L54" ca="1">INDIRECT("R[40]C["&amp;$A$46&amp;"]",FALSE)</f>
        <v>0</v>
      </c>
      <c r="M54" s="126" cm="1">
        <f t="array" aca="1" ref="M54" ca="1">INDIRECT("R[40]C["&amp;$A$46&amp;"]",FALSE)</f>
        <v>0</v>
      </c>
      <c r="N54" s="126" cm="1">
        <f t="array" aca="1" ref="N54" ca="1">INDIRECT("R[40]C["&amp;$A$46&amp;"]",FALSE)</f>
        <v>0</v>
      </c>
      <c r="O54" s="126" cm="1">
        <f t="array" aca="1" ref="O54" ca="1">INDIRECT("R[40]C["&amp;$A$46&amp;"]",FALSE)</f>
        <v>0</v>
      </c>
      <c r="P54" s="126" cm="1">
        <f t="array" aca="1" ref="P54" ca="1">INDIRECT("R[40]C["&amp;$A$46&amp;"]",FALSE)</f>
        <v>0</v>
      </c>
      <c r="Q54" s="125"/>
      <c r="R54" s="130">
        <f ca="1">SUM(D54:P54)</f>
        <v>552.74358974358972</v>
      </c>
    </row>
    <row r="55" spans="1:18" ht="15.5" x14ac:dyDescent="0.35">
      <c r="A55" s="123">
        <f>A54</f>
        <v>1</v>
      </c>
      <c r="B55" s="125">
        <f>[1]Detailed!B49</f>
        <v>15</v>
      </c>
      <c r="C55" s="129" cm="1">
        <f t="array" aca="1" ref="C55" ca="1">INDIRECT("R[40]C["&amp;$A$46&amp;"]",FALSE)</f>
        <v>0</v>
      </c>
      <c r="D55" s="126" cm="1">
        <f t="array" aca="1" ref="D55" ca="1">INDIRECT("R[40]C["&amp;$A$46&amp;"]",FALSE)</f>
        <v>0</v>
      </c>
      <c r="E55" s="126" cm="1">
        <f t="array" aca="1" ref="E55" ca="1">INDIRECT("R[40]C["&amp;$A$46&amp;"]",FALSE)</f>
        <v>76.52100840336135</v>
      </c>
      <c r="F55" s="126" cm="1">
        <f t="array" aca="1" ref="F55" ca="1">INDIRECT("R[40]C["&amp;$A$46&amp;"]",FALSE)</f>
        <v>102.33333333333334</v>
      </c>
      <c r="G55" s="126" cm="1">
        <f t="array" aca="1" ref="G55" ca="1">INDIRECT("R[40]C["&amp;$A$46&amp;"]",FALSE)</f>
        <v>183.06666666666666</v>
      </c>
      <c r="H55" s="126" cm="1">
        <f t="array" aca="1" ref="H55" ca="1">INDIRECT("R[40]C["&amp;$A$46&amp;"]",FALSE)</f>
        <v>193.64</v>
      </c>
      <c r="I55" s="126" cm="1">
        <f t="array" aca="1" ref="I55" ca="1">INDIRECT("R[40]C["&amp;$A$46&amp;"]",FALSE)</f>
        <v>408.39958923721548</v>
      </c>
      <c r="J55" s="126" cm="1">
        <f t="array" aca="1" ref="J55" ca="1">INDIRECT("R[40]C["&amp;$A$46&amp;"]",FALSE)</f>
        <v>219.60000000000002</v>
      </c>
      <c r="K55" s="126" cm="1">
        <f t="array" aca="1" ref="K55" ca="1">INDIRECT("R[40]C["&amp;$A$46&amp;"]",FALSE)</f>
        <v>381.92917934502827</v>
      </c>
      <c r="L55" s="126" cm="1">
        <f t="array" aca="1" ref="L55" ca="1">INDIRECT("R[40]C["&amp;$A$46&amp;"]",FALSE)</f>
        <v>0</v>
      </c>
      <c r="M55" s="126" cm="1">
        <f t="array" aca="1" ref="M55" ca="1">INDIRECT("R[40]C["&amp;$A$46&amp;"]",FALSE)</f>
        <v>0</v>
      </c>
      <c r="N55" s="126" cm="1">
        <f t="array" aca="1" ref="N55" ca="1">INDIRECT("R[40]C["&amp;$A$46&amp;"]",FALSE)</f>
        <v>0</v>
      </c>
      <c r="O55" s="126" cm="1">
        <f t="array" aca="1" ref="O55" ca="1">INDIRECT("R[40]C["&amp;$A$46&amp;"]",FALSE)</f>
        <v>0</v>
      </c>
      <c r="P55" s="126" cm="1">
        <f t="array" aca="1" ref="P55" ca="1">INDIRECT("R[40]C["&amp;$A$46&amp;"]",FALSE)</f>
        <v>0</v>
      </c>
      <c r="Q55" s="125"/>
      <c r="R55" s="130">
        <f ca="1">SUM(D55:P55)</f>
        <v>1565.4897769856052</v>
      </c>
    </row>
    <row r="56" spans="1:18" ht="15.5" x14ac:dyDescent="0.35">
      <c r="A56" s="123">
        <f>A55</f>
        <v>1</v>
      </c>
      <c r="B56" s="125">
        <f>[1]Detailed!B50</f>
        <v>18</v>
      </c>
      <c r="C56" s="129" cm="1">
        <f t="array" aca="1" ref="C56" ca="1">INDIRECT("R[40]C["&amp;$A$46&amp;"]",FALSE)</f>
        <v>0</v>
      </c>
      <c r="D56" s="126" cm="1">
        <f t="array" aca="1" ref="D56" ca="1">INDIRECT("R[40]C["&amp;$A$46&amp;"]",FALSE)</f>
        <v>0</v>
      </c>
      <c r="E56" s="126" cm="1">
        <f t="array" aca="1" ref="E56" ca="1">INDIRECT("R[40]C["&amp;$A$46&amp;"]",FALSE)</f>
        <v>0</v>
      </c>
      <c r="F56" s="126" cm="1">
        <f t="array" aca="1" ref="F56" ca="1">INDIRECT("R[40]C["&amp;$A$46&amp;"]",FALSE)</f>
        <v>0</v>
      </c>
      <c r="G56" s="126" cm="1">
        <f t="array" aca="1" ref="G56" ca="1">INDIRECT("R[40]C["&amp;$A$46&amp;"]",FALSE)</f>
        <v>0</v>
      </c>
      <c r="H56" s="126" cm="1">
        <f t="array" aca="1" ref="H56" ca="1">INDIRECT("R[40]C["&amp;$A$46&amp;"]",FALSE)</f>
        <v>0</v>
      </c>
      <c r="I56" s="126" cm="1">
        <f t="array" aca="1" ref="I56" ca="1">INDIRECT("R[40]C["&amp;$A$46&amp;"]",FALSE)</f>
        <v>0</v>
      </c>
      <c r="J56" s="126" cm="1">
        <f t="array" aca="1" ref="J56" ca="1">INDIRECT("R[40]C["&amp;$A$46&amp;"]",FALSE)</f>
        <v>0</v>
      </c>
      <c r="K56" s="126" cm="1">
        <f t="array" aca="1" ref="K56" ca="1">INDIRECT("R[40]C["&amp;$A$46&amp;"]",FALSE)</f>
        <v>0</v>
      </c>
      <c r="L56" s="126" cm="1">
        <f t="array" aca="1" ref="L56" ca="1">INDIRECT("R[40]C["&amp;$A$46&amp;"]",FALSE)</f>
        <v>66.663923422390241</v>
      </c>
      <c r="M56" s="126" cm="1">
        <f t="array" aca="1" ref="M56" ca="1">INDIRECT("R[40]C["&amp;$A$46&amp;"]",FALSE)</f>
        <v>189.51487939326151</v>
      </c>
      <c r="N56" s="126" cm="1">
        <f t="array" aca="1" ref="N56" ca="1">INDIRECT("R[40]C["&amp;$A$46&amp;"]",FALSE)</f>
        <v>59.277777777777779</v>
      </c>
      <c r="O56" s="126" cm="1">
        <f t="array" aca="1" ref="O56" ca="1">INDIRECT("R[40]C["&amp;$A$46&amp;"]",FALSE)</f>
        <v>80.082867813976321</v>
      </c>
      <c r="P56" s="126" cm="1">
        <f t="array" aca="1" ref="P56" ca="1">INDIRECT("R[40]C["&amp;$A$46&amp;"]",FALSE)</f>
        <v>51.333333333333336</v>
      </c>
      <c r="Q56" s="125"/>
      <c r="R56" s="130">
        <f ca="1">SUM(D56:P56)</f>
        <v>446.87278174073919</v>
      </c>
    </row>
    <row r="57" spans="1:18" ht="15.5" x14ac:dyDescent="0.35">
      <c r="A57" s="118"/>
      <c r="B57" s="131" t="str">
        <f>[1]Detailed!B51</f>
        <v>TOWERS, m</v>
      </c>
      <c r="C57" s="135"/>
      <c r="D57" s="131"/>
      <c r="E57" s="131"/>
      <c r="F57" s="131"/>
      <c r="G57" s="131"/>
      <c r="H57" s="131"/>
      <c r="I57" s="131"/>
      <c r="J57" s="131"/>
      <c r="K57" s="131"/>
      <c r="L57" s="131"/>
      <c r="M57" s="131"/>
      <c r="N57" s="131"/>
      <c r="O57" s="131"/>
      <c r="P57" s="131"/>
      <c r="Q57" s="131"/>
      <c r="R57" s="132"/>
    </row>
    <row r="58" spans="1:18" ht="15.5" x14ac:dyDescent="0.35">
      <c r="A58" s="123">
        <f>A56</f>
        <v>1</v>
      </c>
      <c r="B58" s="125">
        <f>[1]Detailed!B52</f>
        <v>12</v>
      </c>
      <c r="C58" s="129" cm="1">
        <f t="array" aca="1" ref="C58" ca="1">INDIRECT("R[40]C["&amp;$A$58&amp;"]",FALSE)</f>
        <v>0</v>
      </c>
      <c r="D58" s="126" cm="1">
        <f t="array" aca="1" ref="D58" ca="1">INDIRECT("R[40]C["&amp;$A$58&amp;"]",FALSE)</f>
        <v>42.769230769230774</v>
      </c>
      <c r="E58" s="126" cm="1">
        <f t="array" aca="1" ref="E58" ca="1">INDIRECT("R[40]C["&amp;$A$58&amp;"]",FALSE)</f>
        <v>261.79487179487182</v>
      </c>
      <c r="F58" s="126" cm="1">
        <f t="array" aca="1" ref="F58" ca="1">INDIRECT("R[40]C["&amp;$A$58&amp;"]",FALSE)</f>
        <v>187.5128205128205</v>
      </c>
      <c r="G58" s="126" cm="1">
        <f t="array" aca="1" ref="G58" ca="1">INDIRECT("R[40]C["&amp;$A$58&amp;"]",FALSE)</f>
        <v>60.666666666666664</v>
      </c>
      <c r="H58" s="126" cm="1">
        <f t="array" aca="1" ref="H58" ca="1">INDIRECT("R[40]C["&amp;$A$58&amp;"]",FALSE)</f>
        <v>0</v>
      </c>
      <c r="I58" s="126" cm="1">
        <f t="array" aca="1" ref="I58" ca="1">INDIRECT("R[40]C["&amp;$A$58&amp;"]",FALSE)</f>
        <v>0</v>
      </c>
      <c r="J58" s="126" cm="1">
        <f t="array" aca="1" ref="J58" ca="1">INDIRECT("R[40]C["&amp;$A$58&amp;"]",FALSE)</f>
        <v>0</v>
      </c>
      <c r="K58" s="126" cm="1">
        <f t="array" aca="1" ref="K58" ca="1">INDIRECT("R[40]C["&amp;$A$58&amp;"]",FALSE)</f>
        <v>0</v>
      </c>
      <c r="L58" s="126" cm="1">
        <f t="array" aca="1" ref="L58" ca="1">INDIRECT("R[40]C["&amp;$A$58&amp;"]",FALSE)</f>
        <v>0</v>
      </c>
      <c r="M58" s="126" cm="1">
        <f t="array" aca="1" ref="M58" ca="1">INDIRECT("R[40]C["&amp;$A$58&amp;"]",FALSE)</f>
        <v>0</v>
      </c>
      <c r="N58" s="126" cm="1">
        <f t="array" aca="1" ref="N58" ca="1">INDIRECT("R[40]C["&amp;$A$58&amp;"]",FALSE)</f>
        <v>0</v>
      </c>
      <c r="O58" s="126" cm="1">
        <f t="array" aca="1" ref="O58" ca="1">INDIRECT("R[40]C["&amp;$A$58&amp;"]",FALSE)</f>
        <v>0</v>
      </c>
      <c r="P58" s="126" cm="1">
        <f t="array" aca="1" ref="P58" ca="1">INDIRECT("R[40]C["&amp;$A$58&amp;"]",FALSE)</f>
        <v>0</v>
      </c>
      <c r="Q58" s="127"/>
      <c r="R58" s="130">
        <f ca="1">SUM(D58:P58)</f>
        <v>552.74358974358972</v>
      </c>
    </row>
    <row r="59" spans="1:18" ht="15.5" x14ac:dyDescent="0.35">
      <c r="A59" s="123">
        <f>A56</f>
        <v>1</v>
      </c>
      <c r="B59" s="125">
        <f>[1]Detailed!B53</f>
        <v>15</v>
      </c>
      <c r="C59" s="129" cm="1">
        <f t="array" aca="1" ref="C59" ca="1">INDIRECT("R[40]C["&amp;$A$58&amp;"]",FALSE)</f>
        <v>0</v>
      </c>
      <c r="D59" s="126" cm="1">
        <f t="array" aca="1" ref="D59" ca="1">INDIRECT("R[40]C["&amp;$A$58&amp;"]",FALSE)</f>
        <v>0</v>
      </c>
      <c r="E59" s="126" cm="1">
        <f t="array" aca="1" ref="E59" ca="1">INDIRECT("R[40]C["&amp;$A$58&amp;"]",FALSE)</f>
        <v>76.52100840336135</v>
      </c>
      <c r="F59" s="126" cm="1">
        <f t="array" aca="1" ref="F59" ca="1">INDIRECT("R[40]C["&amp;$A$58&amp;"]",FALSE)</f>
        <v>102.33333333333334</v>
      </c>
      <c r="G59" s="126" cm="1">
        <f t="array" aca="1" ref="G59" ca="1">INDIRECT("R[40]C["&amp;$A$58&amp;"]",FALSE)</f>
        <v>183.06666666666666</v>
      </c>
      <c r="H59" s="126" cm="1">
        <f t="array" aca="1" ref="H59" ca="1">INDIRECT("R[40]C["&amp;$A$58&amp;"]",FALSE)</f>
        <v>193.64</v>
      </c>
      <c r="I59" s="126" cm="1">
        <f t="array" aca="1" ref="I59" ca="1">INDIRECT("R[40]C["&amp;$A$58&amp;"]",FALSE)</f>
        <v>408.39958923721548</v>
      </c>
      <c r="J59" s="126" cm="1">
        <f t="array" aca="1" ref="J59" ca="1">INDIRECT("R[40]C["&amp;$A$58&amp;"]",FALSE)</f>
        <v>219.60000000000002</v>
      </c>
      <c r="K59" s="126" cm="1">
        <f t="array" aca="1" ref="K59" ca="1">INDIRECT("R[40]C["&amp;$A$58&amp;"]",FALSE)</f>
        <v>381.92917934502827</v>
      </c>
      <c r="L59" s="126" cm="1">
        <f t="array" aca="1" ref="L59" ca="1">INDIRECT("R[40]C["&amp;$A$58&amp;"]",FALSE)</f>
        <v>0</v>
      </c>
      <c r="M59" s="126" cm="1">
        <f t="array" aca="1" ref="M59" ca="1">INDIRECT("R[40]C["&amp;$A$58&amp;"]",FALSE)</f>
        <v>0</v>
      </c>
      <c r="N59" s="126" cm="1">
        <f t="array" aca="1" ref="N59" ca="1">INDIRECT("R[40]C["&amp;$A$58&amp;"]",FALSE)</f>
        <v>0</v>
      </c>
      <c r="O59" s="126" cm="1">
        <f t="array" aca="1" ref="O59" ca="1">INDIRECT("R[40]C["&amp;$A$58&amp;"]",FALSE)</f>
        <v>0</v>
      </c>
      <c r="P59" s="126" cm="1">
        <f t="array" aca="1" ref="P59" ca="1">INDIRECT("R[40]C["&amp;$A$58&amp;"]",FALSE)</f>
        <v>0</v>
      </c>
      <c r="Q59" s="127"/>
      <c r="R59" s="130">
        <f ca="1">SUM(D59:P59)</f>
        <v>1565.4897769856052</v>
      </c>
    </row>
    <row r="60" spans="1:18" ht="15.5" x14ac:dyDescent="0.35">
      <c r="A60" s="123">
        <f>A56</f>
        <v>1</v>
      </c>
      <c r="B60" s="125">
        <f>[1]Detailed!B54</f>
        <v>18</v>
      </c>
      <c r="C60" s="129" cm="1">
        <f t="array" aca="1" ref="C60" ca="1">INDIRECT("R[40]C["&amp;$A$58&amp;"]",FALSE)</f>
        <v>0</v>
      </c>
      <c r="D60" s="126" cm="1">
        <f t="array" aca="1" ref="D60" ca="1">INDIRECT("R[40]C["&amp;$A$58&amp;"]",FALSE)</f>
        <v>0</v>
      </c>
      <c r="E60" s="126" cm="1">
        <f t="array" aca="1" ref="E60" ca="1">INDIRECT("R[40]C["&amp;$A$58&amp;"]",FALSE)</f>
        <v>0</v>
      </c>
      <c r="F60" s="126" cm="1">
        <f t="array" aca="1" ref="F60" ca="1">INDIRECT("R[40]C["&amp;$A$58&amp;"]",FALSE)</f>
        <v>0</v>
      </c>
      <c r="G60" s="126" cm="1">
        <f t="array" aca="1" ref="G60" ca="1">INDIRECT("R[40]C["&amp;$A$58&amp;"]",FALSE)</f>
        <v>0</v>
      </c>
      <c r="H60" s="126" cm="1">
        <f t="array" aca="1" ref="H60" ca="1">INDIRECT("R[40]C["&amp;$A$58&amp;"]",FALSE)</f>
        <v>0</v>
      </c>
      <c r="I60" s="126" cm="1">
        <f t="array" aca="1" ref="I60" ca="1">INDIRECT("R[40]C["&amp;$A$58&amp;"]",FALSE)</f>
        <v>0</v>
      </c>
      <c r="J60" s="126" cm="1">
        <f t="array" aca="1" ref="J60" ca="1">INDIRECT("R[40]C["&amp;$A$58&amp;"]",FALSE)</f>
        <v>0</v>
      </c>
      <c r="K60" s="126" cm="1">
        <f t="array" aca="1" ref="K60" ca="1">INDIRECT("R[40]C["&amp;$A$58&amp;"]",FALSE)</f>
        <v>0</v>
      </c>
      <c r="L60" s="126" cm="1">
        <f t="array" aca="1" ref="L60" ca="1">INDIRECT("R[40]C["&amp;$A$58&amp;"]",FALSE)</f>
        <v>66.663923422390241</v>
      </c>
      <c r="M60" s="126" cm="1">
        <f t="array" aca="1" ref="M60" ca="1">INDIRECT("R[40]C["&amp;$A$58&amp;"]",FALSE)</f>
        <v>189.51487939326151</v>
      </c>
      <c r="N60" s="126" cm="1">
        <f t="array" aca="1" ref="N60" ca="1">INDIRECT("R[40]C["&amp;$A$58&amp;"]",FALSE)</f>
        <v>59.277777777777779</v>
      </c>
      <c r="O60" s="126" cm="1">
        <f t="array" aca="1" ref="O60" ca="1">INDIRECT("R[40]C["&amp;$A$58&amp;"]",FALSE)</f>
        <v>80.082867813976321</v>
      </c>
      <c r="P60" s="126" cm="1">
        <f t="array" aca="1" ref="P60" ca="1">INDIRECT("R[40]C["&amp;$A$58&amp;"]",FALSE)</f>
        <v>51.333333333333336</v>
      </c>
      <c r="Q60" s="127"/>
      <c r="R60" s="130">
        <f ca="1">SUM(D60:P60)</f>
        <v>446.87278174073919</v>
      </c>
    </row>
    <row r="61" spans="1:18" ht="15.5" x14ac:dyDescent="0.35">
      <c r="A61" s="118"/>
      <c r="B61" s="131" t="str">
        <f>[1]Detailed!B55</f>
        <v>FOUNDATIONS</v>
      </c>
      <c r="C61" s="135"/>
      <c r="D61" s="131"/>
      <c r="E61" s="131"/>
      <c r="F61" s="131"/>
      <c r="G61" s="131"/>
      <c r="H61" s="131"/>
      <c r="I61" s="131"/>
      <c r="J61" s="131"/>
      <c r="K61" s="131"/>
      <c r="L61" s="131"/>
      <c r="M61" s="131"/>
      <c r="N61" s="131"/>
      <c r="O61" s="131"/>
      <c r="P61" s="131"/>
      <c r="Q61" s="131"/>
      <c r="R61" s="132"/>
    </row>
    <row r="62" spans="1:18" ht="15.5" x14ac:dyDescent="0.35">
      <c r="A62" s="123">
        <f>A60</f>
        <v>1</v>
      </c>
      <c r="B62" s="127" t="str">
        <f>[1]Detailed!B56</f>
        <v>Monopiles (turbine)</v>
      </c>
      <c r="C62" s="129" cm="1">
        <f t="array" aca="1" ref="C62" ca="1">INDIRECT("R[40]C["&amp;$A$62&amp;"]",FALSE)</f>
        <v>0</v>
      </c>
      <c r="D62" s="126" cm="1">
        <f t="array" aca="1" ref="D62" ca="1">INDIRECT("R[40]C["&amp;$A$62&amp;"]",FALSE)</f>
        <v>32.769230769230774</v>
      </c>
      <c r="E62" s="126" cm="1">
        <f t="array" aca="1" ref="E62" ca="1">INDIRECT("R[40]C["&amp;$A$62&amp;"]",FALSE)</f>
        <v>229.49353587588882</v>
      </c>
      <c r="F62" s="126" cm="1">
        <f t="array" aca="1" ref="F62" ca="1">INDIRECT("R[40]C["&amp;$A$62&amp;"]",FALSE)</f>
        <v>179.50641025641025</v>
      </c>
      <c r="G62" s="126" cm="1">
        <f t="array" aca="1" ref="G62" ca="1">INDIRECT("R[40]C["&amp;$A$62&amp;"]",FALSE)</f>
        <v>160.73333333333332</v>
      </c>
      <c r="H62" s="126" cm="1">
        <f t="array" aca="1" ref="H62" ca="1">INDIRECT("R[40]C["&amp;$A$62&amp;"]",FALSE)</f>
        <v>90.066666666666663</v>
      </c>
      <c r="I62" s="126" cm="1">
        <f t="array" aca="1" ref="I62" ca="1">INDIRECT("R[40]C["&amp;$A$62&amp;"]",FALSE)</f>
        <v>213.99155504918133</v>
      </c>
      <c r="J62" s="126" cm="1">
        <f t="array" aca="1" ref="J62" ca="1">INDIRECT("R[40]C["&amp;$A$62&amp;"]",FALSE)</f>
        <v>136.6</v>
      </c>
      <c r="K62" s="126" cm="1">
        <f t="array" aca="1" ref="K62" ca="1">INDIRECT("R[40]C["&amp;$A$62&amp;"]",FALSE)</f>
        <v>249.07917934502825</v>
      </c>
      <c r="L62" s="126" cm="1">
        <f t="array" aca="1" ref="L62" ca="1">INDIRECT("R[40]C["&amp;$A$62&amp;"]",FALSE)</f>
        <v>38.886145644612462</v>
      </c>
      <c r="M62" s="126" cm="1">
        <f t="array" aca="1" ref="M62" ca="1">INDIRECT("R[40]C["&amp;$A$62&amp;"]",FALSE)</f>
        <v>86.324106363297432</v>
      </c>
      <c r="N62" s="126" cm="1">
        <f t="array" aca="1" ref="N62" ca="1">INDIRECT("R[40]C["&amp;$A$62&amp;"]",FALSE)</f>
        <v>19.75925925925926</v>
      </c>
      <c r="O62" s="126" cm="1">
        <f t="array" aca="1" ref="O62" ca="1">INDIRECT("R[40]C["&amp;$A$62&amp;"]",FALSE)</f>
        <v>41.527312258420764</v>
      </c>
      <c r="P62" s="126" cm="1">
        <f t="array" aca="1" ref="P62" ca="1">INDIRECT("R[40]C["&amp;$A$62&amp;"]",FALSE)</f>
        <v>25.666666666666668</v>
      </c>
      <c r="Q62" s="126"/>
      <c r="R62" s="130">
        <f t="shared" ref="R62" ca="1" si="7">SUM(D62:Q62)</f>
        <v>1504.4034014879962</v>
      </c>
    </row>
    <row r="63" spans="1:18" ht="15.5" x14ac:dyDescent="0.35">
      <c r="A63" s="123">
        <f>A60</f>
        <v>1</v>
      </c>
      <c r="B63" s="127" t="str">
        <f>[1]Detailed!B57</f>
        <v>Transition Piece</v>
      </c>
      <c r="C63" s="129" cm="1">
        <f t="array" aca="1" ref="C63" ca="1">INDIRECT("R[40]C["&amp;$A$62&amp;"]",FALSE)</f>
        <v>0</v>
      </c>
      <c r="D63" s="126" cm="1">
        <f t="array" aca="1" ref="D63" ca="1">INDIRECT("R[40]C["&amp;$A$62&amp;"]",FALSE)</f>
        <v>32.769230769230774</v>
      </c>
      <c r="E63" s="126" cm="1">
        <f t="array" aca="1" ref="E63" ca="1">INDIRECT("R[40]C["&amp;$A$62&amp;"]",FALSE)</f>
        <v>229.49353587588882</v>
      </c>
      <c r="F63" s="126" cm="1">
        <f t="array" aca="1" ref="F63" ca="1">INDIRECT("R[40]C["&amp;$A$62&amp;"]",FALSE)</f>
        <v>179.50641025641025</v>
      </c>
      <c r="G63" s="126" cm="1">
        <f t="array" aca="1" ref="G63" ca="1">INDIRECT("R[40]C["&amp;$A$62&amp;"]",FALSE)</f>
        <v>160.73333333333332</v>
      </c>
      <c r="H63" s="126" cm="1">
        <f t="array" aca="1" ref="H63" ca="1">INDIRECT("R[40]C["&amp;$A$62&amp;"]",FALSE)</f>
        <v>90.066666666666663</v>
      </c>
      <c r="I63" s="126" cm="1">
        <f t="array" aca="1" ref="I63" ca="1">INDIRECT("R[40]C["&amp;$A$62&amp;"]",FALSE)</f>
        <v>213.99155504918133</v>
      </c>
      <c r="J63" s="126" cm="1">
        <f t="array" aca="1" ref="J63" ca="1">INDIRECT("R[40]C["&amp;$A$62&amp;"]",FALSE)</f>
        <v>136.6</v>
      </c>
      <c r="K63" s="126" cm="1">
        <f t="array" aca="1" ref="K63" ca="1">INDIRECT("R[40]C["&amp;$A$62&amp;"]",FALSE)</f>
        <v>249.07917934502825</v>
      </c>
      <c r="L63" s="126" cm="1">
        <f t="array" aca="1" ref="L63" ca="1">INDIRECT("R[40]C["&amp;$A$62&amp;"]",FALSE)</f>
        <v>38.886145644612462</v>
      </c>
      <c r="M63" s="126" cm="1">
        <f t="array" aca="1" ref="M63" ca="1">INDIRECT("R[40]C["&amp;$A$62&amp;"]",FALSE)</f>
        <v>86.324106363297432</v>
      </c>
      <c r="N63" s="126" cm="1">
        <f t="array" aca="1" ref="N63" ca="1">INDIRECT("R[40]C["&amp;$A$62&amp;"]",FALSE)</f>
        <v>19.75925925925926</v>
      </c>
      <c r="O63" s="126" cm="1">
        <f t="array" aca="1" ref="O63" ca="1">INDIRECT("R[40]C["&amp;$A$62&amp;"]",FALSE)</f>
        <v>41.527312258420764</v>
      </c>
      <c r="P63" s="126" cm="1">
        <f t="array" aca="1" ref="P63" ca="1">INDIRECT("R[40]C["&amp;$A$62&amp;"]",FALSE)</f>
        <v>25.666666666666668</v>
      </c>
      <c r="Q63" s="126"/>
      <c r="R63" s="130"/>
    </row>
    <row r="64" spans="1:18" ht="15.5" x14ac:dyDescent="0.35">
      <c r="A64" s="123">
        <f>A60</f>
        <v>1</v>
      </c>
      <c r="B64" s="127" t="str">
        <f>[1]Detailed!B58</f>
        <v>Jackets (turbine)</v>
      </c>
      <c r="C64" s="129" cm="1">
        <f t="array" aca="1" ref="C64" ca="1">INDIRECT("R[40]C["&amp;$A$62&amp;"]",FALSE)</f>
        <v>0</v>
      </c>
      <c r="D64" s="126" cm="1">
        <f t="array" aca="1" ref="D64" ca="1">INDIRECT("R[40]C["&amp;$A$62&amp;"]",FALSE)</f>
        <v>0</v>
      </c>
      <c r="E64" s="126" cm="1">
        <f t="array" aca="1" ref="E64" ca="1">INDIRECT("R[40]C["&amp;$A$62&amp;"]",FALSE)</f>
        <v>29.142857142857142</v>
      </c>
      <c r="F64" s="126" cm="1">
        <f t="array" aca="1" ref="F64" ca="1">INDIRECT("R[40]C["&amp;$A$62&amp;"]",FALSE)</f>
        <v>12</v>
      </c>
      <c r="G64" s="126" cm="1">
        <f t="array" aca="1" ref="G64" ca="1">INDIRECT("R[40]C["&amp;$A$62&amp;"]",FALSE)</f>
        <v>11</v>
      </c>
      <c r="H64" s="126" cm="1">
        <f t="array" aca="1" ref="H64" ca="1">INDIRECT("R[40]C["&amp;$A$62&amp;"]",FALSE)</f>
        <v>0</v>
      </c>
      <c r="I64" s="126" cm="1">
        <f t="array" aca="1" ref="I64" ca="1">INDIRECT("R[40]C["&amp;$A$62&amp;"]",FALSE)</f>
        <v>52.62222222222222</v>
      </c>
      <c r="J64" s="126" cm="1">
        <f t="array" aca="1" ref="J64" ca="1">INDIRECT("R[40]C["&amp;$A$62&amp;"]",FALSE)</f>
        <v>34.133333333333333</v>
      </c>
      <c r="K64" s="126" cm="1">
        <f t="array" aca="1" ref="K64" ca="1">INDIRECT("R[40]C["&amp;$A$62&amp;"]",FALSE)</f>
        <v>0</v>
      </c>
      <c r="L64" s="126" cm="1">
        <f t="array" aca="1" ref="L64" ca="1">INDIRECT("R[40]C["&amp;$A$62&amp;"]",FALSE)</f>
        <v>0</v>
      </c>
      <c r="M64" s="126" cm="1">
        <f t="array" aca="1" ref="M64" ca="1">INDIRECT("R[40]C["&amp;$A$62&amp;"]",FALSE)</f>
        <v>73.674106363297426</v>
      </c>
      <c r="N64" s="126" cm="1">
        <f t="array" aca="1" ref="N64" ca="1">INDIRECT("R[40]C["&amp;$A$62&amp;"]",FALSE)</f>
        <v>19.75925925925926</v>
      </c>
      <c r="O64" s="126" cm="1">
        <f t="array" aca="1" ref="O64" ca="1">INDIRECT("R[40]C["&amp;$A$62&amp;"]",FALSE)</f>
        <v>19.277777777777779</v>
      </c>
      <c r="P64" s="126" cm="1">
        <f t="array" aca="1" ref="P64" ca="1">INDIRECT("R[40]C["&amp;$A$62&amp;"]",FALSE)</f>
        <v>25.666666666666668</v>
      </c>
      <c r="Q64" s="126"/>
      <c r="R64" s="130">
        <f t="shared" ref="R64:R66" ca="1" si="8">SUM(D64:Q64)</f>
        <v>277.27622276541382</v>
      </c>
    </row>
    <row r="65" spans="1:18" ht="15.5" x14ac:dyDescent="0.35">
      <c r="A65" s="123">
        <f>A60</f>
        <v>1</v>
      </c>
      <c r="B65" s="127" t="str">
        <f>[1]Detailed!B59</f>
        <v>GBF (turbine)</v>
      </c>
      <c r="C65" s="129" cm="1">
        <f t="array" aca="1" ref="C65" ca="1">INDIRECT("R[40]C["&amp;$A$62&amp;"]",FALSE)</f>
        <v>0</v>
      </c>
      <c r="D65" s="126" cm="1">
        <f t="array" aca="1" ref="D65" ca="1">INDIRECT("R[40]C["&amp;$A$62&amp;"]",FALSE)</f>
        <v>10</v>
      </c>
      <c r="E65" s="126" cm="1">
        <f t="array" aca="1" ref="E65" ca="1">INDIRECT("R[40]C["&amp;$A$62&amp;"]",FALSE)</f>
        <v>79.679487179487182</v>
      </c>
      <c r="F65" s="126" cm="1">
        <f t="array" aca="1" ref="F65" ca="1">INDIRECT("R[40]C["&amp;$A$62&amp;"]",FALSE)</f>
        <v>76.339743589743591</v>
      </c>
      <c r="G65" s="126" cm="1">
        <f t="array" aca="1" ref="G65" ca="1">INDIRECT("R[40]C["&amp;$A$62&amp;"]",FALSE)</f>
        <v>50</v>
      </c>
      <c r="H65" s="126" cm="1">
        <f t="array" aca="1" ref="H65" ca="1">INDIRECT("R[40]C["&amp;$A$62&amp;"]",FALSE)</f>
        <v>103.57333333333335</v>
      </c>
      <c r="I65" s="126" cm="1">
        <f t="array" aca="1" ref="I65" ca="1">INDIRECT("R[40]C["&amp;$A$62&amp;"]",FALSE)</f>
        <v>88.042222222222222</v>
      </c>
      <c r="J65" s="126" cm="1">
        <f t="array" aca="1" ref="J65" ca="1">INDIRECT("R[40]C["&amp;$A$62&amp;"]",FALSE)</f>
        <v>0</v>
      </c>
      <c r="K65" s="126" cm="1">
        <f t="array" aca="1" ref="K65" ca="1">INDIRECT("R[40]C["&amp;$A$62&amp;"]",FALSE)</f>
        <v>44.85</v>
      </c>
      <c r="L65" s="126" cm="1">
        <f t="array" aca="1" ref="L65" ca="1">INDIRECT("R[40]C["&amp;$A$62&amp;"]",FALSE)</f>
        <v>0</v>
      </c>
      <c r="M65" s="126" cm="1">
        <f t="array" aca="1" ref="M65" ca="1">INDIRECT("R[40]C["&amp;$A$62&amp;"]",FALSE)</f>
        <v>29.516666666666662</v>
      </c>
      <c r="N65" s="126" cm="1">
        <f t="array" aca="1" ref="N65" ca="1">INDIRECT("R[40]C["&amp;$A$62&amp;"]",FALSE)</f>
        <v>19.75925925925926</v>
      </c>
      <c r="O65" s="126" cm="1">
        <f t="array" aca="1" ref="O65" ca="1">INDIRECT("R[40]C["&amp;$A$62&amp;"]",FALSE)</f>
        <v>19.277777777777779</v>
      </c>
      <c r="P65" s="126" cm="1">
        <f t="array" aca="1" ref="P65" ca="1">INDIRECT("R[40]C["&amp;$A$62&amp;"]",FALSE)</f>
        <v>0</v>
      </c>
      <c r="Q65" s="126"/>
      <c r="R65" s="130">
        <f t="shared" ca="1" si="8"/>
        <v>521.03849002849006</v>
      </c>
    </row>
    <row r="66" spans="1:18" ht="15.5" x14ac:dyDescent="0.35">
      <c r="A66" s="123">
        <f>A60</f>
        <v>1</v>
      </c>
      <c r="B66" s="127" t="str">
        <f>[1]Detailed!B60</f>
        <v>Jacket (Substation)</v>
      </c>
      <c r="C66" s="129" cm="1">
        <f t="array" aca="1" ref="C66" ca="1">INDIRECT("R[40]C["&amp;$A$62&amp;"]",FALSE)</f>
        <v>0</v>
      </c>
      <c r="D66" s="126" cm="1">
        <f t="array" aca="1" ref="D66" ca="1">INDIRECT("R[40]C["&amp;$A$62&amp;"]",FALSE)</f>
        <v>2</v>
      </c>
      <c r="E66" s="126" cm="1">
        <f t="array" aca="1" ref="E66" ca="1">INDIRECT("R[40]C["&amp;$A$62&amp;"]",FALSE)</f>
        <v>10</v>
      </c>
      <c r="F66" s="126" cm="1">
        <f t="array" aca="1" ref="F66" ca="1">INDIRECT("R[40]C["&amp;$A$62&amp;"]",FALSE)</f>
        <v>9</v>
      </c>
      <c r="G66" s="126" cm="1">
        <f t="array" aca="1" ref="G66" ca="1">INDIRECT("R[40]C["&amp;$A$62&amp;"]",FALSE)</f>
        <v>7</v>
      </c>
      <c r="H66" s="126" cm="1">
        <f t="array" aca="1" ref="H66" ca="1">INDIRECT("R[40]C["&amp;$A$62&amp;"]",FALSE)</f>
        <v>5</v>
      </c>
      <c r="I66" s="126" cm="1">
        <f t="array" aca="1" ref="I66" ca="1">INDIRECT("R[40]C["&amp;$A$62&amp;"]",FALSE)</f>
        <v>8</v>
      </c>
      <c r="J66" s="126" cm="1">
        <f t="array" aca="1" ref="J66" ca="1">INDIRECT("R[40]C["&amp;$A$62&amp;"]",FALSE)</f>
        <v>5</v>
      </c>
      <c r="K66" s="126" cm="1">
        <f t="array" aca="1" ref="K66" ca="1">INDIRECT("R[40]C["&amp;$A$62&amp;"]",FALSE)</f>
        <v>11</v>
      </c>
      <c r="L66" s="126" cm="1">
        <f t="array" aca="1" ref="L66" ca="1">INDIRECT("R[40]C["&amp;$A$62&amp;"]",FALSE)</f>
        <v>1</v>
      </c>
      <c r="M66" s="126" cm="1">
        <f t="array" aca="1" ref="M66" ca="1">INDIRECT("R[40]C["&amp;$A$62&amp;"]",FALSE)</f>
        <v>6</v>
      </c>
      <c r="N66" s="126" cm="1">
        <f t="array" aca="1" ref="N66" ca="1">INDIRECT("R[40]C["&amp;$A$62&amp;"]",FALSE)</f>
        <v>2</v>
      </c>
      <c r="O66" s="126" cm="1">
        <f t="array" aca="1" ref="O66" ca="1">INDIRECT("R[40]C["&amp;$A$62&amp;"]",FALSE)</f>
        <v>3</v>
      </c>
      <c r="P66" s="126" cm="1">
        <f t="array" aca="1" ref="P66" ca="1">INDIRECT("R[40]C["&amp;$A$62&amp;"]",FALSE)</f>
        <v>2</v>
      </c>
      <c r="Q66" s="126"/>
      <c r="R66" s="130">
        <f t="shared" ca="1" si="8"/>
        <v>71</v>
      </c>
    </row>
    <row r="67" spans="1:18" ht="15.5" x14ac:dyDescent="0.35">
      <c r="A67" s="118"/>
      <c r="B67" s="131" t="str">
        <f>[1]Detailed!B61</f>
        <v>SUBSTATIONS</v>
      </c>
      <c r="C67" s="136"/>
      <c r="D67" s="134"/>
      <c r="E67" s="134"/>
      <c r="F67" s="134"/>
      <c r="G67" s="134"/>
      <c r="H67" s="134"/>
      <c r="I67" s="134"/>
      <c r="J67" s="134"/>
      <c r="K67" s="134"/>
      <c r="L67" s="134"/>
      <c r="M67" s="134"/>
      <c r="N67" s="134"/>
      <c r="O67" s="134"/>
      <c r="P67" s="134"/>
      <c r="Q67" s="134"/>
      <c r="R67" s="132"/>
    </row>
    <row r="68" spans="1:18" ht="15.5" x14ac:dyDescent="0.35">
      <c r="A68" s="123">
        <f>A59</f>
        <v>1</v>
      </c>
      <c r="B68" s="127" t="str">
        <f>[1]Detailed!B62</f>
        <v>OSS Topsides</v>
      </c>
      <c r="C68" s="129" cm="1">
        <f t="array" aca="1" ref="C68" ca="1">INDIRECT("R[40]C["&amp;$A$68&amp;"]",FALSE)</f>
        <v>0</v>
      </c>
      <c r="D68" s="126" cm="1">
        <f t="array" aca="1" ref="D68" ca="1">INDIRECT("R[40]C["&amp;$A$68&amp;"]",FALSE)</f>
        <v>0</v>
      </c>
      <c r="E68" s="126" cm="1">
        <f t="array" aca="1" ref="E68" ca="1">INDIRECT("R[40]C["&amp;$A$68&amp;"]",FALSE)</f>
        <v>0</v>
      </c>
      <c r="F68" s="126" cm="1">
        <f t="array" aca="1" ref="F68" ca="1">INDIRECT("R[40]C["&amp;$A$68&amp;"]",FALSE)</f>
        <v>0</v>
      </c>
      <c r="G68" s="126" cm="1">
        <f t="array" aca="1" ref="G68" ca="1">INDIRECT("R[40]C["&amp;$A$68&amp;"]",FALSE)</f>
        <v>0</v>
      </c>
      <c r="H68" s="126" cm="1">
        <f t="array" aca="1" ref="H68" ca="1">INDIRECT("R[40]C["&amp;$A$68&amp;"]",FALSE)</f>
        <v>0</v>
      </c>
      <c r="I68" s="126" cm="1">
        <f t="array" aca="1" ref="I68" ca="1">INDIRECT("R[40]C["&amp;$A$68&amp;"]",FALSE)</f>
        <v>1</v>
      </c>
      <c r="J68" s="126" cm="1">
        <f t="array" aca="1" ref="J68" ca="1">INDIRECT("R[40]C["&amp;$A$68&amp;"]",FALSE)</f>
        <v>2</v>
      </c>
      <c r="K68" s="126" cm="1">
        <f t="array" aca="1" ref="K68" ca="1">INDIRECT("R[40]C["&amp;$A$68&amp;"]",FALSE)</f>
        <v>2</v>
      </c>
      <c r="L68" s="126" cm="1">
        <f t="array" aca="1" ref="L68" ca="1">INDIRECT("R[40]C["&amp;$A$68&amp;"]",FALSE)</f>
        <v>1</v>
      </c>
      <c r="M68" s="126" cm="1">
        <f t="array" aca="1" ref="M68" ca="1">INDIRECT("R[40]C["&amp;$A$68&amp;"]",FALSE)</f>
        <v>0</v>
      </c>
      <c r="N68" s="126" cm="1">
        <f t="array" aca="1" ref="N68" ca="1">INDIRECT("R[40]C["&amp;$A$68&amp;"]",FALSE)</f>
        <v>0</v>
      </c>
      <c r="O68" s="126" cm="1">
        <f t="array" aca="1" ref="O68" ca="1">INDIRECT("R[40]C["&amp;$A$68&amp;"]",FALSE)</f>
        <v>0</v>
      </c>
      <c r="P68" s="126" cm="1">
        <f t="array" aca="1" ref="P68" ca="1">INDIRECT("R[40]C["&amp;$A$68&amp;"]",FALSE)</f>
        <v>0</v>
      </c>
      <c r="Q68" s="126"/>
      <c r="R68" s="130">
        <f t="shared" ref="R68" ca="1" si="9">SUM(D68:Q68)</f>
        <v>6</v>
      </c>
    </row>
    <row r="69" spans="1:18" ht="15.5" x14ac:dyDescent="0.35">
      <c r="A69" s="118"/>
      <c r="B69" s="131" t="str">
        <f>[1]Detailed!B63</f>
        <v>CABLES</v>
      </c>
      <c r="C69" s="136"/>
      <c r="D69" s="133"/>
      <c r="E69" s="133"/>
      <c r="F69" s="133"/>
      <c r="G69" s="133"/>
      <c r="H69" s="133"/>
      <c r="I69" s="133"/>
      <c r="J69" s="133"/>
      <c r="K69" s="133"/>
      <c r="L69" s="133"/>
      <c r="M69" s="133"/>
      <c r="N69" s="133"/>
      <c r="O69" s="133"/>
      <c r="P69" s="133"/>
      <c r="Q69" s="133"/>
      <c r="R69" s="132"/>
    </row>
    <row r="70" spans="1:18" ht="15.5" x14ac:dyDescent="0.35">
      <c r="A70" s="123">
        <f>A59</f>
        <v>1</v>
      </c>
      <c r="B70" s="127" t="str">
        <f>[1]Detailed!B64</f>
        <v>Array cable, km</v>
      </c>
      <c r="C70" s="129" cm="1">
        <f t="array" aca="1" ref="C70" ca="1">INDIRECT("R[40]C["&amp;$A$70&amp;"]",FALSE)</f>
        <v>0</v>
      </c>
      <c r="D70" s="126" cm="1">
        <f t="array" aca="1" ref="D70" ca="1">INDIRECT("R[40]C["&amp;$A$70&amp;"]",FALSE)</f>
        <v>2</v>
      </c>
      <c r="E70" s="126" cm="1">
        <f t="array" aca="1" ref="E70" ca="1">INDIRECT("R[40]C["&amp;$A$70&amp;"]",FALSE)</f>
        <v>10</v>
      </c>
      <c r="F70" s="126" cm="1">
        <f t="array" aca="1" ref="F70" ca="1">INDIRECT("R[40]C["&amp;$A$70&amp;"]",FALSE)</f>
        <v>6</v>
      </c>
      <c r="G70" s="126" cm="1">
        <f t="array" aca="1" ref="G70" ca="1">INDIRECT("R[40]C["&amp;$A$70&amp;"]",FALSE)</f>
        <v>7</v>
      </c>
      <c r="H70" s="126" cm="1">
        <f t="array" aca="1" ref="H70" ca="1">INDIRECT("R[40]C["&amp;$A$70&amp;"]",FALSE)</f>
        <v>5</v>
      </c>
      <c r="I70" s="126" cm="1">
        <f t="array" aca="1" ref="I70" ca="1">INDIRECT("R[40]C["&amp;$A$70&amp;"]",FALSE)</f>
        <v>8</v>
      </c>
      <c r="J70" s="126" cm="1">
        <f t="array" aca="1" ref="J70" ca="1">INDIRECT("R[40]C["&amp;$A$70&amp;"]",FALSE)</f>
        <v>5</v>
      </c>
      <c r="K70" s="126" cm="1">
        <f t="array" aca="1" ref="K70" ca="1">INDIRECT("R[40]C["&amp;$A$70&amp;"]",FALSE)</f>
        <v>8</v>
      </c>
      <c r="L70" s="126" cm="1">
        <f t="array" aca="1" ref="L70" ca="1">INDIRECT("R[40]C["&amp;$A$70&amp;"]",FALSE)</f>
        <v>1</v>
      </c>
      <c r="M70" s="126" cm="1">
        <f t="array" aca="1" ref="M70" ca="1">INDIRECT("R[40]C["&amp;$A$70&amp;"]",FALSE)</f>
        <v>6</v>
      </c>
      <c r="N70" s="126" cm="1">
        <f t="array" aca="1" ref="N70" ca="1">INDIRECT("R[40]C["&amp;$A$70&amp;"]",FALSE)</f>
        <v>2</v>
      </c>
      <c r="O70" s="126" cm="1">
        <f t="array" aca="1" ref="O70" ca="1">INDIRECT("R[40]C["&amp;$A$70&amp;"]",FALSE)</f>
        <v>3</v>
      </c>
      <c r="P70" s="126" cm="1">
        <f t="array" aca="1" ref="P70" ca="1">INDIRECT("R[40]C["&amp;$A$70&amp;"]",FALSE)</f>
        <v>2</v>
      </c>
      <c r="Q70" s="126"/>
      <c r="R70" s="130">
        <f t="shared" ref="R70:R71" ca="1" si="10">SUM(D70:Q70)</f>
        <v>65</v>
      </c>
    </row>
    <row r="71" spans="1:18" ht="15.5" x14ac:dyDescent="0.35">
      <c r="A71" s="123">
        <f>A59</f>
        <v>1</v>
      </c>
      <c r="B71" s="127" t="str">
        <f>[1]Detailed!B65</f>
        <v>Export cable, km</v>
      </c>
      <c r="C71" s="129" cm="1">
        <f t="array" aca="1" ref="C71" ca="1">INDIRECT("R[40]C["&amp;$A$70&amp;"]",FALSE)</f>
        <v>0</v>
      </c>
      <c r="D71" s="126" cm="1">
        <f t="array" aca="1" ref="D71" ca="1">INDIRECT("R[40]C["&amp;$A$70&amp;"]",FALSE)</f>
        <v>0</v>
      </c>
      <c r="E71" s="126" cm="1">
        <f t="array" aca="1" ref="E71" ca="1">INDIRECT("R[40]C["&amp;$A$70&amp;"]",FALSE)</f>
        <v>0</v>
      </c>
      <c r="F71" s="126" cm="1">
        <f t="array" aca="1" ref="F71" ca="1">INDIRECT("R[40]C["&amp;$A$70&amp;"]",FALSE)</f>
        <v>0</v>
      </c>
      <c r="G71" s="126" cm="1">
        <f t="array" aca="1" ref="G71" ca="1">INDIRECT("R[40]C["&amp;$A$70&amp;"]",FALSE)</f>
        <v>0</v>
      </c>
      <c r="H71" s="126" cm="1">
        <f t="array" aca="1" ref="H71" ca="1">INDIRECT("R[40]C["&amp;$A$70&amp;"]",FALSE)</f>
        <v>0</v>
      </c>
      <c r="I71" s="126" cm="1">
        <f t="array" aca="1" ref="I71" ca="1">INDIRECT("R[40]C["&amp;$A$70&amp;"]",FALSE)</f>
        <v>1</v>
      </c>
      <c r="J71" s="126" cm="1">
        <f t="array" aca="1" ref="J71" ca="1">INDIRECT("R[40]C["&amp;$A$70&amp;"]",FALSE)</f>
        <v>2</v>
      </c>
      <c r="K71" s="126" cm="1">
        <f t="array" aca="1" ref="K71" ca="1">INDIRECT("R[40]C["&amp;$A$70&amp;"]",FALSE)</f>
        <v>2</v>
      </c>
      <c r="L71" s="126" cm="1">
        <f t="array" aca="1" ref="L71" ca="1">INDIRECT("R[40]C["&amp;$A$70&amp;"]",FALSE)</f>
        <v>1</v>
      </c>
      <c r="M71" s="126" cm="1">
        <f t="array" aca="1" ref="M71" ca="1">INDIRECT("R[40]C["&amp;$A$70&amp;"]",FALSE)</f>
        <v>0</v>
      </c>
      <c r="N71" s="126" cm="1">
        <f t="array" aca="1" ref="N71" ca="1">INDIRECT("R[40]C["&amp;$A$70&amp;"]",FALSE)</f>
        <v>0</v>
      </c>
      <c r="O71" s="126" cm="1">
        <f t="array" aca="1" ref="O71" ca="1">INDIRECT("R[40]C["&amp;$A$70&amp;"]",FALSE)</f>
        <v>0</v>
      </c>
      <c r="P71" s="126" cm="1">
        <f t="array" aca="1" ref="P71" ca="1">INDIRECT("R[40]C["&amp;$A$70&amp;"]",FALSE)</f>
        <v>0</v>
      </c>
      <c r="Q71" s="126"/>
      <c r="R71" s="130">
        <f t="shared" ca="1" si="10"/>
        <v>6</v>
      </c>
    </row>
    <row r="72" spans="1:18" ht="15.5" x14ac:dyDescent="0.35">
      <c r="A72" s="118"/>
      <c r="B72" s="131"/>
      <c r="C72" s="135"/>
      <c r="D72" s="131"/>
      <c r="E72" s="131"/>
      <c r="F72" s="131"/>
      <c r="G72" s="131"/>
      <c r="H72" s="131"/>
      <c r="I72" s="131"/>
      <c r="J72" s="131"/>
      <c r="K72" s="131"/>
      <c r="L72" s="131"/>
      <c r="M72" s="131"/>
      <c r="N72" s="131"/>
      <c r="O72" s="131"/>
      <c r="P72" s="131"/>
      <c r="Q72" s="131"/>
      <c r="R72" s="132"/>
    </row>
    <row r="73" spans="1:18" ht="15.5" x14ac:dyDescent="0.35">
      <c r="A73" s="118"/>
      <c r="B73" s="118"/>
      <c r="C73" s="118"/>
      <c r="D73" s="118"/>
      <c r="E73" s="118"/>
      <c r="F73" s="118"/>
      <c r="G73" s="118"/>
      <c r="H73" s="118"/>
      <c r="I73" s="118"/>
      <c r="J73" s="118"/>
      <c r="K73" s="118"/>
      <c r="L73" s="118"/>
      <c r="M73" s="118"/>
      <c r="N73" s="118"/>
      <c r="O73" s="118"/>
      <c r="P73" s="118"/>
      <c r="Q73" s="118"/>
      <c r="R73" s="117"/>
    </row>
    <row r="74" spans="1:18" ht="15.5" x14ac:dyDescent="0.35">
      <c r="A74" s="118"/>
      <c r="B74" s="118"/>
      <c r="C74" s="118"/>
      <c r="D74" s="118"/>
      <c r="E74" s="118"/>
      <c r="F74" s="118"/>
      <c r="G74" s="118"/>
      <c r="H74" s="118"/>
      <c r="I74" s="118"/>
      <c r="J74" s="118"/>
      <c r="K74" s="118"/>
      <c r="L74" s="118"/>
      <c r="M74" s="118"/>
      <c r="N74" s="118"/>
      <c r="O74" s="118"/>
      <c r="P74" s="118"/>
      <c r="Q74" s="118"/>
      <c r="R74" s="117"/>
    </row>
    <row r="75" spans="1:18" ht="15.5" x14ac:dyDescent="0.35">
      <c r="A75" s="118"/>
      <c r="B75" s="118" t="s">
        <v>238</v>
      </c>
      <c r="C75" s="117">
        <f ca="1">SUM(C46:C48)</f>
        <v>0</v>
      </c>
      <c r="D75" s="117">
        <f ca="1">SUM(D46:D48)</f>
        <v>42.769230769230774</v>
      </c>
      <c r="E75" s="117">
        <f t="shared" ref="E75:Q75" ca="1" si="11">SUM(E46:E48)</f>
        <v>338.31588019823317</v>
      </c>
      <c r="F75" s="117">
        <f t="shared" ca="1" si="11"/>
        <v>289.84615384615381</v>
      </c>
      <c r="G75" s="117">
        <f t="shared" ca="1" si="11"/>
        <v>243.73333333333332</v>
      </c>
      <c r="H75" s="117">
        <f t="shared" ca="1" si="11"/>
        <v>193.64</v>
      </c>
      <c r="I75" s="117">
        <f t="shared" ca="1" si="11"/>
        <v>408.39958923721548</v>
      </c>
      <c r="J75" s="117">
        <f t="shared" ca="1" si="11"/>
        <v>219.60000000000002</v>
      </c>
      <c r="K75" s="117">
        <f t="shared" ca="1" si="11"/>
        <v>381.92917934502827</v>
      </c>
      <c r="L75" s="117">
        <f t="shared" ca="1" si="11"/>
        <v>66.663923422390241</v>
      </c>
      <c r="M75" s="117">
        <f t="shared" ca="1" si="11"/>
        <v>189.51487939326151</v>
      </c>
      <c r="N75" s="117">
        <f t="shared" ca="1" si="11"/>
        <v>59.277777777777779</v>
      </c>
      <c r="O75" s="117">
        <f t="shared" ca="1" si="11"/>
        <v>80.082867813976321</v>
      </c>
      <c r="P75" s="117">
        <f t="shared" ca="1" si="11"/>
        <v>51.333333333333336</v>
      </c>
      <c r="Q75" s="117">
        <f t="shared" si="11"/>
        <v>0</v>
      </c>
      <c r="R75" s="117">
        <f ca="1">SUM(R46:R48)</f>
        <v>2565.1061484699344</v>
      </c>
    </row>
    <row r="77" spans="1:18" x14ac:dyDescent="0.35">
      <c r="R77" s="22"/>
    </row>
    <row r="78" spans="1:18" x14ac:dyDescent="0.35">
      <c r="R78" s="22"/>
    </row>
    <row r="79" spans="1:18" x14ac:dyDescent="0.35">
      <c r="R79" s="22"/>
    </row>
    <row r="80" spans="1:18" x14ac:dyDescent="0.35">
      <c r="B80" s="28" t="s">
        <v>280</v>
      </c>
      <c r="C80" s="28"/>
      <c r="D80" s="28"/>
      <c r="E80" s="28"/>
      <c r="F80" s="28"/>
      <c r="G80" s="28"/>
      <c r="H80" s="28"/>
      <c r="I80" s="28"/>
      <c r="J80" s="28"/>
      <c r="R80" s="22"/>
    </row>
    <row r="81" spans="1:26" x14ac:dyDescent="0.35">
      <c r="B81" s="7" t="s">
        <v>168</v>
      </c>
      <c r="C81" s="7"/>
      <c r="R81" s="22"/>
    </row>
    <row r="82" spans="1:26" ht="15.5" x14ac:dyDescent="0.35">
      <c r="B82" s="107" t="s">
        <v>108</v>
      </c>
      <c r="C82" s="107"/>
      <c r="D82" s="109">
        <f>D83</f>
        <v>0</v>
      </c>
      <c r="E82" s="110">
        <f>SUM($E83:E83)</f>
        <v>513.23076923076928</v>
      </c>
      <c r="F82" s="110">
        <f>SUM($E83:F83)</f>
        <v>4802.5843568196515</v>
      </c>
      <c r="G82" s="110">
        <f>SUM($E83:G83)</f>
        <v>8587.7382029734981</v>
      </c>
      <c r="H82" s="110">
        <f>SUM($E83:H83)</f>
        <v>12061.738202973498</v>
      </c>
      <c r="I82" s="110">
        <f>SUM($E83:I83)</f>
        <v>14966.338202973498</v>
      </c>
      <c r="J82" s="110">
        <f>SUM($E83:J83)</f>
        <v>21092.332041531728</v>
      </c>
      <c r="K82" s="110">
        <f>SUM($E83:K83)</f>
        <v>24386.332041531728</v>
      </c>
      <c r="L82" s="111">
        <f>SUM($E83:L83)</f>
        <v>30115.269731707151</v>
      </c>
      <c r="M82" s="110">
        <f>SUM($E83:M83)</f>
        <v>31315.220353310175</v>
      </c>
      <c r="N82" s="110">
        <f>SUM($E83:N83)</f>
        <v>34726.488182388879</v>
      </c>
      <c r="O82" s="110">
        <f>SUM($E83:O83)</f>
        <v>35793.488182388879</v>
      </c>
      <c r="P82" s="110">
        <f>SUM($E83:P83)</f>
        <v>37234.979803040456</v>
      </c>
      <c r="Q82" s="110">
        <f>SUM($E83:Q83)</f>
        <v>38158.979803040456</v>
      </c>
      <c r="R82" s="115">
        <f>Q82</f>
        <v>38158.979803040456</v>
      </c>
    </row>
    <row r="83" spans="1:26" ht="15.5" x14ac:dyDescent="0.35">
      <c r="B83" s="107" t="s">
        <v>109</v>
      </c>
      <c r="C83" s="107"/>
      <c r="D83" s="109">
        <f>SUMPRODUCT(D86:D88,$B$86:$B$88)</f>
        <v>0</v>
      </c>
      <c r="E83" s="110">
        <f>SUMPRODUCT(E86:E88,$B$86:$B$88)</f>
        <v>513.23076923076928</v>
      </c>
      <c r="F83" s="110">
        <f t="shared" ref="F83:Q83" si="12">SUMPRODUCT(F86:F88,$B$86:$B$88)</f>
        <v>4289.353587588882</v>
      </c>
      <c r="G83" s="110">
        <f t="shared" si="12"/>
        <v>3785.1538461538457</v>
      </c>
      <c r="H83" s="110">
        <f t="shared" si="12"/>
        <v>3474</v>
      </c>
      <c r="I83" s="110">
        <f>SUMPRODUCT(I86:I88,$B$86:$B$88)</f>
        <v>2904.6</v>
      </c>
      <c r="J83" s="110">
        <f>SUMPRODUCT(J86:J88,$B$86:$B$88)</f>
        <v>6125.9938385582318</v>
      </c>
      <c r="K83" s="110">
        <f t="shared" si="12"/>
        <v>3294.0000000000005</v>
      </c>
      <c r="L83" s="111">
        <f t="shared" si="12"/>
        <v>5728.937690175424</v>
      </c>
      <c r="M83" s="110">
        <f t="shared" si="12"/>
        <v>1199.9506216030243</v>
      </c>
      <c r="N83" s="110">
        <f t="shared" si="12"/>
        <v>3411.2678290787071</v>
      </c>
      <c r="O83" s="110">
        <f>SUMPRODUCT(O86:O88,$B$86:$B$88)</f>
        <v>1067</v>
      </c>
      <c r="P83" s="110">
        <f t="shared" si="12"/>
        <v>1441.4916206515738</v>
      </c>
      <c r="Q83" s="110">
        <f t="shared" si="12"/>
        <v>924</v>
      </c>
      <c r="R83" s="115">
        <f>SUM(D83:Q83)</f>
        <v>38158.979803040456</v>
      </c>
    </row>
    <row r="84" spans="1:26" ht="15.5" x14ac:dyDescent="0.35">
      <c r="B84" s="107" t="s">
        <v>239</v>
      </c>
      <c r="C84" s="107"/>
      <c r="D84" s="110">
        <f>'EC-UNCONSTR'!D84*$R$2+'WC-UNC'!D84*$R$4</f>
        <v>0</v>
      </c>
      <c r="E84" s="110">
        <f>'EC-UNCONSTR'!E84*$R$2+'WC-UNC'!E84*$R$4</f>
        <v>2</v>
      </c>
      <c r="F84" s="110">
        <f>'EC-UNCONSTR'!F84*$R$2+'WC-UNC'!F84*$R$4</f>
        <v>6</v>
      </c>
      <c r="G84" s="110">
        <f>'EC-UNCONSTR'!G84*$R$2+'WC-UNC'!G84*$R$4</f>
        <v>5</v>
      </c>
      <c r="H84" s="110">
        <f>'EC-UNCONSTR'!H84*$R$2+'WC-UNC'!H84*$R$4</f>
        <v>6</v>
      </c>
      <c r="I84" s="110">
        <f>'EC-UNCONSTR'!I84*$R$2+'WC-UNC'!I84*$R$4</f>
        <v>3</v>
      </c>
      <c r="J84" s="110">
        <f>'EC-UNCONSTR'!J84*$R$2+'WC-UNC'!J84*$R$4</f>
        <v>8</v>
      </c>
      <c r="K84" s="110">
        <f>'EC-UNCONSTR'!K84*$R$2+'WC-UNC'!K84*$R$4</f>
        <v>5</v>
      </c>
      <c r="L84" s="110">
        <f>'EC-UNCONSTR'!L84*$R$2+'WC-UNC'!L84*$R$4</f>
        <v>8</v>
      </c>
      <c r="M84" s="110">
        <f>'EC-UNCONSTR'!M84*$R$2+'WC-UNC'!M84*$R$4</f>
        <v>2</v>
      </c>
      <c r="N84" s="110">
        <f>'EC-UNCONSTR'!N84*$R$2+'WC-UNC'!N84*$R$4</f>
        <v>3</v>
      </c>
      <c r="O84" s="110">
        <f>'EC-UNCONSTR'!O84*$R$2+'WC-UNC'!O84*$R$4</f>
        <v>1</v>
      </c>
      <c r="P84" s="110">
        <f>'EC-UNCONSTR'!P84*$R$2+'WC-UNC'!P84*$R$4</f>
        <v>2</v>
      </c>
      <c r="Q84" s="110">
        <f>'EC-UNCONSTR'!Q84*$R$2+'WC-UNC'!Q84*$R$4</f>
        <v>1</v>
      </c>
      <c r="R84" s="115">
        <f>SUM(D84:Q84)</f>
        <v>52</v>
      </c>
    </row>
    <row r="85" spans="1:26" ht="15.5" x14ac:dyDescent="0.35">
      <c r="B85" s="137" t="s">
        <v>279</v>
      </c>
      <c r="C85" s="154">
        <v>0</v>
      </c>
      <c r="D85" s="155">
        <v>0</v>
      </c>
      <c r="E85" s="156">
        <f>SUM(E86:E88)</f>
        <v>42.769230769230774</v>
      </c>
      <c r="F85" s="156">
        <f t="shared" ref="F85:Q85" si="13">SUM(F86:F88)</f>
        <v>338.31588019823317</v>
      </c>
      <c r="G85" s="156">
        <f t="shared" si="13"/>
        <v>289.84615384615381</v>
      </c>
      <c r="H85" s="156">
        <f t="shared" si="13"/>
        <v>243.73333333333332</v>
      </c>
      <c r="I85" s="156">
        <f t="shared" si="13"/>
        <v>193.64</v>
      </c>
      <c r="J85" s="156">
        <f t="shared" si="13"/>
        <v>408.39958923721548</v>
      </c>
      <c r="K85" s="156">
        <f t="shared" si="13"/>
        <v>219.60000000000002</v>
      </c>
      <c r="L85" s="156">
        <f t="shared" si="13"/>
        <v>381.92917934502827</v>
      </c>
      <c r="M85" s="156">
        <f t="shared" si="13"/>
        <v>66.663923422390241</v>
      </c>
      <c r="N85" s="156">
        <f t="shared" si="13"/>
        <v>189.51487939326151</v>
      </c>
      <c r="O85" s="156">
        <f t="shared" si="13"/>
        <v>59.277777777777779</v>
      </c>
      <c r="P85" s="156">
        <f t="shared" si="13"/>
        <v>80.082867813976321</v>
      </c>
      <c r="Q85" s="156">
        <f t="shared" si="13"/>
        <v>51.333333333333336</v>
      </c>
      <c r="R85" s="132">
        <f>SUM(E85:Q85)</f>
        <v>2565.1061484699349</v>
      </c>
    </row>
    <row r="86" spans="1:26" ht="15.5" x14ac:dyDescent="0.35">
      <c r="A86" s="30"/>
      <c r="B86" s="113">
        <f>Assumptions!F16</f>
        <v>12</v>
      </c>
      <c r="C86" s="113"/>
      <c r="D86" s="110">
        <f>'EC-UNCONSTR'!D86*$R$2+'WC-UNC'!D86*$R$4</f>
        <v>0</v>
      </c>
      <c r="E86" s="110">
        <f>'EC-UNCONSTR'!E86*$R$2+'WC-UNC'!E86*$R$4</f>
        <v>42.769230769230774</v>
      </c>
      <c r="F86" s="110">
        <f>'EC-UNCONSTR'!F86*$R$2+'WC-UNC'!F86*$R$4</f>
        <v>261.79487179487182</v>
      </c>
      <c r="G86" s="110">
        <f>'EC-UNCONSTR'!G86*$R$2+'WC-UNC'!G86*$R$4</f>
        <v>187.5128205128205</v>
      </c>
      <c r="H86" s="110">
        <f>'EC-UNCONSTR'!H86*$R$2+'WC-UNC'!H86*$R$4</f>
        <v>60.666666666666664</v>
      </c>
      <c r="I86" s="110">
        <f>'EC-UNCONSTR'!I86*$R$2+'WC-UNC'!I86*$R$4</f>
        <v>0</v>
      </c>
      <c r="J86" s="110">
        <f>'EC-UNCONSTR'!J86*$R$2+'WC-UNC'!J86*$R$4</f>
        <v>0</v>
      </c>
      <c r="K86" s="110">
        <f>'EC-UNCONSTR'!K86*$R$2+'WC-UNC'!K86*$R$4</f>
        <v>0</v>
      </c>
      <c r="L86" s="110">
        <f>'EC-UNCONSTR'!L86*$R$2+'WC-UNC'!L86*$R$4</f>
        <v>0</v>
      </c>
      <c r="M86" s="110">
        <f>'EC-UNCONSTR'!M86*$R$2+'WC-UNC'!M86*$R$4</f>
        <v>0</v>
      </c>
      <c r="N86" s="110">
        <f>'EC-UNCONSTR'!N86*$R$2+'WC-UNC'!N86*$R$4</f>
        <v>0</v>
      </c>
      <c r="O86" s="110">
        <f>'EC-UNCONSTR'!O86*$R$2+'WC-UNC'!O86*$R$4</f>
        <v>0</v>
      </c>
      <c r="P86" s="110">
        <f>'EC-UNCONSTR'!P86*$R$2+'WC-UNC'!P86*$R$4</f>
        <v>0</v>
      </c>
      <c r="Q86" s="110">
        <f>'EC-UNCONSTR'!Q86*$R$2+'WC-UNC'!Q86*$R$4</f>
        <v>0</v>
      </c>
      <c r="R86" s="115">
        <f>SUM(D86:Q86)</f>
        <v>552.74358974358972</v>
      </c>
      <c r="S86" s="45"/>
      <c r="T86" s="31"/>
      <c r="U86" s="31"/>
      <c r="V86" s="31"/>
      <c r="W86" s="31"/>
      <c r="X86" s="31"/>
      <c r="Y86" s="31"/>
      <c r="Z86" s="31"/>
    </row>
    <row r="87" spans="1:26" ht="15.5" x14ac:dyDescent="0.35">
      <c r="B87" s="113">
        <f>Assumptions!F17</f>
        <v>15</v>
      </c>
      <c r="C87" s="113"/>
      <c r="D87" s="110">
        <f>'EC-UNCONSTR'!D87*$R$2+'WC-UNC'!D87*$R$4</f>
        <v>0</v>
      </c>
      <c r="E87" s="110">
        <f>'EC-UNCONSTR'!E87*$R$2+'WC-UNC'!E87*$R$4</f>
        <v>0</v>
      </c>
      <c r="F87" s="110">
        <f>'EC-UNCONSTR'!F87*$R$2+'WC-UNC'!F87*$R$4</f>
        <v>76.52100840336135</v>
      </c>
      <c r="G87" s="110">
        <f>'EC-UNCONSTR'!G87*$R$2+'WC-UNC'!G87*$R$4</f>
        <v>102.33333333333334</v>
      </c>
      <c r="H87" s="110">
        <f>'EC-UNCONSTR'!H87*$R$2+'WC-UNC'!H87*$R$4</f>
        <v>183.06666666666666</v>
      </c>
      <c r="I87" s="110">
        <f>'EC-UNCONSTR'!I87*$R$2+'WC-UNC'!I87*$R$4</f>
        <v>193.64</v>
      </c>
      <c r="J87" s="110">
        <f>'EC-UNCONSTR'!J87*$R$2+'WC-UNC'!J87*$R$4</f>
        <v>408.39958923721548</v>
      </c>
      <c r="K87" s="110">
        <f>'EC-UNCONSTR'!K87*$R$2+'WC-UNC'!K87*$R$4</f>
        <v>219.60000000000002</v>
      </c>
      <c r="L87" s="110">
        <f>'EC-UNCONSTR'!L87*$R$2+'WC-UNC'!L87*$R$4</f>
        <v>381.92917934502827</v>
      </c>
      <c r="M87" s="110">
        <f>'EC-UNCONSTR'!M87*$R$2+'WC-UNC'!M87*$R$4</f>
        <v>0</v>
      </c>
      <c r="N87" s="110">
        <f>'EC-UNCONSTR'!N87*$R$2+'WC-UNC'!N87*$R$4</f>
        <v>0</v>
      </c>
      <c r="O87" s="110">
        <f>'EC-UNCONSTR'!O87*$R$2+'WC-UNC'!O87*$R$4</f>
        <v>0</v>
      </c>
      <c r="P87" s="110">
        <f>'EC-UNCONSTR'!P87*$R$2+'WC-UNC'!P87*$R$4</f>
        <v>0</v>
      </c>
      <c r="Q87" s="110">
        <f>'EC-UNCONSTR'!Q87*$R$2+'WC-UNC'!Q87*$R$4</f>
        <v>0</v>
      </c>
      <c r="R87" s="115">
        <f t="shared" ref="R87:R88" si="14">SUM(D87:Q87)</f>
        <v>1565.4897769856052</v>
      </c>
      <c r="S87" s="22"/>
    </row>
    <row r="88" spans="1:26" ht="15.5" x14ac:dyDescent="0.35">
      <c r="B88" s="113">
        <f>Assumptions!F18</f>
        <v>18</v>
      </c>
      <c r="C88" s="113"/>
      <c r="D88" s="110">
        <f>'EC-UNCONSTR'!D88*$R$2+'WC-UNC'!D88*$R$4</f>
        <v>0</v>
      </c>
      <c r="E88" s="110">
        <f>'EC-UNCONSTR'!E88*$R$2+'WC-UNC'!E88*$R$4</f>
        <v>0</v>
      </c>
      <c r="F88" s="110">
        <f>'EC-UNCONSTR'!F88*$R$2+'WC-UNC'!F88*$R$4</f>
        <v>0</v>
      </c>
      <c r="G88" s="110">
        <f>'EC-UNCONSTR'!G88*$R$2+'WC-UNC'!G88*$R$4</f>
        <v>0</v>
      </c>
      <c r="H88" s="110">
        <f>'EC-UNCONSTR'!H88*$R$2+'WC-UNC'!H88*$R$4</f>
        <v>0</v>
      </c>
      <c r="I88" s="110">
        <f>'EC-UNCONSTR'!I88*$R$2+'WC-UNC'!I88*$R$4</f>
        <v>0</v>
      </c>
      <c r="J88" s="110">
        <f>'EC-UNCONSTR'!J88*$R$2+'WC-UNC'!J88*$R$4</f>
        <v>0</v>
      </c>
      <c r="K88" s="110">
        <f>'EC-UNCONSTR'!K88*$R$2+'WC-UNC'!K88*$R$4</f>
        <v>0</v>
      </c>
      <c r="L88" s="110">
        <f>'EC-UNCONSTR'!L88*$R$2+'WC-UNC'!L88*$R$4</f>
        <v>0</v>
      </c>
      <c r="M88" s="110">
        <f>'EC-UNCONSTR'!M88*$R$2+'WC-UNC'!M88*$R$4</f>
        <v>66.663923422390241</v>
      </c>
      <c r="N88" s="110">
        <f>'EC-UNCONSTR'!N88*$R$2+'WC-UNC'!N88*$R$4</f>
        <v>189.51487939326151</v>
      </c>
      <c r="O88" s="110">
        <f>'EC-UNCONSTR'!O88*$R$2+'WC-UNC'!O88*$R$4</f>
        <v>59.277777777777779</v>
      </c>
      <c r="P88" s="110">
        <f>'EC-UNCONSTR'!P88*$R$2+'WC-UNC'!P88*$R$4</f>
        <v>80.082867813976321</v>
      </c>
      <c r="Q88" s="110">
        <f>'EC-UNCONSTR'!Q88*$R$2+'WC-UNC'!Q88*$R$4</f>
        <v>51.333333333333336</v>
      </c>
      <c r="R88" s="115">
        <f t="shared" si="14"/>
        <v>446.87278174073919</v>
      </c>
      <c r="S88" s="22"/>
    </row>
    <row r="89" spans="1:26" ht="15.5" x14ac:dyDescent="0.35">
      <c r="B89" s="137" t="s">
        <v>243</v>
      </c>
      <c r="C89" s="131"/>
      <c r="D89" s="138"/>
      <c r="E89" s="134"/>
      <c r="F89" s="134"/>
      <c r="G89" s="134"/>
      <c r="H89" s="134"/>
      <c r="I89" s="134"/>
      <c r="J89" s="134"/>
      <c r="K89" s="134"/>
      <c r="L89" s="139"/>
      <c r="M89" s="134"/>
      <c r="N89" s="134"/>
      <c r="O89" s="134"/>
      <c r="P89" s="134"/>
      <c r="Q89" s="134"/>
      <c r="R89" s="132"/>
      <c r="S89" s="22"/>
    </row>
    <row r="90" spans="1:26" ht="15.5" x14ac:dyDescent="0.35">
      <c r="B90" s="113">
        <f>B86</f>
        <v>12</v>
      </c>
      <c r="C90" s="113"/>
      <c r="D90" s="109">
        <f>3*D86</f>
        <v>0</v>
      </c>
      <c r="E90" s="110">
        <f>3*E86</f>
        <v>128.30769230769232</v>
      </c>
      <c r="F90" s="110">
        <f t="shared" ref="F90:Q90" si="15">3*F86</f>
        <v>785.38461538461547</v>
      </c>
      <c r="G90" s="110">
        <f t="shared" si="15"/>
        <v>562.53846153846143</v>
      </c>
      <c r="H90" s="110">
        <f t="shared" si="15"/>
        <v>182</v>
      </c>
      <c r="I90" s="110">
        <f t="shared" si="15"/>
        <v>0</v>
      </c>
      <c r="J90" s="110">
        <f t="shared" si="15"/>
        <v>0</v>
      </c>
      <c r="K90" s="110">
        <f t="shared" si="15"/>
        <v>0</v>
      </c>
      <c r="L90" s="111">
        <f t="shared" si="15"/>
        <v>0</v>
      </c>
      <c r="M90" s="110">
        <f t="shared" si="15"/>
        <v>0</v>
      </c>
      <c r="N90" s="110">
        <f t="shared" si="15"/>
        <v>0</v>
      </c>
      <c r="O90" s="110">
        <f t="shared" si="15"/>
        <v>0</v>
      </c>
      <c r="P90" s="110">
        <f t="shared" si="15"/>
        <v>0</v>
      </c>
      <c r="Q90" s="110">
        <f t="shared" si="15"/>
        <v>0</v>
      </c>
      <c r="R90" s="115">
        <f>SUM(D90:Q90)</f>
        <v>1658.2307692307693</v>
      </c>
    </row>
    <row r="91" spans="1:26" ht="15.5" x14ac:dyDescent="0.35">
      <c r="B91" s="113">
        <f t="shared" ref="B91:B92" si="16">B87</f>
        <v>15</v>
      </c>
      <c r="C91" s="113"/>
      <c r="D91" s="109">
        <f t="shared" ref="D91:Q92" si="17">3*D87</f>
        <v>0</v>
      </c>
      <c r="E91" s="110">
        <f t="shared" si="17"/>
        <v>0</v>
      </c>
      <c r="F91" s="110">
        <f t="shared" si="17"/>
        <v>229.56302521008405</v>
      </c>
      <c r="G91" s="110">
        <f t="shared" si="17"/>
        <v>307</v>
      </c>
      <c r="H91" s="110">
        <f t="shared" si="17"/>
        <v>549.20000000000005</v>
      </c>
      <c r="I91" s="110">
        <f t="shared" si="17"/>
        <v>580.91999999999996</v>
      </c>
      <c r="J91" s="110">
        <f t="shared" si="17"/>
        <v>1225.1987677116465</v>
      </c>
      <c r="K91" s="110">
        <f t="shared" si="17"/>
        <v>658.80000000000007</v>
      </c>
      <c r="L91" s="111">
        <f t="shared" si="17"/>
        <v>1145.7875380350847</v>
      </c>
      <c r="M91" s="110">
        <f t="shared" si="17"/>
        <v>0</v>
      </c>
      <c r="N91" s="110">
        <f t="shared" si="17"/>
        <v>0</v>
      </c>
      <c r="O91" s="110">
        <f t="shared" si="17"/>
        <v>0</v>
      </c>
      <c r="P91" s="110">
        <f t="shared" si="17"/>
        <v>0</v>
      </c>
      <c r="Q91" s="110">
        <f t="shared" si="17"/>
        <v>0</v>
      </c>
      <c r="R91" s="115">
        <f t="shared" ref="R91:R92" si="18">SUM(D91:Q91)</f>
        <v>4696.4693309568156</v>
      </c>
    </row>
    <row r="92" spans="1:26" ht="15.5" x14ac:dyDescent="0.35">
      <c r="B92" s="113">
        <f t="shared" si="16"/>
        <v>18</v>
      </c>
      <c r="C92" s="113"/>
      <c r="D92" s="109">
        <f t="shared" si="17"/>
        <v>0</v>
      </c>
      <c r="E92" s="110">
        <f t="shared" si="17"/>
        <v>0</v>
      </c>
      <c r="F92" s="110">
        <f t="shared" si="17"/>
        <v>0</v>
      </c>
      <c r="G92" s="110">
        <f t="shared" si="17"/>
        <v>0</v>
      </c>
      <c r="H92" s="110">
        <f t="shared" si="17"/>
        <v>0</v>
      </c>
      <c r="I92" s="110">
        <f t="shared" si="17"/>
        <v>0</v>
      </c>
      <c r="J92" s="110">
        <f t="shared" si="17"/>
        <v>0</v>
      </c>
      <c r="K92" s="110">
        <f t="shared" si="17"/>
        <v>0</v>
      </c>
      <c r="L92" s="111">
        <f t="shared" si="17"/>
        <v>0</v>
      </c>
      <c r="M92" s="110">
        <f t="shared" si="17"/>
        <v>199.99177026717072</v>
      </c>
      <c r="N92" s="110">
        <f t="shared" si="17"/>
        <v>568.54463817978456</v>
      </c>
      <c r="O92" s="110">
        <f t="shared" si="17"/>
        <v>177.83333333333334</v>
      </c>
      <c r="P92" s="110">
        <f t="shared" si="17"/>
        <v>240.24860344192896</v>
      </c>
      <c r="Q92" s="110">
        <f t="shared" si="17"/>
        <v>154</v>
      </c>
      <c r="R92" s="115">
        <f t="shared" si="18"/>
        <v>1340.6183452222176</v>
      </c>
    </row>
    <row r="93" spans="1:26" ht="15.5" x14ac:dyDescent="0.35">
      <c r="B93" s="137" t="s">
        <v>244</v>
      </c>
      <c r="C93" s="131"/>
      <c r="D93" s="138"/>
      <c r="E93" s="134"/>
      <c r="F93" s="134"/>
      <c r="G93" s="134"/>
      <c r="H93" s="134"/>
      <c r="I93" s="134"/>
      <c r="J93" s="134"/>
      <c r="K93" s="134"/>
      <c r="L93" s="139"/>
      <c r="M93" s="134"/>
      <c r="N93" s="134"/>
      <c r="O93" s="134"/>
      <c r="P93" s="134"/>
      <c r="Q93" s="134"/>
      <c r="R93" s="132"/>
    </row>
    <row r="94" spans="1:26" ht="15.5" x14ac:dyDescent="0.35">
      <c r="B94" s="113">
        <f>B86</f>
        <v>12</v>
      </c>
      <c r="C94" s="113"/>
      <c r="D94" s="109">
        <f>D86</f>
        <v>0</v>
      </c>
      <c r="E94" s="110">
        <f t="shared" ref="E94:Q94" si="19">E86</f>
        <v>42.769230769230774</v>
      </c>
      <c r="F94" s="110">
        <f t="shared" si="19"/>
        <v>261.79487179487182</v>
      </c>
      <c r="G94" s="110">
        <f>G86</f>
        <v>187.5128205128205</v>
      </c>
      <c r="H94" s="110">
        <f t="shared" si="19"/>
        <v>60.666666666666664</v>
      </c>
      <c r="I94" s="110">
        <f t="shared" si="19"/>
        <v>0</v>
      </c>
      <c r="J94" s="110">
        <f t="shared" si="19"/>
        <v>0</v>
      </c>
      <c r="K94" s="110">
        <f t="shared" si="19"/>
        <v>0</v>
      </c>
      <c r="L94" s="111">
        <f t="shared" si="19"/>
        <v>0</v>
      </c>
      <c r="M94" s="110">
        <f t="shared" si="19"/>
        <v>0</v>
      </c>
      <c r="N94" s="110">
        <f t="shared" si="19"/>
        <v>0</v>
      </c>
      <c r="O94" s="110">
        <f t="shared" si="19"/>
        <v>0</v>
      </c>
      <c r="P94" s="110">
        <f t="shared" si="19"/>
        <v>0</v>
      </c>
      <c r="Q94" s="110">
        <f t="shared" si="19"/>
        <v>0</v>
      </c>
      <c r="R94" s="115">
        <f>SUM(D94:Q94)</f>
        <v>552.74358974358972</v>
      </c>
    </row>
    <row r="95" spans="1:26" ht="15.5" x14ac:dyDescent="0.35">
      <c r="B95" s="113">
        <f t="shared" ref="B95:B96" si="20">B87</f>
        <v>15</v>
      </c>
      <c r="C95" s="113"/>
      <c r="D95" s="109">
        <f t="shared" ref="D95:Q96" si="21">D87</f>
        <v>0</v>
      </c>
      <c r="E95" s="110">
        <f t="shared" si="21"/>
        <v>0</v>
      </c>
      <c r="F95" s="110">
        <f t="shared" si="21"/>
        <v>76.52100840336135</v>
      </c>
      <c r="G95" s="110">
        <f t="shared" si="21"/>
        <v>102.33333333333334</v>
      </c>
      <c r="H95" s="110">
        <f t="shared" si="21"/>
        <v>183.06666666666666</v>
      </c>
      <c r="I95" s="110">
        <f t="shared" si="21"/>
        <v>193.64</v>
      </c>
      <c r="J95" s="110">
        <f t="shared" si="21"/>
        <v>408.39958923721548</v>
      </c>
      <c r="K95" s="110">
        <f t="shared" si="21"/>
        <v>219.60000000000002</v>
      </c>
      <c r="L95" s="111">
        <f t="shared" si="21"/>
        <v>381.92917934502827</v>
      </c>
      <c r="M95" s="110">
        <f t="shared" si="21"/>
        <v>0</v>
      </c>
      <c r="N95" s="110">
        <f t="shared" si="21"/>
        <v>0</v>
      </c>
      <c r="O95" s="110">
        <f t="shared" si="21"/>
        <v>0</v>
      </c>
      <c r="P95" s="110">
        <f t="shared" si="21"/>
        <v>0</v>
      </c>
      <c r="Q95" s="110">
        <f t="shared" si="21"/>
        <v>0</v>
      </c>
      <c r="R95" s="115">
        <f t="shared" ref="R95:R96" si="22">SUM(D95:Q95)</f>
        <v>1565.4897769856052</v>
      </c>
    </row>
    <row r="96" spans="1:26" ht="15.5" x14ac:dyDescent="0.35">
      <c r="B96" s="113">
        <f t="shared" si="20"/>
        <v>18</v>
      </c>
      <c r="C96" s="113"/>
      <c r="D96" s="109">
        <f t="shared" si="21"/>
        <v>0</v>
      </c>
      <c r="E96" s="110">
        <f t="shared" si="21"/>
        <v>0</v>
      </c>
      <c r="F96" s="110">
        <f t="shared" si="21"/>
        <v>0</v>
      </c>
      <c r="G96" s="110">
        <f t="shared" si="21"/>
        <v>0</v>
      </c>
      <c r="H96" s="110">
        <f t="shared" si="21"/>
        <v>0</v>
      </c>
      <c r="I96" s="110">
        <f t="shared" si="21"/>
        <v>0</v>
      </c>
      <c r="J96" s="110">
        <f t="shared" si="21"/>
        <v>0</v>
      </c>
      <c r="K96" s="110">
        <f t="shared" si="21"/>
        <v>0</v>
      </c>
      <c r="L96" s="111">
        <f t="shared" si="21"/>
        <v>0</v>
      </c>
      <c r="M96" s="110">
        <f t="shared" si="21"/>
        <v>66.663923422390241</v>
      </c>
      <c r="N96" s="110">
        <f t="shared" si="21"/>
        <v>189.51487939326151</v>
      </c>
      <c r="O96" s="110">
        <f t="shared" si="21"/>
        <v>59.277777777777779</v>
      </c>
      <c r="P96" s="110">
        <f t="shared" si="21"/>
        <v>80.082867813976321</v>
      </c>
      <c r="Q96" s="110">
        <f t="shared" si="21"/>
        <v>51.333333333333336</v>
      </c>
      <c r="R96" s="115">
        <f t="shared" si="22"/>
        <v>446.87278174073919</v>
      </c>
    </row>
    <row r="97" spans="2:19" ht="15.5" x14ac:dyDescent="0.35">
      <c r="B97" s="137" t="s">
        <v>245</v>
      </c>
      <c r="C97" s="131"/>
      <c r="D97" s="138"/>
      <c r="E97" s="134"/>
      <c r="F97" s="134"/>
      <c r="G97" s="134"/>
      <c r="H97" s="134"/>
      <c r="I97" s="134"/>
      <c r="J97" s="134"/>
      <c r="K97" s="134"/>
      <c r="L97" s="139"/>
      <c r="M97" s="134"/>
      <c r="N97" s="134"/>
      <c r="O97" s="134"/>
      <c r="P97" s="134"/>
      <c r="Q97" s="134"/>
      <c r="R97" s="132"/>
    </row>
    <row r="98" spans="2:19" ht="15.5" x14ac:dyDescent="0.35">
      <c r="B98" s="113">
        <f>B86</f>
        <v>12</v>
      </c>
      <c r="C98" s="113"/>
      <c r="D98" s="109">
        <f>D86</f>
        <v>0</v>
      </c>
      <c r="E98" s="110">
        <f t="shared" ref="E98:Q98" si="23">E86</f>
        <v>42.769230769230774</v>
      </c>
      <c r="F98" s="110">
        <f t="shared" si="23"/>
        <v>261.79487179487182</v>
      </c>
      <c r="G98" s="110">
        <f t="shared" si="23"/>
        <v>187.5128205128205</v>
      </c>
      <c r="H98" s="110">
        <f t="shared" si="23"/>
        <v>60.666666666666664</v>
      </c>
      <c r="I98" s="110">
        <f t="shared" si="23"/>
        <v>0</v>
      </c>
      <c r="J98" s="110">
        <f t="shared" si="23"/>
        <v>0</v>
      </c>
      <c r="K98" s="110">
        <f t="shared" si="23"/>
        <v>0</v>
      </c>
      <c r="L98" s="111">
        <f t="shared" si="23"/>
        <v>0</v>
      </c>
      <c r="M98" s="110">
        <f t="shared" si="23"/>
        <v>0</v>
      </c>
      <c r="N98" s="110">
        <f t="shared" si="23"/>
        <v>0</v>
      </c>
      <c r="O98" s="110">
        <f t="shared" si="23"/>
        <v>0</v>
      </c>
      <c r="P98" s="110">
        <f t="shared" si="23"/>
        <v>0</v>
      </c>
      <c r="Q98" s="110">
        <f t="shared" si="23"/>
        <v>0</v>
      </c>
      <c r="R98" s="115">
        <f t="shared" ref="R98:R100" si="24">SUM(D98:Q98)</f>
        <v>552.74358974358972</v>
      </c>
    </row>
    <row r="99" spans="2:19" ht="15.5" x14ac:dyDescent="0.35">
      <c r="B99" s="113">
        <f t="shared" ref="B99:B100" si="25">B87</f>
        <v>15</v>
      </c>
      <c r="C99" s="113"/>
      <c r="D99" s="109">
        <f t="shared" ref="D99:Q100" si="26">D87</f>
        <v>0</v>
      </c>
      <c r="E99" s="110">
        <f t="shared" si="26"/>
        <v>0</v>
      </c>
      <c r="F99" s="110">
        <f t="shared" si="26"/>
        <v>76.52100840336135</v>
      </c>
      <c r="G99" s="110">
        <f t="shared" si="26"/>
        <v>102.33333333333334</v>
      </c>
      <c r="H99" s="110">
        <f t="shared" si="26"/>
        <v>183.06666666666666</v>
      </c>
      <c r="I99" s="110">
        <f t="shared" si="26"/>
        <v>193.64</v>
      </c>
      <c r="J99" s="110">
        <f t="shared" si="26"/>
        <v>408.39958923721548</v>
      </c>
      <c r="K99" s="110">
        <f t="shared" si="26"/>
        <v>219.60000000000002</v>
      </c>
      <c r="L99" s="111">
        <f t="shared" si="26"/>
        <v>381.92917934502827</v>
      </c>
      <c r="M99" s="110">
        <f t="shared" si="26"/>
        <v>0</v>
      </c>
      <c r="N99" s="110">
        <f t="shared" si="26"/>
        <v>0</v>
      </c>
      <c r="O99" s="110">
        <f t="shared" si="26"/>
        <v>0</v>
      </c>
      <c r="P99" s="110">
        <f t="shared" si="26"/>
        <v>0</v>
      </c>
      <c r="Q99" s="110">
        <f t="shared" si="26"/>
        <v>0</v>
      </c>
      <c r="R99" s="115">
        <f t="shared" si="24"/>
        <v>1565.4897769856052</v>
      </c>
    </row>
    <row r="100" spans="2:19" ht="15.5" x14ac:dyDescent="0.35">
      <c r="B100" s="113">
        <f t="shared" si="25"/>
        <v>18</v>
      </c>
      <c r="C100" s="113"/>
      <c r="D100" s="109">
        <f t="shared" si="26"/>
        <v>0</v>
      </c>
      <c r="E100" s="110">
        <f t="shared" si="26"/>
        <v>0</v>
      </c>
      <c r="F100" s="110">
        <f t="shared" si="26"/>
        <v>0</v>
      </c>
      <c r="G100" s="110">
        <f t="shared" si="26"/>
        <v>0</v>
      </c>
      <c r="H100" s="110">
        <f t="shared" si="26"/>
        <v>0</v>
      </c>
      <c r="I100" s="110">
        <f t="shared" si="26"/>
        <v>0</v>
      </c>
      <c r="J100" s="110">
        <f t="shared" si="26"/>
        <v>0</v>
      </c>
      <c r="K100" s="110">
        <f t="shared" si="26"/>
        <v>0</v>
      </c>
      <c r="L100" s="111">
        <f t="shared" si="26"/>
        <v>0</v>
      </c>
      <c r="M100" s="110">
        <f t="shared" si="26"/>
        <v>66.663923422390241</v>
      </c>
      <c r="N100" s="110">
        <f t="shared" si="26"/>
        <v>189.51487939326151</v>
      </c>
      <c r="O100" s="110">
        <f t="shared" si="26"/>
        <v>59.277777777777779</v>
      </c>
      <c r="P100" s="110">
        <f t="shared" si="26"/>
        <v>80.082867813976321</v>
      </c>
      <c r="Q100" s="110">
        <f t="shared" si="26"/>
        <v>51.333333333333336</v>
      </c>
      <c r="R100" s="115">
        <f t="shared" si="24"/>
        <v>446.87278174073919</v>
      </c>
    </row>
    <row r="101" spans="2:19" ht="15.5" x14ac:dyDescent="0.35">
      <c r="B101" s="137" t="s">
        <v>114</v>
      </c>
      <c r="C101" s="141"/>
      <c r="D101" s="153">
        <f>SUM(D103:D105)</f>
        <v>0</v>
      </c>
      <c r="E101" s="153">
        <f t="shared" ref="E101:Q101" si="27">SUM(E103:E105)</f>
        <v>42.769230769230774</v>
      </c>
      <c r="F101" s="153">
        <f t="shared" si="27"/>
        <v>338.31588019823317</v>
      </c>
      <c r="G101" s="153">
        <f t="shared" si="27"/>
        <v>267.84615384615381</v>
      </c>
      <c r="H101" s="153">
        <f t="shared" si="27"/>
        <v>221.73333333333332</v>
      </c>
      <c r="I101" s="153">
        <f t="shared" si="27"/>
        <v>193.64000000000001</v>
      </c>
      <c r="J101" s="153">
        <f t="shared" si="27"/>
        <v>354.65599949362576</v>
      </c>
      <c r="K101" s="153">
        <f t="shared" si="27"/>
        <v>170.73333333333332</v>
      </c>
      <c r="L101" s="153">
        <f t="shared" si="27"/>
        <v>293.92917934502827</v>
      </c>
      <c r="M101" s="153">
        <f t="shared" si="27"/>
        <v>38.886145644612462</v>
      </c>
      <c r="N101" s="153">
        <f t="shared" si="27"/>
        <v>189.51487939326151</v>
      </c>
      <c r="O101" s="153">
        <f t="shared" si="27"/>
        <v>59.277777777777779</v>
      </c>
      <c r="P101" s="153">
        <f t="shared" si="27"/>
        <v>80.082867813976321</v>
      </c>
      <c r="Q101" s="153">
        <f t="shared" si="27"/>
        <v>51.333333333333336</v>
      </c>
      <c r="R101" s="132">
        <f>SUM(C101:Q101)</f>
        <v>2302.7181142819004</v>
      </c>
    </row>
    <row r="102" spans="2:19" ht="15.5" x14ac:dyDescent="0.35">
      <c r="B102" s="108" t="s">
        <v>261</v>
      </c>
      <c r="C102" s="108"/>
      <c r="D102" s="110">
        <f>'EC-UNCONSTR'!D102*$R$2</f>
        <v>0</v>
      </c>
      <c r="E102" s="110">
        <f>'EC-UNCONSTR'!E102*$R$2</f>
        <v>32.769230769230774</v>
      </c>
      <c r="F102" s="110">
        <f>'EC-UNCONSTR'!F102*$R$2</f>
        <v>229.49353587588882</v>
      </c>
      <c r="G102" s="110">
        <f>'EC-UNCONSTR'!G102*$R$2</f>
        <v>179.50641025641025</v>
      </c>
      <c r="H102" s="110">
        <f>'EC-UNCONSTR'!H102*$R$2</f>
        <v>160.73333333333332</v>
      </c>
      <c r="I102" s="110">
        <f>'EC-UNCONSTR'!I102*$R$2</f>
        <v>90.066666666666663</v>
      </c>
      <c r="J102" s="110">
        <f>'EC-UNCONSTR'!J102*$R$2</f>
        <v>213.99155504918133</v>
      </c>
      <c r="K102" s="110">
        <f>'EC-UNCONSTR'!K102*$R$2</f>
        <v>136.6</v>
      </c>
      <c r="L102" s="110">
        <f>'EC-UNCONSTR'!L102*$R$2</f>
        <v>249.07917934502825</v>
      </c>
      <c r="M102" s="110">
        <f>'EC-UNCONSTR'!M102*$R$2</f>
        <v>38.886145644612462</v>
      </c>
      <c r="N102" s="110">
        <f>'EC-UNCONSTR'!N102*$R$2</f>
        <v>86.324106363297432</v>
      </c>
      <c r="O102" s="110">
        <f>'EC-UNCONSTR'!O102*$R$2</f>
        <v>19.75925925925926</v>
      </c>
      <c r="P102" s="110">
        <f>'EC-UNCONSTR'!P102*$R$2</f>
        <v>41.527312258420764</v>
      </c>
      <c r="Q102" s="110">
        <f>'EC-UNCONSTR'!Q102*$R$2</f>
        <v>25.666666666666668</v>
      </c>
      <c r="R102" s="115">
        <f t="shared" ref="R102:R116" si="28">SUM(D102:Q102)</f>
        <v>1504.4034014879962</v>
      </c>
    </row>
    <row r="103" spans="2:19" ht="15.5" x14ac:dyDescent="0.35">
      <c r="B103" s="108" t="s">
        <v>262</v>
      </c>
      <c r="C103" s="108"/>
      <c r="D103" s="110">
        <f>'EC-UNCONSTR'!D103*$R$2</f>
        <v>0</v>
      </c>
      <c r="E103" s="110">
        <f>'EC-UNCONSTR'!E103*$R$2</f>
        <v>32.769230769230774</v>
      </c>
      <c r="F103" s="110">
        <f>'EC-UNCONSTR'!F103*$R$2</f>
        <v>229.49353587588882</v>
      </c>
      <c r="G103" s="110">
        <f>'EC-UNCONSTR'!G103*$R$2</f>
        <v>179.50641025641025</v>
      </c>
      <c r="H103" s="110">
        <f>'EC-UNCONSTR'!H103*$R$2</f>
        <v>160.73333333333332</v>
      </c>
      <c r="I103" s="110">
        <f>'EC-UNCONSTR'!I103*$R$2</f>
        <v>90.066666666666663</v>
      </c>
      <c r="J103" s="110">
        <f>'EC-UNCONSTR'!J103*$R$2</f>
        <v>213.99155504918133</v>
      </c>
      <c r="K103" s="110">
        <f>'EC-UNCONSTR'!K103*$R$2</f>
        <v>136.6</v>
      </c>
      <c r="L103" s="110">
        <f>'EC-UNCONSTR'!L103*$R$2</f>
        <v>249.07917934502825</v>
      </c>
      <c r="M103" s="110">
        <f>'EC-UNCONSTR'!M103*$R$2</f>
        <v>38.886145644612462</v>
      </c>
      <c r="N103" s="110">
        <f>'EC-UNCONSTR'!N103*$R$2</f>
        <v>86.324106363297432</v>
      </c>
      <c r="O103" s="110">
        <f>'EC-UNCONSTR'!O103*$R$2</f>
        <v>19.75925925925926</v>
      </c>
      <c r="P103" s="110">
        <f>'EC-UNCONSTR'!P103*$R$2</f>
        <v>41.527312258420764</v>
      </c>
      <c r="Q103" s="110">
        <f>'EC-UNCONSTR'!Q103*$R$2</f>
        <v>25.666666666666668</v>
      </c>
      <c r="R103" s="115">
        <f t="shared" si="28"/>
        <v>1504.4034014879962</v>
      </c>
      <c r="S103" s="142"/>
    </row>
    <row r="104" spans="2:19" ht="15.5" x14ac:dyDescent="0.35">
      <c r="B104" s="108" t="s">
        <v>115</v>
      </c>
      <c r="C104" s="108"/>
      <c r="D104" s="110">
        <f>'EC-UNCONSTR'!D104*$R$2</f>
        <v>0</v>
      </c>
      <c r="E104" s="110">
        <f>'EC-UNCONSTR'!E104*$R$2</f>
        <v>0</v>
      </c>
      <c r="F104" s="110">
        <f>'EC-UNCONSTR'!F104*$R$2</f>
        <v>29.142857142857142</v>
      </c>
      <c r="G104" s="110">
        <f>'EC-UNCONSTR'!G104*$R$2</f>
        <v>12</v>
      </c>
      <c r="H104" s="110">
        <f>'EC-UNCONSTR'!H104*$R$2</f>
        <v>11</v>
      </c>
      <c r="I104" s="110">
        <f>'EC-UNCONSTR'!I104*$R$2</f>
        <v>0</v>
      </c>
      <c r="J104" s="110">
        <f>'EC-UNCONSTR'!J104*$R$2</f>
        <v>52.62222222222222</v>
      </c>
      <c r="K104" s="110">
        <f>'EC-UNCONSTR'!K104*$R$2</f>
        <v>34.133333333333333</v>
      </c>
      <c r="L104" s="110">
        <f>'EC-UNCONSTR'!L104*$R$2</f>
        <v>0</v>
      </c>
      <c r="M104" s="110">
        <f>'EC-UNCONSTR'!M104*$R$2</f>
        <v>0</v>
      </c>
      <c r="N104" s="110">
        <f>'EC-UNCONSTR'!N104*$R$2</f>
        <v>73.674106363297426</v>
      </c>
      <c r="O104" s="110">
        <f>'EC-UNCONSTR'!O104*$R$2</f>
        <v>19.75925925925926</v>
      </c>
      <c r="P104" s="110">
        <f>'EC-UNCONSTR'!P104*$R$2</f>
        <v>19.277777777777779</v>
      </c>
      <c r="Q104" s="110">
        <f>'EC-UNCONSTR'!Q104*$R$2</f>
        <v>25.666666666666668</v>
      </c>
      <c r="R104" s="115">
        <f t="shared" si="28"/>
        <v>277.27622276541382</v>
      </c>
      <c r="S104" s="142"/>
    </row>
    <row r="105" spans="2:19" ht="15.5" x14ac:dyDescent="0.35">
      <c r="B105" s="108" t="s">
        <v>116</v>
      </c>
      <c r="C105" s="108"/>
      <c r="D105" s="110">
        <f>'EC-UNCONSTR'!D105*$R$2</f>
        <v>0</v>
      </c>
      <c r="E105" s="110">
        <f>'EC-UNCONSTR'!E105*$R$2</f>
        <v>10</v>
      </c>
      <c r="F105" s="110">
        <f>'EC-UNCONSTR'!F105*$R$2</f>
        <v>79.679487179487182</v>
      </c>
      <c r="G105" s="110">
        <f>'EC-UNCONSTR'!G105*$R$2</f>
        <v>76.339743589743591</v>
      </c>
      <c r="H105" s="110">
        <f>'EC-UNCONSTR'!H105*$R$2</f>
        <v>50</v>
      </c>
      <c r="I105" s="110">
        <f>'EC-UNCONSTR'!I105*$R$2</f>
        <v>103.57333333333335</v>
      </c>
      <c r="J105" s="110">
        <f>'EC-UNCONSTR'!J105*$R$2</f>
        <v>88.042222222222222</v>
      </c>
      <c r="K105" s="110">
        <f>'EC-UNCONSTR'!K105*$R$2</f>
        <v>0</v>
      </c>
      <c r="L105" s="110">
        <f>'EC-UNCONSTR'!L105*$R$2</f>
        <v>44.85</v>
      </c>
      <c r="M105" s="110">
        <f>'EC-UNCONSTR'!M105*$R$2</f>
        <v>0</v>
      </c>
      <c r="N105" s="110">
        <f>'EC-UNCONSTR'!N105*$R$2</f>
        <v>29.516666666666662</v>
      </c>
      <c r="O105" s="110">
        <f>'EC-UNCONSTR'!O105*$R$2</f>
        <v>19.75925925925926</v>
      </c>
      <c r="P105" s="110">
        <f>'EC-UNCONSTR'!P105*$R$2</f>
        <v>19.277777777777779</v>
      </c>
      <c r="Q105" s="110">
        <f>'EC-UNCONSTR'!Q105*$R$2</f>
        <v>0</v>
      </c>
      <c r="R105" s="115">
        <f t="shared" si="28"/>
        <v>521.03849002849006</v>
      </c>
      <c r="S105" s="142"/>
    </row>
    <row r="106" spans="2:19" ht="15.5" x14ac:dyDescent="0.35">
      <c r="B106" s="108" t="s">
        <v>263</v>
      </c>
      <c r="C106" s="108"/>
      <c r="D106" s="110">
        <f>'EC-UNCONSTR'!D106*$R$2</f>
        <v>0</v>
      </c>
      <c r="E106" s="110">
        <f>'EC-UNCONSTR'!E106*$R$2</f>
        <v>2</v>
      </c>
      <c r="F106" s="110">
        <f>'EC-UNCONSTR'!F106*$R$2</f>
        <v>10</v>
      </c>
      <c r="G106" s="110">
        <f>'EC-UNCONSTR'!G106*$R$2</f>
        <v>9</v>
      </c>
      <c r="H106" s="110">
        <f>'EC-UNCONSTR'!H106*$R$2</f>
        <v>7</v>
      </c>
      <c r="I106" s="110">
        <f>'EC-UNCONSTR'!I106*$R$2</f>
        <v>5</v>
      </c>
      <c r="J106" s="110">
        <f>'EC-UNCONSTR'!J106*$R$2</f>
        <v>8</v>
      </c>
      <c r="K106" s="110">
        <f>'EC-UNCONSTR'!K106*$R$2</f>
        <v>5</v>
      </c>
      <c r="L106" s="110">
        <f>'EC-UNCONSTR'!L106*$R$2</f>
        <v>11</v>
      </c>
      <c r="M106" s="110">
        <f>'EC-UNCONSTR'!M106*$R$2</f>
        <v>1</v>
      </c>
      <c r="N106" s="110">
        <f>'EC-UNCONSTR'!N106*$R$2</f>
        <v>6</v>
      </c>
      <c r="O106" s="110">
        <f>'EC-UNCONSTR'!O106*$R$2</f>
        <v>2</v>
      </c>
      <c r="P106" s="110">
        <f>'EC-UNCONSTR'!P106*$R$2</f>
        <v>3</v>
      </c>
      <c r="Q106" s="110">
        <f>'EC-UNCONSTR'!Q106*$R$2</f>
        <v>2</v>
      </c>
      <c r="R106" s="115">
        <f t="shared" si="28"/>
        <v>71</v>
      </c>
    </row>
    <row r="107" spans="2:19" ht="15.5" x14ac:dyDescent="0.35">
      <c r="B107" s="108" t="s">
        <v>271</v>
      </c>
      <c r="C107" s="108"/>
      <c r="D107" s="110">
        <f>'WC-UNC'!D105*$R$4</f>
        <v>0</v>
      </c>
      <c r="E107" s="110">
        <f>'WC-UNC'!E105*$R$4</f>
        <v>0</v>
      </c>
      <c r="F107" s="110">
        <f>'WC-UNC'!F105*$R$4</f>
        <v>0</v>
      </c>
      <c r="G107" s="110">
        <f>'WC-UNC'!G105*$R$4</f>
        <v>0</v>
      </c>
      <c r="H107" s="110">
        <f>'WC-UNC'!H105*$R$4</f>
        <v>0</v>
      </c>
      <c r="I107" s="110">
        <f>'WC-UNC'!I105*$R$4</f>
        <v>0</v>
      </c>
      <c r="J107" s="110">
        <f>'WC-UNC'!J105*$R$4</f>
        <v>33.333333333333336</v>
      </c>
      <c r="K107" s="110">
        <f>'WC-UNC'!K105*$R$4</f>
        <v>66.666666666666671</v>
      </c>
      <c r="L107" s="110">
        <f>'WC-UNC'!L105*$R$4</f>
        <v>66.666666666666671</v>
      </c>
      <c r="M107" s="110">
        <f>'WC-UNC'!M105*$R$4</f>
        <v>27.777777777777779</v>
      </c>
      <c r="N107" s="110">
        <f>'WC-UNC'!N105*$R$4</f>
        <v>0</v>
      </c>
      <c r="O107" s="110">
        <f>'WC-UNC'!O105*$R$4</f>
        <v>0</v>
      </c>
      <c r="P107" s="110">
        <f>'WC-UNC'!P105*$R$4</f>
        <v>0</v>
      </c>
      <c r="Q107" s="110">
        <f>'WC-UNC'!Q105*$R$4</f>
        <v>0</v>
      </c>
      <c r="R107" s="115">
        <f t="shared" si="28"/>
        <v>194.44444444444446</v>
      </c>
    </row>
    <row r="108" spans="2:19" ht="15.5" x14ac:dyDescent="0.35">
      <c r="B108" s="108" t="s">
        <v>272</v>
      </c>
      <c r="C108" s="108"/>
      <c r="D108" s="110">
        <f>'WC-UNC'!D106*$R$4</f>
        <v>0</v>
      </c>
      <c r="E108" s="110">
        <f>'WC-UNC'!E106*$R$4</f>
        <v>0</v>
      </c>
      <c r="F108" s="110">
        <f>'WC-UNC'!F106*$R$4</f>
        <v>0</v>
      </c>
      <c r="G108" s="110">
        <f>'WC-UNC'!G106*$R$4</f>
        <v>0</v>
      </c>
      <c r="H108" s="110">
        <f>'WC-UNC'!H106*$R$4</f>
        <v>0</v>
      </c>
      <c r="I108" s="110">
        <f>'WC-UNC'!I106*$R$4</f>
        <v>0</v>
      </c>
      <c r="J108" s="110">
        <f>'WC-UNC'!J106*$R$4</f>
        <v>1</v>
      </c>
      <c r="K108" s="110">
        <f>'WC-UNC'!K106*$R$4</f>
        <v>2</v>
      </c>
      <c r="L108" s="110">
        <f>'WC-UNC'!L106*$R$4</f>
        <v>2</v>
      </c>
      <c r="M108" s="110">
        <f>'WC-UNC'!M106*$R$4</f>
        <v>1</v>
      </c>
      <c r="N108" s="110">
        <f>'WC-UNC'!N106*$R$4</f>
        <v>0</v>
      </c>
      <c r="O108" s="110">
        <f>'WC-UNC'!O106*$R$4</f>
        <v>0</v>
      </c>
      <c r="P108" s="110">
        <f>'WC-UNC'!P106*$R$4</f>
        <v>0</v>
      </c>
      <c r="Q108" s="110">
        <f>'WC-UNC'!Q106*$R$4</f>
        <v>0</v>
      </c>
      <c r="R108" s="115">
        <f t="shared" si="28"/>
        <v>6</v>
      </c>
    </row>
    <row r="109" spans="2:19" ht="15.5" x14ac:dyDescent="0.35">
      <c r="B109" s="137" t="s">
        <v>117</v>
      </c>
      <c r="C109" s="131"/>
      <c r="D109" s="134"/>
      <c r="E109" s="134"/>
      <c r="F109" s="134"/>
      <c r="G109" s="134"/>
      <c r="H109" s="134"/>
      <c r="I109" s="134"/>
      <c r="J109" s="134"/>
      <c r="K109" s="134"/>
      <c r="L109" s="134"/>
      <c r="M109" s="134"/>
      <c r="N109" s="134"/>
      <c r="O109" s="134"/>
      <c r="P109" s="134"/>
      <c r="Q109" s="134"/>
      <c r="R109" s="132"/>
    </row>
    <row r="110" spans="2:19" ht="15.5" x14ac:dyDescent="0.35">
      <c r="B110" s="108" t="s">
        <v>307</v>
      </c>
      <c r="C110" s="108"/>
      <c r="D110" s="110">
        <f>'EC-UNCONSTR'!D108*$R$2</f>
        <v>0</v>
      </c>
      <c r="E110" s="110">
        <f>'EC-UNCONSTR'!E108*$R$2</f>
        <v>2</v>
      </c>
      <c r="F110" s="110">
        <f>'EC-UNCONSTR'!F108*$R$2</f>
        <v>10</v>
      </c>
      <c r="G110" s="110">
        <f>'EC-UNCONSTR'!G108*$R$2</f>
        <v>6</v>
      </c>
      <c r="H110" s="110">
        <f>'EC-UNCONSTR'!H108*$R$2</f>
        <v>7</v>
      </c>
      <c r="I110" s="110">
        <f>'EC-UNCONSTR'!I108*$R$2</f>
        <v>5</v>
      </c>
      <c r="J110" s="110">
        <f>'EC-UNCONSTR'!J108*$R$2</f>
        <v>8</v>
      </c>
      <c r="K110" s="110">
        <f>'EC-UNCONSTR'!K108*$R$2</f>
        <v>5</v>
      </c>
      <c r="L110" s="110">
        <f>'EC-UNCONSTR'!L108*$R$2</f>
        <v>8</v>
      </c>
      <c r="M110" s="110">
        <f>'EC-UNCONSTR'!M108*$R$2</f>
        <v>1</v>
      </c>
      <c r="N110" s="110">
        <f>'EC-UNCONSTR'!N108*$R$2</f>
        <v>6</v>
      </c>
      <c r="O110" s="110">
        <f>'EC-UNCONSTR'!O108*$R$2</f>
        <v>2</v>
      </c>
      <c r="P110" s="110">
        <f>'EC-UNCONSTR'!P108*$R$2</f>
        <v>3</v>
      </c>
      <c r="Q110" s="110">
        <f>'EC-UNCONSTR'!Q108*$R$2</f>
        <v>2</v>
      </c>
      <c r="R110" s="115">
        <f t="shared" si="28"/>
        <v>65</v>
      </c>
    </row>
    <row r="111" spans="2:19" ht="15.5" x14ac:dyDescent="0.35">
      <c r="B111" s="108" t="s">
        <v>308</v>
      </c>
      <c r="C111" s="108"/>
      <c r="D111" s="110">
        <f>'WC-UNC'!D108*$R$4</f>
        <v>0</v>
      </c>
      <c r="E111" s="110">
        <f>'WC-UNC'!E108*$R$4</f>
        <v>0</v>
      </c>
      <c r="F111" s="110">
        <f>'WC-UNC'!F108*$R$4</f>
        <v>0</v>
      </c>
      <c r="G111" s="110">
        <f>'WC-UNC'!G108*$R$4</f>
        <v>0</v>
      </c>
      <c r="H111" s="110">
        <f>'WC-UNC'!H108*$R$4</f>
        <v>0</v>
      </c>
      <c r="I111" s="110">
        <f>'WC-UNC'!I108*$R$4</f>
        <v>0</v>
      </c>
      <c r="J111" s="110">
        <f>'WC-UNC'!J108*$R$4</f>
        <v>1</v>
      </c>
      <c r="K111" s="110">
        <f>'WC-UNC'!K108*$R$4</f>
        <v>2</v>
      </c>
      <c r="L111" s="110">
        <f>'WC-UNC'!L108*$R$4</f>
        <v>2</v>
      </c>
      <c r="M111" s="110">
        <f>'WC-UNC'!M108*$R$4</f>
        <v>1</v>
      </c>
      <c r="N111" s="110">
        <f>'WC-UNC'!N108*$R$4</f>
        <v>0</v>
      </c>
      <c r="O111" s="110">
        <f>'WC-UNC'!O108*$R$4</f>
        <v>0</v>
      </c>
      <c r="P111" s="110">
        <f>'WC-UNC'!P108*$R$4</f>
        <v>0</v>
      </c>
      <c r="Q111" s="110">
        <f>'WC-UNC'!Q108*$R$4</f>
        <v>0</v>
      </c>
      <c r="R111" s="115">
        <f t="shared" si="28"/>
        <v>6</v>
      </c>
    </row>
    <row r="112" spans="2:19" ht="15.5" x14ac:dyDescent="0.35">
      <c r="B112" s="137" t="s">
        <v>118</v>
      </c>
      <c r="C112" s="131"/>
      <c r="D112" s="134"/>
      <c r="E112" s="134"/>
      <c r="F112" s="134"/>
      <c r="G112" s="134"/>
      <c r="H112" s="134"/>
      <c r="I112" s="134"/>
      <c r="J112" s="134"/>
      <c r="K112" s="134"/>
      <c r="L112" s="134"/>
      <c r="M112" s="134"/>
      <c r="N112" s="134"/>
      <c r="O112" s="134"/>
      <c r="P112" s="134"/>
      <c r="Q112" s="134"/>
      <c r="R112" s="132"/>
    </row>
    <row r="113" spans="2:21" ht="15.5" x14ac:dyDescent="0.35">
      <c r="B113" s="108" t="s">
        <v>276</v>
      </c>
      <c r="C113" s="108"/>
      <c r="D113" s="110">
        <f>'EC-UNCONSTR'!D110*$R$2</f>
        <v>0</v>
      </c>
      <c r="E113" s="110">
        <f>'EC-UNCONSTR'!E110*$R$2</f>
        <v>125.50240000000001</v>
      </c>
      <c r="F113" s="110">
        <f>'EC-UNCONSTR'!F110*$R$2</f>
        <v>862.25390096961871</v>
      </c>
      <c r="G113" s="110">
        <f>'EC-UNCONSTR'!G110*$R$2</f>
        <v>725.58714358974362</v>
      </c>
      <c r="H113" s="110">
        <f>'EC-UNCONSTR'!H110*$R$2</f>
        <v>520.27304000000004</v>
      </c>
      <c r="I113" s="110">
        <f>'EC-UNCONSTR'!I110*$R$2</f>
        <v>417.65050133333341</v>
      </c>
      <c r="J113" s="110">
        <f>'EC-UNCONSTR'!J110*$R$2</f>
        <v>1004.9766712982587</v>
      </c>
      <c r="K113" s="110">
        <f>J113</f>
        <v>1004.9766712982587</v>
      </c>
      <c r="L113" s="110">
        <f>'EC-UNCONSTR'!L110*$R$2</f>
        <v>954.2356778416821</v>
      </c>
      <c r="M113" s="110">
        <f>'EC-UNCONSTR'!M110*$R$2</f>
        <v>85.39397583556898</v>
      </c>
      <c r="N113" s="110">
        <f>'EC-UNCONSTR'!N110*$R$2</f>
        <v>622.85067514760226</v>
      </c>
      <c r="O113" s="110">
        <f>'EC-UNCONSTR'!O110*$R$2</f>
        <v>130.17400000000001</v>
      </c>
      <c r="P113" s="110">
        <f>'EC-UNCONSTR'!P110*$R$2</f>
        <v>175.86197771949202</v>
      </c>
      <c r="Q113" s="110">
        <f>'EC-UNCONSTR'!Q110*$R$2</f>
        <v>112.72800000000001</v>
      </c>
      <c r="R113" s="115">
        <f t="shared" si="28"/>
        <v>6742.4646350335588</v>
      </c>
    </row>
    <row r="114" spans="2:21" ht="15.5" x14ac:dyDescent="0.35">
      <c r="B114" s="108" t="s">
        <v>277</v>
      </c>
      <c r="C114" s="108"/>
      <c r="D114" s="110">
        <f>'EC-UNCONSTR'!D111*$R$2</f>
        <v>0</v>
      </c>
      <c r="E114" s="110">
        <f>'EC-UNCONSTR'!E111*$R$2</f>
        <v>256</v>
      </c>
      <c r="F114" s="110">
        <f>'EC-UNCONSTR'!F111*$R$2</f>
        <v>926.41359999999997</v>
      </c>
      <c r="G114" s="110">
        <f>'EC-UNCONSTR'!G111*$R$2</f>
        <v>505.5</v>
      </c>
      <c r="H114" s="110">
        <f>'EC-UNCONSTR'!H111*$R$2</f>
        <v>498.67899999999997</v>
      </c>
      <c r="I114" s="110">
        <f>'EC-UNCONSTR'!I111*$R$2</f>
        <v>526</v>
      </c>
      <c r="J114" s="110">
        <f>'EC-UNCONSTR'!J111*$R$2</f>
        <v>658.6653</v>
      </c>
      <c r="K114" s="110">
        <f>'EC-UNCONSTR'!K111*$R$2</f>
        <v>690.26030000000003</v>
      </c>
      <c r="L114" s="110">
        <f>'EC-UNCONSTR'!L111*$R$2</f>
        <v>679.90499999999997</v>
      </c>
      <c r="M114" s="110">
        <f>'EC-UNCONSTR'!M111*$R$2</f>
        <v>63</v>
      </c>
      <c r="N114" s="110">
        <f>'EC-UNCONSTR'!N111*$R$2</f>
        <v>802.40499999999997</v>
      </c>
      <c r="O114" s="110">
        <f>'EC-UNCONSTR'!O111*$R$2</f>
        <v>300</v>
      </c>
      <c r="P114" s="110">
        <f>'EC-UNCONSTR'!P111*$R$2</f>
        <v>372.40499999999997</v>
      </c>
      <c r="Q114" s="110">
        <f>'EC-UNCONSTR'!Q111*$R$2</f>
        <v>280</v>
      </c>
      <c r="R114" s="115">
        <f t="shared" si="28"/>
        <v>6559.2331999999997</v>
      </c>
    </row>
    <row r="115" spans="2:21" ht="15.5" x14ac:dyDescent="0.35">
      <c r="B115" s="108" t="s">
        <v>278</v>
      </c>
      <c r="C115" s="108"/>
      <c r="D115" s="110">
        <f>'WC-UNC'!D110*$R$4</f>
        <v>0</v>
      </c>
      <c r="E115" s="110">
        <f>'WC-UNC'!E110*$R$4</f>
        <v>0</v>
      </c>
      <c r="F115" s="110">
        <f>'WC-UNC'!F110*$R$4</f>
        <v>0</v>
      </c>
      <c r="G115" s="110">
        <f>'WC-UNC'!G110*$R$4</f>
        <v>0</v>
      </c>
      <c r="H115" s="110">
        <f>'WC-UNC'!H110*$R$4</f>
        <v>0</v>
      </c>
      <c r="I115" s="110">
        <f>'WC-UNC'!I110*$R$4</f>
        <v>0</v>
      </c>
      <c r="J115" s="110">
        <f>'WC-UNC'!J110*$R$4</f>
        <v>122.00000000000001</v>
      </c>
      <c r="K115" s="110">
        <f>'WC-UNC'!K110*$R$4</f>
        <v>244.00000000000003</v>
      </c>
      <c r="L115" s="110">
        <f>'WC-UNC'!L110*$R$4</f>
        <v>244.00000000000003</v>
      </c>
      <c r="M115" s="110">
        <f>'WC-UNC'!M110*$R$4</f>
        <v>101.66666666666667</v>
      </c>
      <c r="N115" s="110">
        <f>'WC-UNC'!N110*$R$4</f>
        <v>0</v>
      </c>
      <c r="O115" s="110">
        <f>'WC-UNC'!O110*$R$4</f>
        <v>0</v>
      </c>
      <c r="P115" s="110">
        <f>'WC-UNC'!P110*$R$4</f>
        <v>0</v>
      </c>
      <c r="Q115" s="110">
        <f>'WC-UNC'!Q110*$R$4</f>
        <v>0</v>
      </c>
      <c r="R115" s="115">
        <f t="shared" si="28"/>
        <v>711.66666666666674</v>
      </c>
    </row>
    <row r="116" spans="2:21" ht="15.5" x14ac:dyDescent="0.35">
      <c r="B116" s="108" t="s">
        <v>278</v>
      </c>
      <c r="C116" s="108"/>
      <c r="D116" s="110">
        <f>'WC-UNC'!D111*$R$4</f>
        <v>0</v>
      </c>
      <c r="E116" s="110">
        <f>'WC-UNC'!E111*$R$4</f>
        <v>0</v>
      </c>
      <c r="F116" s="110">
        <f>'WC-UNC'!F111*$R$4</f>
        <v>0</v>
      </c>
      <c r="G116" s="110">
        <f>'WC-UNC'!G111*$R$4</f>
        <v>0</v>
      </c>
      <c r="H116" s="110">
        <f>'WC-UNC'!H111*$R$4</f>
        <v>0</v>
      </c>
      <c r="I116" s="110">
        <f>'WC-UNC'!I111*$R$4</f>
        <v>0</v>
      </c>
      <c r="J116" s="110">
        <f>'WC-UNC'!J111*$R$4</f>
        <v>120</v>
      </c>
      <c r="K116" s="110">
        <f>'WC-UNC'!K111*$R$4</f>
        <v>210</v>
      </c>
      <c r="L116" s="110">
        <f>'WC-UNC'!L111*$R$4</f>
        <v>210</v>
      </c>
      <c r="M116" s="110">
        <f>'WC-UNC'!M111*$R$4</f>
        <v>105</v>
      </c>
      <c r="N116" s="110">
        <f>'WC-UNC'!N111*$R$4</f>
        <v>0</v>
      </c>
      <c r="O116" s="110">
        <f>'WC-UNC'!O111*$R$4</f>
        <v>0</v>
      </c>
      <c r="P116" s="110">
        <f>'WC-UNC'!P111*$R$4</f>
        <v>0</v>
      </c>
      <c r="Q116" s="110">
        <f>'WC-UNC'!Q111*$R$4</f>
        <v>0</v>
      </c>
      <c r="R116" s="115">
        <f t="shared" si="28"/>
        <v>645</v>
      </c>
    </row>
    <row r="117" spans="2:21" ht="15.5" x14ac:dyDescent="0.35">
      <c r="B117" s="137" t="s">
        <v>248</v>
      </c>
      <c r="C117" s="131"/>
      <c r="D117" s="138"/>
      <c r="E117" s="134"/>
      <c r="F117" s="134"/>
      <c r="G117" s="134"/>
      <c r="H117" s="134"/>
      <c r="I117" s="134"/>
      <c r="J117" s="134"/>
      <c r="K117" s="134"/>
      <c r="L117" s="139"/>
      <c r="M117" s="134"/>
      <c r="N117" s="134"/>
      <c r="O117" s="134"/>
      <c r="P117" s="134"/>
      <c r="Q117" s="134"/>
      <c r="R117" s="132"/>
    </row>
    <row r="118" spans="2:21" ht="15.5" x14ac:dyDescent="0.35">
      <c r="B118" s="108" t="s">
        <v>119</v>
      </c>
      <c r="C118" s="108"/>
      <c r="D118" s="110">
        <f>D86*Assumptions!$K$25/24</f>
        <v>0</v>
      </c>
      <c r="E118" s="110">
        <f>E86*Assumptions!$K$25/24</f>
        <v>64.15384615384616</v>
      </c>
      <c r="F118" s="110">
        <f>F86*Assumptions!$K$25/24</f>
        <v>392.69230769230779</v>
      </c>
      <c r="G118" s="110">
        <f>G86*Assumptions!$K$25/24</f>
        <v>281.26923076923077</v>
      </c>
      <c r="H118" s="110">
        <f>H86*Assumptions!$K$25/24</f>
        <v>91</v>
      </c>
      <c r="I118" s="110">
        <f>I86*Assumptions!$K$25/24</f>
        <v>0</v>
      </c>
      <c r="J118" s="110">
        <f>J86*Assumptions!$K$25/24</f>
        <v>0</v>
      </c>
      <c r="K118" s="110">
        <f>K86*Assumptions!$K$25/24</f>
        <v>0</v>
      </c>
      <c r="L118" s="111">
        <f>L86*Assumptions!$K$25/24</f>
        <v>0</v>
      </c>
      <c r="M118" s="110">
        <f>M86*Assumptions!$K$25/24</f>
        <v>0</v>
      </c>
      <c r="N118" s="110">
        <f>N86*Assumptions!$K$25/24</f>
        <v>0</v>
      </c>
      <c r="O118" s="110">
        <f>O86*Assumptions!$K$25/24</f>
        <v>0</v>
      </c>
      <c r="P118" s="110">
        <f>P86*Assumptions!$K$25/24</f>
        <v>0</v>
      </c>
      <c r="Q118" s="110">
        <f>Q86*Assumptions!$K$25/24</f>
        <v>0</v>
      </c>
      <c r="R118" s="115"/>
      <c r="T118" t="s">
        <v>137</v>
      </c>
    </row>
    <row r="119" spans="2:21" ht="15.5" x14ac:dyDescent="0.35">
      <c r="B119" s="108" t="s">
        <v>120</v>
      </c>
      <c r="C119" s="108"/>
      <c r="D119" s="110">
        <f>D87*Assumptions!$K$25/24</f>
        <v>0</v>
      </c>
      <c r="E119" s="110">
        <f>E87*Assumptions!$K$25/24</f>
        <v>0</v>
      </c>
      <c r="F119" s="110">
        <f>F87*Assumptions!$K$25/24</f>
        <v>114.78151260504201</v>
      </c>
      <c r="G119" s="110">
        <f>G87*Assumptions!$K$25/24</f>
        <v>153.50000000000003</v>
      </c>
      <c r="H119" s="110">
        <f>H87*Assumptions!$K$25/24</f>
        <v>274.59999999999997</v>
      </c>
      <c r="I119" s="110">
        <f>I87*Assumptions!$K$25/24</f>
        <v>290.45999999999998</v>
      </c>
      <c r="J119" s="110">
        <f>J87*Assumptions!$K$25/24</f>
        <v>612.59938385582325</v>
      </c>
      <c r="K119" s="110">
        <f>K87*Assumptions!$K$25/24</f>
        <v>329.40000000000003</v>
      </c>
      <c r="L119" s="111">
        <f>L87*Assumptions!$K$25/24</f>
        <v>572.89376901754247</v>
      </c>
      <c r="M119" s="110">
        <f>M87*Assumptions!$K$25/24</f>
        <v>0</v>
      </c>
      <c r="N119" s="110">
        <f>N87*Assumptions!$K$25/24</f>
        <v>0</v>
      </c>
      <c r="O119" s="110">
        <f>O87*Assumptions!$K$25/24</f>
        <v>0</v>
      </c>
      <c r="P119" s="110">
        <f>P87*Assumptions!$K$25/24</f>
        <v>0</v>
      </c>
      <c r="Q119" s="110">
        <f>Q87*Assumptions!$K$25/24</f>
        <v>0</v>
      </c>
      <c r="R119" s="115"/>
      <c r="T119" t="s">
        <v>146</v>
      </c>
    </row>
    <row r="120" spans="2:21" ht="15.5" x14ac:dyDescent="0.35">
      <c r="B120" s="108" t="s">
        <v>121</v>
      </c>
      <c r="C120" s="108"/>
      <c r="D120" s="110">
        <f>D88*Assumptions!$K$25/24</f>
        <v>0</v>
      </c>
      <c r="E120" s="110">
        <f>E88*Assumptions!$K$25/24</f>
        <v>0</v>
      </c>
      <c r="F120" s="110">
        <f>F88*Assumptions!$K$25/24</f>
        <v>0</v>
      </c>
      <c r="G120" s="110">
        <f>G88*Assumptions!$K$25/24</f>
        <v>0</v>
      </c>
      <c r="H120" s="110">
        <f>H88*Assumptions!$K$25/24</f>
        <v>0</v>
      </c>
      <c r="I120" s="110">
        <f>I88*Assumptions!$K$25/24</f>
        <v>0</v>
      </c>
      <c r="J120" s="110">
        <f>J88*Assumptions!$K$25/24</f>
        <v>0</v>
      </c>
      <c r="K120" s="110">
        <f>K88*Assumptions!$K$25/24</f>
        <v>0</v>
      </c>
      <c r="L120" s="111">
        <f>L88*Assumptions!$K$25/24</f>
        <v>0</v>
      </c>
      <c r="M120" s="110">
        <f>M88*Assumptions!$K$25/24</f>
        <v>99.995885133585361</v>
      </c>
      <c r="N120" s="110">
        <f>N88*Assumptions!$K$25/24</f>
        <v>284.27231908989228</v>
      </c>
      <c r="O120" s="110">
        <f>O88*Assumptions!$K$25/24</f>
        <v>88.916666666666671</v>
      </c>
      <c r="P120" s="110">
        <f>P88*Assumptions!$K$25/24</f>
        <v>120.12430172096448</v>
      </c>
      <c r="Q120" s="110">
        <f>Q88*Assumptions!$K$25/24</f>
        <v>77</v>
      </c>
      <c r="R120" s="115"/>
      <c r="U120" t="s">
        <v>148</v>
      </c>
    </row>
    <row r="121" spans="2:21" ht="15.5" x14ac:dyDescent="0.35">
      <c r="B121" s="108" t="s">
        <v>138</v>
      </c>
      <c r="C121" s="108"/>
      <c r="D121" s="110">
        <f>(D102+D105)*Assumptions!$K$26/24</f>
        <v>0</v>
      </c>
      <c r="E121" s="110">
        <f>(E102+E105)*Assumptions!$K$26/24</f>
        <v>64.15384615384616</v>
      </c>
      <c r="F121" s="110">
        <f>(F102+F105)*Assumptions!$K$26/24</f>
        <v>463.75953458306395</v>
      </c>
      <c r="G121" s="110">
        <f>(G102+G105)*Assumptions!$K$26/24</f>
        <v>383.76923076923077</v>
      </c>
      <c r="H121" s="110">
        <f>(H102+H105)*Assumptions!$K$26/24</f>
        <v>316.09999999999997</v>
      </c>
      <c r="I121" s="110">
        <f>(I102+I105)*Assumptions!$K$26/24</f>
        <v>290.46000000000004</v>
      </c>
      <c r="J121" s="110">
        <f>(J102+J105)*Assumptions!$K$26/24</f>
        <v>453.05066590710538</v>
      </c>
      <c r="K121" s="110">
        <f>(K102+K105)*Assumptions!$K$26/24</f>
        <v>204.89999999999998</v>
      </c>
      <c r="L121" s="111">
        <f>(L102+L105)*Assumptions!$K$26/24</f>
        <v>440.89376901754241</v>
      </c>
      <c r="M121" s="110">
        <f>(M102+M105)*Assumptions!$K$26/24</f>
        <v>58.32921846691869</v>
      </c>
      <c r="N121" s="110">
        <f>(N102+N105)*Assumptions!$K$26/24</f>
        <v>173.76115954494614</v>
      </c>
      <c r="O121" s="110">
        <f>(O102+O105)*Assumptions!$K$26/24</f>
        <v>59.277777777777779</v>
      </c>
      <c r="P121" s="110">
        <f>(P102+P105)*Assumptions!$K$26/24</f>
        <v>91.207635054297825</v>
      </c>
      <c r="Q121" s="110">
        <f>(Q102+Q105)*Assumptions!$K$26/24</f>
        <v>38.5</v>
      </c>
      <c r="R121" s="115"/>
    </row>
    <row r="122" spans="2:21" ht="15.5" x14ac:dyDescent="0.35">
      <c r="B122" s="108" t="s">
        <v>256</v>
      </c>
      <c r="C122" s="108"/>
      <c r="D122" s="110"/>
      <c r="E122" s="110">
        <f>SUM(E118:E121)</f>
        <v>128.30769230769232</v>
      </c>
      <c r="F122" s="110">
        <f t="shared" ref="F122:Q122" si="29">SUM(F118:F121)</f>
        <v>971.2333548804138</v>
      </c>
      <c r="G122" s="110">
        <f t="shared" si="29"/>
        <v>818.53846153846166</v>
      </c>
      <c r="H122" s="110">
        <f t="shared" si="29"/>
        <v>681.69999999999993</v>
      </c>
      <c r="I122" s="110">
        <f t="shared" si="29"/>
        <v>580.92000000000007</v>
      </c>
      <c r="J122" s="110">
        <f t="shared" si="29"/>
        <v>1065.6500497629286</v>
      </c>
      <c r="K122" s="110">
        <f>SUM(K118:K121)</f>
        <v>534.29999999999995</v>
      </c>
      <c r="L122" s="110">
        <f t="shared" si="29"/>
        <v>1013.7875380350849</v>
      </c>
      <c r="M122" s="110">
        <f t="shared" si="29"/>
        <v>158.32510360050406</v>
      </c>
      <c r="N122" s="110">
        <f t="shared" si="29"/>
        <v>458.03347863483839</v>
      </c>
      <c r="O122" s="110">
        <f t="shared" si="29"/>
        <v>148.19444444444446</v>
      </c>
      <c r="P122" s="110">
        <f t="shared" si="29"/>
        <v>211.33193677526231</v>
      </c>
      <c r="Q122" s="110">
        <f t="shared" si="29"/>
        <v>115.5</v>
      </c>
      <c r="R122" s="115"/>
    </row>
    <row r="123" spans="2:21" ht="15.5" x14ac:dyDescent="0.35">
      <c r="B123" s="108" t="s">
        <v>136</v>
      </c>
      <c r="C123" s="108"/>
      <c r="D123" s="110">
        <f>D110*Assumptions!$K$27/24</f>
        <v>0</v>
      </c>
      <c r="E123" s="110">
        <f>E110*Assumptions!$K$27/24</f>
        <v>20</v>
      </c>
      <c r="F123" s="110">
        <f>F110*Assumptions!$K$27/24</f>
        <v>100</v>
      </c>
      <c r="G123" s="110">
        <f>G110*Assumptions!$K$27/24</f>
        <v>60</v>
      </c>
      <c r="H123" s="110">
        <f>H110*Assumptions!$K$27/24</f>
        <v>70</v>
      </c>
      <c r="I123" s="110">
        <f>I110*Assumptions!$K$27/24</f>
        <v>50</v>
      </c>
      <c r="J123" s="110">
        <f>J110*Assumptions!$K$27/24</f>
        <v>80</v>
      </c>
      <c r="K123" s="110">
        <f>K110*Assumptions!$K$27/24</f>
        <v>50</v>
      </c>
      <c r="L123" s="111">
        <f>L110*Assumptions!$K$27/24</f>
        <v>80</v>
      </c>
      <c r="M123" s="110">
        <f>M110*Assumptions!$K$27/24</f>
        <v>10</v>
      </c>
      <c r="N123" s="110">
        <f>N110*Assumptions!$K$27/24</f>
        <v>60</v>
      </c>
      <c r="O123" s="110">
        <f>O110*Assumptions!$K$27/24</f>
        <v>20</v>
      </c>
      <c r="P123" s="110">
        <f>P110*Assumptions!$K$27/24</f>
        <v>30</v>
      </c>
      <c r="Q123" s="110">
        <f>Q110*Assumptions!$K$27/24</f>
        <v>20</v>
      </c>
      <c r="R123" s="115"/>
    </row>
    <row r="124" spans="2:21" ht="15.5" x14ac:dyDescent="0.35">
      <c r="B124" s="108" t="s">
        <v>193</v>
      </c>
      <c r="C124" s="108"/>
      <c r="D124" s="110">
        <f>(ROUNDUP(D83/400,1)+D84)*Assumptions!$K$42+SUM(D113:D114)/Assumptions!$K$41</f>
        <v>0</v>
      </c>
      <c r="E124" s="110">
        <f>(ROUNDUP(E83/400,1)+E84)*Assumptions!$K$42+SUM(E113:E114)/Assumptions!$K$41</f>
        <v>161.37560000000002</v>
      </c>
      <c r="F124" s="110">
        <f>(ROUNDUP(F83/400,1)+F84)*Assumptions!$K$42+SUM(F113:F114)/Assumptions!$K$41</f>
        <v>783.16687524240456</v>
      </c>
      <c r="G124" s="110">
        <f>(ROUNDUP(G83/400,1)+G84)*Assumptions!$K$42+SUM(G113:G114)/Assumptions!$K$41</f>
        <v>597.77178589743585</v>
      </c>
      <c r="H124" s="110">
        <f>(ROUNDUP(H83/400,1)+H84)*Assumptions!$K$42+SUM(H113:H114)/Assumptions!$K$41</f>
        <v>548.73801000000003</v>
      </c>
      <c r="I124" s="110">
        <f>(ROUNDUP(I83/400,1)+I84)*Assumptions!$K$42+SUM(I113:I114)/Assumptions!$K$41</f>
        <v>441.91262533333338</v>
      </c>
      <c r="J124" s="110">
        <f>(ROUNDUP(J83/400,1)+J84)*Assumptions!$K$42+SUM(J113:J114)/Assumptions!$K$41</f>
        <v>883.9104928245647</v>
      </c>
      <c r="K124" s="110">
        <f>(ROUNDUP(K83/400,1)+K84)*Assumptions!$K$42+SUM(K113:K114)/Assumptions!$K$41</f>
        <v>689.80924282456465</v>
      </c>
      <c r="L124" s="111">
        <f>(ROUNDUP(L83/400,1)+L84)*Assumptions!$K$42+SUM(L113:L114)/Assumptions!$K$41</f>
        <v>856.53516946042055</v>
      </c>
      <c r="M124" s="110">
        <f>(ROUNDUP(M83/400,1)+M84)*Assumptions!$K$42+SUM(M113:M114)/Assumptions!$K$41</f>
        <v>137.09849395889225</v>
      </c>
      <c r="N124" s="110">
        <f>(ROUNDUP(N83/400,1)+N84)*Assumptions!$K$42+SUM(N113:N114)/Assumptions!$K$41</f>
        <v>588.31391878690056</v>
      </c>
      <c r="O124" s="110">
        <f>(ROUNDUP(O83/400,1)+O84)*Assumptions!$K$42+SUM(O113:O114)/Assumptions!$K$41</f>
        <v>181.54349999999999</v>
      </c>
      <c r="P124" s="110">
        <f>(ROUNDUP(P83/400,1)+P84)*Assumptions!$K$42+SUM(P113:P114)/Assumptions!$K$41</f>
        <v>251.06674442987298</v>
      </c>
      <c r="Q124" s="110">
        <f>(ROUNDUP(Q83/400,1)+Q84)*Assumptions!$K$42+SUM(Q113:Q114)/Assumptions!$K$41</f>
        <v>166.18200000000002</v>
      </c>
      <c r="R124" s="115"/>
    </row>
    <row r="125" spans="2:21" ht="15.5" x14ac:dyDescent="0.35">
      <c r="B125" s="108" t="s">
        <v>301</v>
      </c>
      <c r="C125" s="108"/>
      <c r="D125" s="110">
        <f>D102*Assumptions!$K$28/24</f>
        <v>0</v>
      </c>
      <c r="E125" s="110">
        <f>E102*Assumptions!$K$28/24</f>
        <v>49.15384615384616</v>
      </c>
      <c r="F125" s="110">
        <f>F102*Assumptions!$K$28/24</f>
        <v>344.24030381383324</v>
      </c>
      <c r="G125" s="110">
        <f>G102*Assumptions!$K$28/24</f>
        <v>269.25961538461536</v>
      </c>
      <c r="H125" s="110">
        <f>H102*Assumptions!$K$28/24</f>
        <v>241.1</v>
      </c>
      <c r="I125" s="110">
        <f>I102*Assumptions!$K$28/24</f>
        <v>135.1</v>
      </c>
      <c r="J125" s="110">
        <f>J102*Assumptions!$K$28/24</f>
        <v>320.98733257377199</v>
      </c>
      <c r="K125" s="110">
        <f>K102*Assumptions!$K$28/24</f>
        <v>204.89999999999998</v>
      </c>
      <c r="L125" s="110">
        <f>L102*Assumptions!$K$28/24</f>
        <v>373.61876901754232</v>
      </c>
      <c r="M125" s="110">
        <f>M102*Assumptions!$K$28/24</f>
        <v>58.32921846691869</v>
      </c>
      <c r="N125" s="110">
        <f>N102*Assumptions!$K$28/24</f>
        <v>129.48615954494616</v>
      </c>
      <c r="O125" s="110">
        <f>O102*Assumptions!$K$28/24</f>
        <v>29.638888888888889</v>
      </c>
      <c r="P125" s="110">
        <f>P102*Assumptions!$K$28/24</f>
        <v>62.290968387631146</v>
      </c>
      <c r="Q125" s="110">
        <f>Q102*Assumptions!$K$28/24</f>
        <v>38.5</v>
      </c>
      <c r="R125" s="115"/>
    </row>
    <row r="126" spans="2:21" ht="15.5" x14ac:dyDescent="0.35">
      <c r="B126" s="137" t="s">
        <v>247</v>
      </c>
      <c r="C126" s="131"/>
      <c r="D126" s="138"/>
      <c r="E126" s="134"/>
      <c r="F126" s="134"/>
      <c r="G126" s="134"/>
      <c r="H126" s="134"/>
      <c r="I126" s="134"/>
      <c r="J126" s="134"/>
      <c r="K126" s="134"/>
      <c r="L126" s="139"/>
      <c r="M126" s="134"/>
      <c r="N126" s="134"/>
      <c r="O126" s="134"/>
      <c r="P126" s="134"/>
      <c r="Q126" s="134"/>
      <c r="R126" s="132"/>
    </row>
    <row r="127" spans="2:21" ht="15.5" x14ac:dyDescent="0.35">
      <c r="B127" s="108" t="s">
        <v>119</v>
      </c>
      <c r="C127" s="108"/>
      <c r="D127" s="110">
        <f>'EC-UNCONSTR'!D122*$R$2+'WC-UNC'!D122*$R$4</f>
        <v>0</v>
      </c>
      <c r="E127" s="110">
        <f>'EC-UNCONSTR'!E122*$R$2+'WC-UNC'!E122*$R$4</f>
        <v>1</v>
      </c>
      <c r="F127" s="110">
        <f>'EC-UNCONSTR'!F122*$R$2+'WC-UNC'!F122*$R$4</f>
        <v>2</v>
      </c>
      <c r="G127" s="110">
        <f>'EC-UNCONSTR'!G122*$R$2+'WC-UNC'!G122*$R$4</f>
        <v>2</v>
      </c>
      <c r="H127" s="110">
        <f>'EC-UNCONSTR'!H122*$R$2+'WC-UNC'!H122*$R$4</f>
        <v>1</v>
      </c>
      <c r="I127" s="110">
        <f>'EC-UNCONSTR'!I122*$R$2+'WC-UNC'!I122*$R$4</f>
        <v>0</v>
      </c>
      <c r="J127" s="110">
        <f>'EC-UNCONSTR'!J122*$R$2+'WC-UNC'!J122*$R$4</f>
        <v>0</v>
      </c>
      <c r="K127" s="110">
        <f>'EC-UNCONSTR'!K122*$R$2+'WC-UNC'!K122*$R$4</f>
        <v>0</v>
      </c>
      <c r="L127" s="110">
        <f>'EC-UNCONSTR'!L122*$R$2+'WC-UNC'!L122*$R$4</f>
        <v>0</v>
      </c>
      <c r="M127" s="110">
        <f>'EC-UNCONSTR'!M122*$R$2+'WC-UNC'!M122*$R$4</f>
        <v>0</v>
      </c>
      <c r="N127" s="110">
        <f>'EC-UNCONSTR'!N122*$R$2+'WC-UNC'!N122*$R$4</f>
        <v>0</v>
      </c>
      <c r="O127" s="110">
        <f>'EC-UNCONSTR'!O122*$R$2+'WC-UNC'!O122*$R$4</f>
        <v>0</v>
      </c>
      <c r="P127" s="110">
        <f>'EC-UNCONSTR'!P122*$R$2+'WC-UNC'!P122*$R$4</f>
        <v>0</v>
      </c>
      <c r="Q127" s="110">
        <f>'EC-UNCONSTR'!Q122*$R$2+'WC-UNC'!Q122*$R$4</f>
        <v>0</v>
      </c>
      <c r="R127" s="115"/>
    </row>
    <row r="128" spans="2:21" ht="15.5" x14ac:dyDescent="0.35">
      <c r="B128" s="108" t="s">
        <v>120</v>
      </c>
      <c r="C128" s="108"/>
      <c r="D128" s="110">
        <f>'EC-UNCONSTR'!D123*$R$2+'WC-UNC'!D123*$R$4</f>
        <v>0</v>
      </c>
      <c r="E128" s="110">
        <f>'EC-UNCONSTR'!E123*$R$2+'WC-UNC'!E123*$R$4</f>
        <v>0</v>
      </c>
      <c r="F128" s="110">
        <f>'EC-UNCONSTR'!F123*$R$2+'WC-UNC'!F123*$R$4</f>
        <v>1</v>
      </c>
      <c r="G128" s="110">
        <f>'EC-UNCONSTR'!G123*$R$2+'WC-UNC'!G123*$R$4</f>
        <v>1</v>
      </c>
      <c r="H128" s="110">
        <f>'EC-UNCONSTR'!H123*$R$2+'WC-UNC'!H123*$R$4</f>
        <v>2</v>
      </c>
      <c r="I128" s="110">
        <f>'EC-UNCONSTR'!I123*$R$2+'WC-UNC'!I123*$R$4</f>
        <v>2</v>
      </c>
      <c r="J128" s="110">
        <f>'EC-UNCONSTR'!J123*$R$2+'WC-UNC'!J123*$R$4</f>
        <v>4</v>
      </c>
      <c r="K128" s="110">
        <f>'EC-UNCONSTR'!K123*$R$2+'WC-UNC'!K123*$R$4</f>
        <v>2</v>
      </c>
      <c r="L128" s="110">
        <f>'EC-UNCONSTR'!L123*$R$2+'WC-UNC'!L123*$R$4</f>
        <v>3</v>
      </c>
      <c r="M128" s="110">
        <f>'EC-UNCONSTR'!M123*$R$2+'WC-UNC'!M123*$R$4</f>
        <v>0</v>
      </c>
      <c r="N128" s="110">
        <f>'EC-UNCONSTR'!N123*$R$2+'WC-UNC'!N123*$R$4</f>
        <v>0</v>
      </c>
      <c r="O128" s="110">
        <f>'EC-UNCONSTR'!O123*$R$2+'WC-UNC'!O123*$R$4</f>
        <v>0</v>
      </c>
      <c r="P128" s="110">
        <f>'EC-UNCONSTR'!P123*$R$2+'WC-UNC'!P123*$R$4</f>
        <v>0</v>
      </c>
      <c r="Q128" s="110">
        <f>'EC-UNCONSTR'!Q123*$R$2+'WC-UNC'!Q123*$R$4</f>
        <v>0</v>
      </c>
      <c r="R128" s="115"/>
    </row>
    <row r="129" spans="2:18" ht="15.5" x14ac:dyDescent="0.35">
      <c r="B129" s="108" t="s">
        <v>121</v>
      </c>
      <c r="C129" s="108"/>
      <c r="D129" s="110">
        <f>'EC-UNCONSTR'!D124*$R$2+'WC-UNC'!D124*$R$4</f>
        <v>0</v>
      </c>
      <c r="E129" s="110">
        <f>'EC-UNCONSTR'!E124*$R$2+'WC-UNC'!E124*$R$4</f>
        <v>0</v>
      </c>
      <c r="F129" s="110">
        <f>'EC-UNCONSTR'!F124*$R$2+'WC-UNC'!F124*$R$4</f>
        <v>0</v>
      </c>
      <c r="G129" s="110">
        <f>'EC-UNCONSTR'!G124*$R$2+'WC-UNC'!G124*$R$4</f>
        <v>0</v>
      </c>
      <c r="H129" s="110">
        <f>'EC-UNCONSTR'!H124*$R$2+'WC-UNC'!H124*$R$4</f>
        <v>0</v>
      </c>
      <c r="I129" s="110">
        <f>'EC-UNCONSTR'!I124*$R$2+'WC-UNC'!I124*$R$4</f>
        <v>0</v>
      </c>
      <c r="J129" s="110">
        <f>'EC-UNCONSTR'!J124*$R$2+'WC-UNC'!J124*$R$4</f>
        <v>0</v>
      </c>
      <c r="K129" s="110">
        <f>'EC-UNCONSTR'!K124*$R$2+'WC-UNC'!K124*$R$4</f>
        <v>0</v>
      </c>
      <c r="L129" s="110">
        <f>'EC-UNCONSTR'!L124*$R$2+'WC-UNC'!L124*$R$4</f>
        <v>0</v>
      </c>
      <c r="M129" s="110">
        <f>'EC-UNCONSTR'!M124*$R$2+'WC-UNC'!M124*$R$4</f>
        <v>2</v>
      </c>
      <c r="N129" s="110">
        <f>'EC-UNCONSTR'!N124*$R$2+'WC-UNC'!N124*$R$4</f>
        <v>2</v>
      </c>
      <c r="O129" s="110">
        <f>'EC-UNCONSTR'!O124*$R$2+'WC-UNC'!O124*$R$4</f>
        <v>1</v>
      </c>
      <c r="P129" s="110">
        <f>'EC-UNCONSTR'!P124*$R$2+'WC-UNC'!P124*$R$4</f>
        <v>1</v>
      </c>
      <c r="Q129" s="110">
        <f>'EC-UNCONSTR'!Q124*$R$2+'WC-UNC'!Q124*$R$4</f>
        <v>1</v>
      </c>
      <c r="R129" s="115"/>
    </row>
    <row r="130" spans="2:18" ht="15.5" x14ac:dyDescent="0.35">
      <c r="B130" s="108" t="s">
        <v>138</v>
      </c>
      <c r="C130" s="108"/>
      <c r="D130" s="110">
        <f>'EC-UNCONSTR'!D125*$R$2+'WC-UNC'!D125*$R$4</f>
        <v>0</v>
      </c>
      <c r="E130" s="110">
        <f>'EC-UNCONSTR'!E125*$R$2+'WC-UNC'!E125*$R$4</f>
        <v>1</v>
      </c>
      <c r="F130" s="110">
        <f>'EC-UNCONSTR'!F125*$R$2+'WC-UNC'!F125*$R$4</f>
        <v>2</v>
      </c>
      <c r="G130" s="110">
        <f>'EC-UNCONSTR'!G125*$R$2+'WC-UNC'!G125*$R$4</f>
        <v>2</v>
      </c>
      <c r="H130" s="110">
        <f>'EC-UNCONSTR'!H125*$R$2+'WC-UNC'!H125*$R$4</f>
        <v>2</v>
      </c>
      <c r="I130" s="110">
        <f>'EC-UNCONSTR'!I125*$R$2+'WC-UNC'!I125*$R$4</f>
        <v>2</v>
      </c>
      <c r="J130" s="110">
        <f>'EC-UNCONSTR'!J125*$R$2+'WC-UNC'!J125*$R$4</f>
        <v>3</v>
      </c>
      <c r="K130" s="110">
        <f>'EC-UNCONSTR'!K125*$R$2+'WC-UNC'!K125*$R$4</f>
        <v>2</v>
      </c>
      <c r="L130" s="110">
        <f>'EC-UNCONSTR'!L125*$R$2+'WC-UNC'!L125*$R$4</f>
        <v>3</v>
      </c>
      <c r="M130" s="110">
        <f>'EC-UNCONSTR'!M125*$R$2+'WC-UNC'!M125*$R$4</f>
        <v>2</v>
      </c>
      <c r="N130" s="110">
        <f>'EC-UNCONSTR'!N125*$R$2+'WC-UNC'!N125*$R$4</f>
        <v>1</v>
      </c>
      <c r="O130" s="110">
        <f>'EC-UNCONSTR'!O125*$R$2+'WC-UNC'!O125*$R$4</f>
        <v>1</v>
      </c>
      <c r="P130" s="110">
        <f>'EC-UNCONSTR'!P125*$R$2+'WC-UNC'!P125*$R$4</f>
        <v>1</v>
      </c>
      <c r="Q130" s="110">
        <f>'EC-UNCONSTR'!Q125*$R$2+'WC-UNC'!Q125*$R$4</f>
        <v>1</v>
      </c>
      <c r="R130" s="115"/>
    </row>
    <row r="131" spans="2:18" ht="15.5" x14ac:dyDescent="0.35">
      <c r="B131" s="107" t="s">
        <v>147</v>
      </c>
      <c r="C131" s="108"/>
      <c r="D131" s="110">
        <f>'EC-UNCONSTR'!D126*$R$2+'WC-UNC'!D126*$R$4</f>
        <v>0</v>
      </c>
      <c r="E131" s="110">
        <f>'EC-UNCONSTR'!E126*$R$2+'WC-UNC'!E126*$R$4</f>
        <v>2</v>
      </c>
      <c r="F131" s="110">
        <f>'EC-UNCONSTR'!F126*$R$2+'WC-UNC'!F126*$R$4</f>
        <v>5</v>
      </c>
      <c r="G131" s="110">
        <f>'EC-UNCONSTR'!G126*$R$2+'WC-UNC'!G126*$R$4</f>
        <v>5</v>
      </c>
      <c r="H131" s="110">
        <f>'EC-UNCONSTR'!H126*$R$2+'WC-UNC'!H126*$R$4</f>
        <v>5</v>
      </c>
      <c r="I131" s="110">
        <f>'EC-UNCONSTR'!I126*$R$2+'WC-UNC'!I126*$R$4</f>
        <v>4</v>
      </c>
      <c r="J131" s="110">
        <f>'EC-UNCONSTR'!J126*$R$2+'WC-UNC'!J126*$R$4</f>
        <v>7</v>
      </c>
      <c r="K131" s="110">
        <f>'EC-UNCONSTR'!K126*$R$2+'WC-UNC'!K126*$R$4</f>
        <v>4</v>
      </c>
      <c r="L131" s="110">
        <f>'EC-UNCONSTR'!L126*$R$2+'WC-UNC'!L126*$R$4</f>
        <v>6</v>
      </c>
      <c r="M131" s="110">
        <f>'EC-UNCONSTR'!M126*$R$2+'WC-UNC'!M126*$R$4</f>
        <v>4</v>
      </c>
      <c r="N131" s="110">
        <f>'EC-UNCONSTR'!N126*$R$2+'WC-UNC'!N126*$R$4</f>
        <v>3</v>
      </c>
      <c r="O131" s="110">
        <f>'EC-UNCONSTR'!O126*$R$2+'WC-UNC'!O126*$R$4</f>
        <v>2</v>
      </c>
      <c r="P131" s="110">
        <f>'EC-UNCONSTR'!P126*$R$2+'WC-UNC'!P126*$R$4</f>
        <v>2</v>
      </c>
      <c r="Q131" s="110">
        <f>'EC-UNCONSTR'!Q126*$R$2+'WC-UNC'!Q126*$R$4</f>
        <v>2</v>
      </c>
      <c r="R131" s="115"/>
    </row>
    <row r="132" spans="2:18" ht="15.5" x14ac:dyDescent="0.35">
      <c r="B132" s="107"/>
      <c r="C132" s="108"/>
      <c r="D132" s="110">
        <f>'EC-UNCONSTR'!D127*$R$2+'WC-UNC'!D127*$R$4</f>
        <v>0</v>
      </c>
      <c r="E132" s="110">
        <f>'EC-UNCONSTR'!E127*$R$2+'WC-UNC'!E127*$R$4</f>
        <v>1</v>
      </c>
      <c r="F132" s="110">
        <f>'EC-UNCONSTR'!F127*$R$2+'WC-UNC'!F127*$R$4</f>
        <v>4</v>
      </c>
      <c r="G132" s="110">
        <f>'EC-UNCONSTR'!G127*$R$2+'WC-UNC'!G127*$R$4</f>
        <v>4</v>
      </c>
      <c r="H132" s="110">
        <f>'EC-UNCONSTR'!H127*$R$2+'WC-UNC'!H127*$R$4</f>
        <v>3</v>
      </c>
      <c r="I132" s="110">
        <f>'EC-UNCONSTR'!I127*$R$2+'WC-UNC'!I127*$R$4</f>
        <v>3</v>
      </c>
      <c r="J132" s="110">
        <f>'EC-UNCONSTR'!J127*$R$2+'WC-UNC'!J127*$R$4</f>
        <v>6</v>
      </c>
      <c r="K132" s="110">
        <f>'EC-UNCONSTR'!K127*$R$2+'WC-UNC'!K127*$R$4</f>
        <v>3</v>
      </c>
      <c r="L132" s="110">
        <f>'EC-UNCONSTR'!L127*$R$2+'WC-UNC'!L127*$R$4</f>
        <v>5</v>
      </c>
      <c r="M132" s="110">
        <f>'EC-UNCONSTR'!M127*$R$2+'WC-UNC'!M127*$R$4</f>
        <v>2</v>
      </c>
      <c r="N132" s="110">
        <f>'EC-UNCONSTR'!N127*$R$2+'WC-UNC'!N127*$R$4</f>
        <v>2</v>
      </c>
      <c r="O132" s="110">
        <f>'EC-UNCONSTR'!O127*$R$2+'WC-UNC'!O127*$R$4</f>
        <v>1</v>
      </c>
      <c r="P132" s="110">
        <f>'EC-UNCONSTR'!P127*$R$2+'WC-UNC'!P127*$R$4</f>
        <v>1</v>
      </c>
      <c r="Q132" s="110">
        <f>'EC-UNCONSTR'!Q127*$R$2+'WC-UNC'!Q127*$R$4</f>
        <v>1</v>
      </c>
      <c r="R132" s="115"/>
    </row>
    <row r="133" spans="2:18" ht="15.5" x14ac:dyDescent="0.35">
      <c r="B133" s="108" t="s">
        <v>136</v>
      </c>
      <c r="C133" s="108"/>
      <c r="D133" s="110">
        <f>'EC-UNCONSTR'!D128*$R$2+'WC-UNC'!D128*$R$4</f>
        <v>0</v>
      </c>
      <c r="E133" s="110">
        <f>'EC-UNCONSTR'!E128*$R$2+'WC-UNC'!E128*$R$4</f>
        <v>1</v>
      </c>
      <c r="F133" s="110">
        <f>'EC-UNCONSTR'!F128*$R$2+'WC-UNC'!F128*$R$4</f>
        <v>1</v>
      </c>
      <c r="G133" s="110">
        <f>'EC-UNCONSTR'!G128*$R$2+'WC-UNC'!G128*$R$4</f>
        <v>1</v>
      </c>
      <c r="H133" s="110">
        <f>'EC-UNCONSTR'!H128*$R$2+'WC-UNC'!H128*$R$4</f>
        <v>1</v>
      </c>
      <c r="I133" s="110">
        <f>'EC-UNCONSTR'!I128*$R$2+'WC-UNC'!I128*$R$4</f>
        <v>1</v>
      </c>
      <c r="J133" s="110">
        <f>'EC-UNCONSTR'!J128*$R$2+'WC-UNC'!J128*$R$4</f>
        <v>2</v>
      </c>
      <c r="K133" s="110">
        <f>'EC-UNCONSTR'!K128*$R$2+'WC-UNC'!K128*$R$4</f>
        <v>2</v>
      </c>
      <c r="L133" s="110">
        <f>'EC-UNCONSTR'!L128*$R$2+'WC-UNC'!L128*$R$4</f>
        <v>2</v>
      </c>
      <c r="M133" s="110">
        <f>'EC-UNCONSTR'!M128*$R$2+'WC-UNC'!M128*$R$4</f>
        <v>2</v>
      </c>
      <c r="N133" s="110">
        <f>'EC-UNCONSTR'!N128*$R$2+'WC-UNC'!N128*$R$4</f>
        <v>1</v>
      </c>
      <c r="O133" s="110">
        <f>'EC-UNCONSTR'!O128*$R$2+'WC-UNC'!O128*$R$4</f>
        <v>1</v>
      </c>
      <c r="P133" s="110">
        <f>'EC-UNCONSTR'!P128*$R$2+'WC-UNC'!P128*$R$4</f>
        <v>1</v>
      </c>
      <c r="Q133" s="110">
        <f>'EC-UNCONSTR'!Q128*$R$2+'WC-UNC'!Q128*$R$4</f>
        <v>1</v>
      </c>
      <c r="R133" s="115"/>
    </row>
    <row r="134" spans="2:18" ht="15.5" x14ac:dyDescent="0.35">
      <c r="B134" s="108" t="s">
        <v>246</v>
      </c>
      <c r="C134" s="108"/>
      <c r="D134" s="110">
        <f>'EC-UNCONSTR'!D129*$R$2+'WC-UNC'!D129*$R$4</f>
        <v>0</v>
      </c>
      <c r="E134" s="110">
        <f>'EC-UNCONSTR'!E129*$R$2+'WC-UNC'!E129*$R$4</f>
        <v>4</v>
      </c>
      <c r="F134" s="110">
        <f>'EC-UNCONSTR'!F129*$R$2+'WC-UNC'!F129*$R$4</f>
        <v>10</v>
      </c>
      <c r="G134" s="110">
        <f>'EC-UNCONSTR'!G129*$R$2+'WC-UNC'!G129*$R$4</f>
        <v>10</v>
      </c>
      <c r="H134" s="110">
        <f>'EC-UNCONSTR'!H129*$R$2+'WC-UNC'!H129*$R$4</f>
        <v>10</v>
      </c>
      <c r="I134" s="110">
        <f>'EC-UNCONSTR'!I129*$R$2+'WC-UNC'!I129*$R$4</f>
        <v>8</v>
      </c>
      <c r="J134" s="110">
        <f>'EC-UNCONSTR'!J129*$R$2+'WC-UNC'!J129*$R$4</f>
        <v>14</v>
      </c>
      <c r="K134" s="110">
        <f>'EC-UNCONSTR'!K129*$R$2+'WC-UNC'!K129*$R$4</f>
        <v>8</v>
      </c>
      <c r="L134" s="110">
        <f>'EC-UNCONSTR'!L129*$R$2+'WC-UNC'!L129*$R$4</f>
        <v>12</v>
      </c>
      <c r="M134" s="110">
        <f>'EC-UNCONSTR'!M129*$R$2+'WC-UNC'!M129*$R$4</f>
        <v>8</v>
      </c>
      <c r="N134" s="110">
        <f>'EC-UNCONSTR'!N129*$R$2+'WC-UNC'!N129*$R$4</f>
        <v>6</v>
      </c>
      <c r="O134" s="110">
        <f>'EC-UNCONSTR'!O129*$R$2+'WC-UNC'!O129*$R$4</f>
        <v>4</v>
      </c>
      <c r="P134" s="110">
        <f>'EC-UNCONSTR'!P129*$R$2+'WC-UNC'!P129*$R$4</f>
        <v>4</v>
      </c>
      <c r="Q134" s="110">
        <f>'EC-UNCONSTR'!Q129*$R$2+'WC-UNC'!Q129*$R$4</f>
        <v>4</v>
      </c>
      <c r="R134" s="115"/>
    </row>
    <row r="135" spans="2:18" ht="15.5" x14ac:dyDescent="0.35">
      <c r="B135" s="108" t="s">
        <v>177</v>
      </c>
      <c r="C135" s="108"/>
      <c r="D135" s="110">
        <f>'EC-UNCONSTR'!D130*$R$2+'WC-UNC'!D130*$R$4</f>
        <v>0</v>
      </c>
      <c r="E135" s="110">
        <f>'EC-UNCONSTR'!E130*$R$2+'WC-UNC'!E130*$R$4</f>
        <v>6</v>
      </c>
      <c r="F135" s="110">
        <f>'EC-UNCONSTR'!F130*$R$2+'WC-UNC'!F130*$R$4</f>
        <v>18</v>
      </c>
      <c r="G135" s="110">
        <f>'EC-UNCONSTR'!G130*$R$2+'WC-UNC'!G130*$R$4</f>
        <v>26</v>
      </c>
      <c r="H135" s="110">
        <f>'EC-UNCONSTR'!H130*$R$2+'WC-UNC'!H130*$R$4</f>
        <v>32</v>
      </c>
      <c r="I135" s="110">
        <f>'EC-UNCONSTR'!I130*$R$2+'WC-UNC'!I130*$R$4</f>
        <v>33</v>
      </c>
      <c r="J135" s="110">
        <f>'EC-UNCONSTR'!J130*$R$2+'WC-UNC'!J130*$R$4</f>
        <v>45</v>
      </c>
      <c r="K135" s="110">
        <f>'EC-UNCONSTR'!K130*$R$2+'WC-UNC'!K130*$R$4</f>
        <v>52</v>
      </c>
      <c r="L135" s="110">
        <f>'EC-UNCONSTR'!L130*$R$2+'WC-UNC'!L130*$R$4</f>
        <v>60</v>
      </c>
      <c r="M135" s="110">
        <f>'EC-UNCONSTR'!M130*$R$2+'WC-UNC'!M130*$R$4</f>
        <v>59</v>
      </c>
      <c r="N135" s="110">
        <f>'EC-UNCONSTR'!N130*$R$2+'WC-UNC'!N130*$R$4</f>
        <v>57</v>
      </c>
      <c r="O135" s="110">
        <f>'EC-UNCONSTR'!O130*$R$2+'WC-UNC'!O130*$R$4</f>
        <v>57</v>
      </c>
      <c r="P135" s="110">
        <f>'EC-UNCONSTR'!P130*$R$2+'WC-UNC'!P130*$R$4</f>
        <v>58</v>
      </c>
      <c r="Q135" s="110">
        <f>'EC-UNCONSTR'!Q130*$R$2+'WC-UNC'!Q130*$R$4</f>
        <v>59</v>
      </c>
      <c r="R135" s="115">
        <f>Q135</f>
        <v>59</v>
      </c>
    </row>
    <row r="136" spans="2:18" ht="15.5" x14ac:dyDescent="0.35">
      <c r="B136" s="108" t="s">
        <v>193</v>
      </c>
      <c r="C136" s="108"/>
      <c r="D136" s="110">
        <f>'EC-UNCONSTR'!D131*$R$2+'WC-UNC'!D131*$R$4</f>
        <v>0</v>
      </c>
      <c r="E136" s="110">
        <f>'EC-UNCONSTR'!E131*$R$2+'WC-UNC'!E131*$R$4</f>
        <v>1</v>
      </c>
      <c r="F136" s="110">
        <f>'EC-UNCONSTR'!F131*$R$2+'WC-UNC'!F131*$R$4</f>
        <v>4</v>
      </c>
      <c r="G136" s="110">
        <f>'EC-UNCONSTR'!G131*$R$2+'WC-UNC'!G131*$R$4</f>
        <v>3</v>
      </c>
      <c r="H136" s="110">
        <f>'EC-UNCONSTR'!H131*$R$2+'WC-UNC'!H131*$R$4</f>
        <v>3</v>
      </c>
      <c r="I136" s="110">
        <f>'EC-UNCONSTR'!I131*$R$2+'WC-UNC'!I131*$R$4</f>
        <v>2</v>
      </c>
      <c r="J136" s="110">
        <f>'EC-UNCONSTR'!J131*$R$2+'WC-UNC'!J131*$R$4</f>
        <v>5</v>
      </c>
      <c r="K136" s="110">
        <f>'EC-UNCONSTR'!K131*$R$2+'WC-UNC'!K131*$R$4</f>
        <v>3</v>
      </c>
      <c r="L136" s="110">
        <f>'EC-UNCONSTR'!L131*$R$2+'WC-UNC'!L131*$R$4</f>
        <v>5</v>
      </c>
      <c r="M136" s="110">
        <f>'EC-UNCONSTR'!M131*$R$2+'WC-UNC'!M131*$R$4</f>
        <v>2</v>
      </c>
      <c r="N136" s="110">
        <f>'EC-UNCONSTR'!N131*$R$2+'WC-UNC'!N131*$R$4</f>
        <v>3</v>
      </c>
      <c r="O136" s="110">
        <f>'EC-UNCONSTR'!O131*$R$2+'WC-UNC'!O131*$R$4</f>
        <v>1</v>
      </c>
      <c r="P136" s="110">
        <f>'EC-UNCONSTR'!P131*$R$2+'WC-UNC'!P131*$R$4</f>
        <v>2</v>
      </c>
      <c r="Q136" s="110">
        <f>'EC-UNCONSTR'!Q131*$R$2+'WC-UNC'!Q131*$R$4</f>
        <v>1</v>
      </c>
      <c r="R136" s="116"/>
    </row>
    <row r="137" spans="2:18" ht="15.5" x14ac:dyDescent="0.35">
      <c r="B137" s="108" t="s">
        <v>300</v>
      </c>
      <c r="C137" s="108"/>
      <c r="D137" s="110">
        <f>ROUNDUP(D125/(Assumptions!$C$36*365),0)</f>
        <v>0</v>
      </c>
      <c r="E137" s="110">
        <f>ROUNDUP(E125/(Assumptions!$C$36*365),0)</f>
        <v>1</v>
      </c>
      <c r="F137" s="110">
        <f>ROUNDUP(F125/(Assumptions!$C$36*365),0)</f>
        <v>2</v>
      </c>
      <c r="G137" s="110">
        <f>ROUNDUP(G125/(Assumptions!$C$36*365),0)</f>
        <v>2</v>
      </c>
      <c r="H137" s="110">
        <f>ROUNDUP(H125/(Assumptions!$C$36*365),0)</f>
        <v>1</v>
      </c>
      <c r="I137" s="110">
        <f>ROUNDUP(I125/(Assumptions!$C$36*365),0)</f>
        <v>1</v>
      </c>
      <c r="J137" s="110">
        <f>ROUNDUP(J125/(Assumptions!$C$36*365),0)</f>
        <v>2</v>
      </c>
      <c r="K137" s="110">
        <f>ROUNDUP(K125/(Assumptions!$C$36*365),0)</f>
        <v>1</v>
      </c>
      <c r="L137" s="110">
        <f>ROUNDUP(L125/(Assumptions!$C$36*365),0)</f>
        <v>2</v>
      </c>
      <c r="M137" s="110">
        <f>ROUNDUP(M125/(Assumptions!$C$36*365),0)</f>
        <v>1</v>
      </c>
      <c r="N137" s="110">
        <f>ROUNDUP(N125/(Assumptions!$C$36*365),0)</f>
        <v>1</v>
      </c>
      <c r="O137" s="110">
        <f>ROUNDUP(O125/(Assumptions!$C$36*365),0)</f>
        <v>1</v>
      </c>
      <c r="P137" s="110">
        <f>ROUNDUP(P125/(Assumptions!$C$36*365),0)</f>
        <v>1</v>
      </c>
      <c r="Q137" s="110">
        <f>ROUNDUP(Q125/(Assumptions!$C$36*365),0)</f>
        <v>1</v>
      </c>
      <c r="R137" s="116"/>
    </row>
    <row r="138" spans="2:18" ht="15.5" x14ac:dyDescent="0.35">
      <c r="B138" s="108"/>
      <c r="C138" s="108"/>
      <c r="D138" s="109"/>
      <c r="E138" s="110"/>
      <c r="F138" s="110"/>
      <c r="G138" s="110"/>
      <c r="H138" s="110"/>
      <c r="I138" s="110"/>
      <c r="J138" s="110"/>
      <c r="K138" s="110"/>
      <c r="L138" s="111"/>
      <c r="M138" s="110"/>
      <c r="N138" s="110"/>
      <c r="O138" s="110"/>
      <c r="P138" s="110"/>
      <c r="Q138" s="110"/>
      <c r="R138" s="116"/>
    </row>
    <row r="139" spans="2:18" ht="15.5" x14ac:dyDescent="0.35">
      <c r="B139" s="137" t="s">
        <v>257</v>
      </c>
      <c r="C139" s="145"/>
      <c r="D139" s="145"/>
      <c r="E139" s="145"/>
      <c r="F139" s="145"/>
      <c r="G139" s="145"/>
      <c r="H139" s="145"/>
      <c r="I139" s="145"/>
      <c r="J139" s="145"/>
      <c r="K139" s="145"/>
      <c r="L139" s="145"/>
      <c r="M139" s="145"/>
      <c r="N139" s="145"/>
      <c r="O139" s="145"/>
      <c r="P139" s="145"/>
      <c r="Q139" s="145"/>
      <c r="R139" s="145"/>
    </row>
    <row r="140" spans="2:18" ht="15.5" x14ac:dyDescent="0.35">
      <c r="B140" s="137"/>
      <c r="C140" s="145">
        <f t="shared" ref="C140:Q140" si="30">C6</f>
        <v>2021</v>
      </c>
      <c r="D140" s="145">
        <f t="shared" si="30"/>
        <v>2022</v>
      </c>
      <c r="E140" s="145">
        <f t="shared" si="30"/>
        <v>2023</v>
      </c>
      <c r="F140" s="145">
        <f t="shared" si="30"/>
        <v>2024</v>
      </c>
      <c r="G140" s="145">
        <f t="shared" si="30"/>
        <v>2025</v>
      </c>
      <c r="H140" s="145">
        <f t="shared" si="30"/>
        <v>2026</v>
      </c>
      <c r="I140" s="145">
        <f t="shared" si="30"/>
        <v>2027</v>
      </c>
      <c r="J140" s="145">
        <f t="shared" si="30"/>
        <v>2028</v>
      </c>
      <c r="K140" s="145">
        <f t="shared" si="30"/>
        <v>2029</v>
      </c>
      <c r="L140" s="145">
        <f t="shared" si="30"/>
        <v>2030</v>
      </c>
      <c r="M140" s="145">
        <f t="shared" si="30"/>
        <v>2031</v>
      </c>
      <c r="N140" s="145">
        <f t="shared" si="30"/>
        <v>2032</v>
      </c>
      <c r="O140" s="145">
        <f t="shared" si="30"/>
        <v>2033</v>
      </c>
      <c r="P140" s="145">
        <f t="shared" si="30"/>
        <v>2034</v>
      </c>
      <c r="Q140" s="145">
        <f t="shared" si="30"/>
        <v>2035</v>
      </c>
      <c r="R140" s="145"/>
    </row>
    <row r="141" spans="2:18" x14ac:dyDescent="0.35">
      <c r="B141" s="146" t="s">
        <v>258</v>
      </c>
      <c r="C141" s="164"/>
      <c r="D141" s="164">
        <f t="shared" ref="D141:Q141" si="31">ROUNDUP(D131*1.5,0)</f>
        <v>0</v>
      </c>
      <c r="E141" s="164">
        <f>ROUNDUP(E131*1.5,0)</f>
        <v>3</v>
      </c>
      <c r="F141" s="164">
        <f t="shared" si="31"/>
        <v>8</v>
      </c>
      <c r="G141" s="164">
        <f t="shared" si="31"/>
        <v>8</v>
      </c>
      <c r="H141" s="164">
        <f t="shared" si="31"/>
        <v>8</v>
      </c>
      <c r="I141" s="164">
        <f t="shared" si="31"/>
        <v>6</v>
      </c>
      <c r="J141" s="164">
        <f t="shared" si="31"/>
        <v>11</v>
      </c>
      <c r="K141" s="164">
        <f t="shared" si="31"/>
        <v>6</v>
      </c>
      <c r="L141" s="164">
        <f t="shared" si="31"/>
        <v>9</v>
      </c>
      <c r="M141" s="164">
        <f t="shared" si="31"/>
        <v>6</v>
      </c>
      <c r="N141" s="164">
        <f t="shared" si="31"/>
        <v>5</v>
      </c>
      <c r="O141" s="164">
        <f t="shared" si="31"/>
        <v>3</v>
      </c>
      <c r="P141" s="164">
        <f t="shared" si="31"/>
        <v>3</v>
      </c>
      <c r="Q141" s="164">
        <f t="shared" si="31"/>
        <v>3</v>
      </c>
      <c r="R141" s="146"/>
    </row>
    <row r="142" spans="2:18" x14ac:dyDescent="0.35">
      <c r="B142" s="146" t="s">
        <v>273</v>
      </c>
      <c r="C142" s="165"/>
      <c r="D142" s="165">
        <f>'EC-UNCONSTR'!D137*$R$2</f>
        <v>0</v>
      </c>
      <c r="E142" s="165">
        <f>'EC-UNCONSTR'!E137*$R$2</f>
        <v>29</v>
      </c>
      <c r="F142" s="165">
        <f>'EC-UNCONSTR'!F137*$R$2</f>
        <v>116</v>
      </c>
      <c r="G142" s="165">
        <f>'EC-UNCONSTR'!G137*$R$2</f>
        <v>116</v>
      </c>
      <c r="H142" s="165">
        <f>'EC-UNCONSTR'!H137*$R$2</f>
        <v>87</v>
      </c>
      <c r="I142" s="165">
        <f>'EC-UNCONSTR'!I137*$R$2</f>
        <v>87</v>
      </c>
      <c r="J142" s="165">
        <f>'EC-UNCONSTR'!J137*$R$2</f>
        <v>145</v>
      </c>
      <c r="K142" s="165">
        <f>'EC-UNCONSTR'!K137*$R$2</f>
        <v>58</v>
      </c>
      <c r="L142" s="165">
        <f>'EC-UNCONSTR'!L137*$R$2</f>
        <v>116</v>
      </c>
      <c r="M142" s="165">
        <f>'EC-UNCONSTR'!M137*$R$2</f>
        <v>29</v>
      </c>
      <c r="N142" s="165">
        <f>'EC-UNCONSTR'!N137*$R$2</f>
        <v>58</v>
      </c>
      <c r="O142" s="165">
        <f>'EC-UNCONSTR'!O137*$R$2</f>
        <v>29</v>
      </c>
      <c r="P142" s="165">
        <f>'EC-UNCONSTR'!P137*$R$2</f>
        <v>29</v>
      </c>
      <c r="Q142" s="165">
        <f>'EC-UNCONSTR'!Q137*$R$2</f>
        <v>29</v>
      </c>
      <c r="R142" s="146"/>
    </row>
    <row r="143" spans="2:18" x14ac:dyDescent="0.35">
      <c r="B143" s="58" t="s">
        <v>274</v>
      </c>
      <c r="C143" s="164"/>
      <c r="D143" s="164">
        <f>'WC-UNC'!D137*$R$4</f>
        <v>0</v>
      </c>
      <c r="E143" s="164">
        <f>'WC-UNC'!E137*$R$4</f>
        <v>0</v>
      </c>
      <c r="F143" s="164">
        <f>'WC-UNC'!F137*$R$4</f>
        <v>0</v>
      </c>
      <c r="G143" s="164">
        <f>'WC-UNC'!G137*$R$4</f>
        <v>0</v>
      </c>
      <c r="H143" s="164">
        <f>'WC-UNC'!H137*$R$4</f>
        <v>0</v>
      </c>
      <c r="I143" s="164">
        <f>'WC-UNC'!I137*$R$4</f>
        <v>0</v>
      </c>
      <c r="J143" s="164">
        <f>'WC-UNC'!J137*$R$4</f>
        <v>35</v>
      </c>
      <c r="K143" s="164">
        <f>'WC-UNC'!K137*$R$4</f>
        <v>35</v>
      </c>
      <c r="L143" s="164">
        <f>'WC-UNC'!L137*$R$4</f>
        <v>35</v>
      </c>
      <c r="M143" s="164">
        <f>'WC-UNC'!M137*$R$4</f>
        <v>35</v>
      </c>
      <c r="N143" s="164">
        <f>'WC-UNC'!N137*$R$4</f>
        <v>0</v>
      </c>
      <c r="O143" s="164">
        <f>'WC-UNC'!O137*$R$4</f>
        <v>0</v>
      </c>
      <c r="P143" s="164">
        <f>'WC-UNC'!P137*$R$4</f>
        <v>0</v>
      </c>
      <c r="Q143" s="164">
        <f>'WC-UNC'!Q137*$R$4</f>
        <v>0</v>
      </c>
      <c r="R143" s="58"/>
    </row>
    <row r="145" spans="4:18" ht="15.5" x14ac:dyDescent="0.35">
      <c r="D145" s="117"/>
      <c r="E145" s="117"/>
      <c r="F145" s="117"/>
      <c r="G145" s="117"/>
      <c r="H145" s="117"/>
      <c r="I145" s="117"/>
      <c r="J145" s="117"/>
      <c r="K145" s="117"/>
      <c r="L145" s="117"/>
      <c r="M145" s="117"/>
      <c r="N145" s="117"/>
      <c r="O145" s="117"/>
      <c r="P145" s="117"/>
      <c r="Q145" s="117"/>
      <c r="R145" s="117"/>
    </row>
    <row r="149" spans="4:18" x14ac:dyDescent="0.35">
      <c r="F149" s="22"/>
      <c r="G149" s="22"/>
      <c r="H149" s="22"/>
      <c r="I149" s="22"/>
      <c r="J149" s="22"/>
      <c r="K149" s="22"/>
      <c r="L149" s="22"/>
      <c r="M149" s="22"/>
      <c r="N149" s="22"/>
      <c r="O149" s="22"/>
      <c r="P149" s="22"/>
      <c r="Q149" s="22"/>
    </row>
    <row r="150" spans="4:18" x14ac:dyDescent="0.35">
      <c r="F150" s="22"/>
      <c r="G150" s="22"/>
      <c r="H150" s="22"/>
      <c r="I150" s="22"/>
      <c r="J150" s="22"/>
      <c r="K150" s="22"/>
      <c r="L150" s="22"/>
      <c r="M150" s="22"/>
      <c r="N150" s="22"/>
      <c r="O150" s="22"/>
      <c r="P150" s="22"/>
      <c r="Q150" s="22"/>
    </row>
    <row r="151" spans="4:18" x14ac:dyDescent="0.35">
      <c r="F151" s="22"/>
      <c r="G151" s="22"/>
      <c r="H151" s="22"/>
      <c r="I151" s="22"/>
      <c r="J151" s="22"/>
      <c r="K151" s="22"/>
      <c r="L151" s="22"/>
      <c r="M151" s="22"/>
      <c r="N151" s="22"/>
      <c r="O151" s="22"/>
      <c r="P151" s="22"/>
      <c r="Q151" s="22"/>
    </row>
    <row r="153" spans="4:18" x14ac:dyDescent="0.35">
      <c r="F153" s="57"/>
      <c r="G153" s="57"/>
      <c r="H153" s="57"/>
      <c r="I153" s="57"/>
      <c r="J153" s="57"/>
      <c r="K153" s="57"/>
      <c r="L153" s="57"/>
      <c r="M153" s="57"/>
      <c r="N153" s="57"/>
      <c r="O153" s="57"/>
      <c r="P153" s="57"/>
      <c r="Q153" s="57"/>
    </row>
    <row r="154" spans="4:18" x14ac:dyDescent="0.35">
      <c r="F154" s="57"/>
      <c r="G154" s="57"/>
      <c r="H154" s="57"/>
      <c r="I154" s="57"/>
      <c r="J154" s="57"/>
      <c r="K154" s="57"/>
      <c r="L154" s="57"/>
      <c r="M154" s="57"/>
      <c r="N154" s="57"/>
      <c r="O154" s="57"/>
      <c r="P154" s="57"/>
      <c r="Q154" s="57"/>
    </row>
    <row r="155" spans="4:18" x14ac:dyDescent="0.35">
      <c r="F155" s="57"/>
      <c r="G155" s="57"/>
      <c r="H155" s="57"/>
      <c r="I155" s="57"/>
      <c r="J155" s="57"/>
      <c r="K155" s="57"/>
      <c r="L155" s="57"/>
      <c r="M155" s="57"/>
      <c r="N155" s="57"/>
      <c r="O155" s="57"/>
      <c r="P155" s="57"/>
      <c r="Q155" s="57"/>
    </row>
    <row r="156" spans="4:18" x14ac:dyDescent="0.35">
      <c r="F156" s="57"/>
      <c r="G156" s="57"/>
      <c r="H156" s="57"/>
      <c r="I156" s="57"/>
      <c r="J156" s="57"/>
      <c r="K156" s="57"/>
      <c r="L156" s="57"/>
      <c r="M156" s="57"/>
      <c r="N156" s="57"/>
      <c r="O156" s="57"/>
      <c r="P156" s="57"/>
      <c r="Q156" s="57"/>
    </row>
  </sheetData>
  <conditionalFormatting sqref="C10:Q12">
    <cfRule type="colorScale" priority="46">
      <colorScale>
        <cfvo type="min"/>
        <cfvo type="max"/>
        <color theme="0"/>
        <color rgb="FF5D9732"/>
      </colorScale>
    </cfRule>
  </conditionalFormatting>
  <conditionalFormatting sqref="C18:Q20">
    <cfRule type="colorScale" priority="45">
      <colorScale>
        <cfvo type="min"/>
        <cfvo type="max"/>
        <color theme="0"/>
        <color rgb="FF5D9732"/>
      </colorScale>
    </cfRule>
  </conditionalFormatting>
  <conditionalFormatting sqref="C30:Q32">
    <cfRule type="colorScale" priority="44">
      <colorScale>
        <cfvo type="min"/>
        <cfvo type="max"/>
        <color theme="0"/>
        <color rgb="FF5D9732"/>
      </colorScale>
    </cfRule>
  </conditionalFormatting>
  <conditionalFormatting sqref="C34:Q35">
    <cfRule type="colorScale" priority="43">
      <colorScale>
        <cfvo type="min"/>
        <cfvo type="max"/>
        <color theme="0"/>
        <color rgb="FF5D9732"/>
      </colorScale>
    </cfRule>
  </conditionalFormatting>
  <conditionalFormatting sqref="D67:Q67">
    <cfRule type="colorScale" priority="42">
      <colorScale>
        <cfvo type="min"/>
        <cfvo type="max"/>
        <color rgb="FFFCFCFF"/>
        <color rgb="FF00B050"/>
      </colorScale>
    </cfRule>
  </conditionalFormatting>
  <conditionalFormatting sqref="C50:Q52">
    <cfRule type="colorScale" priority="41">
      <colorScale>
        <cfvo type="min"/>
        <cfvo type="max"/>
        <color theme="0"/>
        <color rgb="FF5D9732"/>
      </colorScale>
    </cfRule>
  </conditionalFormatting>
  <conditionalFormatting sqref="Q58:Q60">
    <cfRule type="colorScale" priority="40">
      <colorScale>
        <cfvo type="min"/>
        <cfvo type="max"/>
        <color theme="0"/>
        <color rgb="FF00B050"/>
      </colorScale>
    </cfRule>
  </conditionalFormatting>
  <conditionalFormatting sqref="C68:Q68">
    <cfRule type="colorScale" priority="39">
      <colorScale>
        <cfvo type="min"/>
        <cfvo type="max"/>
        <color theme="0"/>
        <color rgb="FF5D9732"/>
      </colorScale>
    </cfRule>
  </conditionalFormatting>
  <conditionalFormatting sqref="C70:Q71">
    <cfRule type="colorScale" priority="38">
      <colorScale>
        <cfvo type="min"/>
        <cfvo type="max"/>
        <color theme="0"/>
        <color rgb="FF5D9732"/>
      </colorScale>
    </cfRule>
  </conditionalFormatting>
  <conditionalFormatting sqref="D86:Q88">
    <cfRule type="colorScale" priority="37">
      <colorScale>
        <cfvo type="min"/>
        <cfvo type="max"/>
        <color theme="0"/>
        <color rgb="FF5D9732"/>
      </colorScale>
    </cfRule>
  </conditionalFormatting>
  <conditionalFormatting sqref="D90:Q92">
    <cfRule type="colorScale" priority="36">
      <colorScale>
        <cfvo type="min"/>
        <cfvo type="max"/>
        <color theme="0"/>
        <color rgb="FF5D9732"/>
      </colorScale>
    </cfRule>
  </conditionalFormatting>
  <conditionalFormatting sqref="D94:Q96">
    <cfRule type="colorScale" priority="35">
      <colorScale>
        <cfvo type="min"/>
        <cfvo type="max"/>
        <color theme="0"/>
        <color rgb="FF5D9732"/>
      </colorScale>
    </cfRule>
  </conditionalFormatting>
  <conditionalFormatting sqref="D98:Q100">
    <cfRule type="colorScale" priority="34">
      <colorScale>
        <cfvo type="min"/>
        <cfvo type="max"/>
        <color theme="0"/>
        <color rgb="FF5D9732"/>
      </colorScale>
    </cfRule>
  </conditionalFormatting>
  <conditionalFormatting sqref="C14:Q16">
    <cfRule type="colorScale" priority="32">
      <colorScale>
        <cfvo type="min"/>
        <cfvo type="max"/>
        <color theme="0"/>
        <color rgb="FF5D9732"/>
      </colorScale>
    </cfRule>
  </conditionalFormatting>
  <conditionalFormatting sqref="C46:Q48">
    <cfRule type="colorScale" priority="31">
      <colorScale>
        <cfvo type="min"/>
        <cfvo type="max"/>
        <color theme="0"/>
        <color rgb="FF5D9732"/>
      </colorScale>
    </cfRule>
  </conditionalFormatting>
  <conditionalFormatting sqref="C54:Q60">
    <cfRule type="colorScale" priority="30">
      <colorScale>
        <cfvo type="min"/>
        <cfvo type="max"/>
        <color theme="0"/>
        <color rgb="FF5D9732"/>
      </colorScale>
    </cfRule>
  </conditionalFormatting>
  <conditionalFormatting sqref="E138:Q138">
    <cfRule type="colorScale" priority="28">
      <colorScale>
        <cfvo type="min"/>
        <cfvo type="max"/>
        <color rgb="FFFCFCFF"/>
        <color rgb="FF5D9732"/>
      </colorScale>
    </cfRule>
  </conditionalFormatting>
  <conditionalFormatting sqref="D77:Q80">
    <cfRule type="colorScale" priority="48">
      <colorScale>
        <cfvo type="min"/>
        <cfvo type="max"/>
        <color rgb="FFFCFCFF"/>
        <color rgb="FF00B050"/>
      </colorScale>
    </cfRule>
  </conditionalFormatting>
  <conditionalFormatting sqref="D84:Q84">
    <cfRule type="colorScale" priority="24">
      <colorScale>
        <cfvo type="min"/>
        <cfvo type="max"/>
        <color rgb="FFFCFCFF"/>
        <color rgb="FF5D9732"/>
      </colorScale>
    </cfRule>
  </conditionalFormatting>
  <conditionalFormatting sqref="C62:Q65">
    <cfRule type="colorScale" priority="27">
      <colorScale>
        <cfvo type="min"/>
        <cfvo type="max"/>
        <color theme="0"/>
        <color rgb="FF5D9732"/>
      </colorScale>
    </cfRule>
  </conditionalFormatting>
  <conditionalFormatting sqref="C22:Q24">
    <cfRule type="colorScale" priority="26">
      <colorScale>
        <cfvo type="min"/>
        <cfvo type="max"/>
        <color theme="0"/>
        <color rgb="FF5D9732"/>
      </colorScale>
    </cfRule>
  </conditionalFormatting>
  <conditionalFormatting sqref="C26:Q29">
    <cfRule type="colorScale" priority="25">
      <colorScale>
        <cfvo type="min"/>
        <cfvo type="max"/>
        <color theme="0"/>
        <color rgb="FF5D9732"/>
      </colorScale>
    </cfRule>
  </conditionalFormatting>
  <conditionalFormatting sqref="C66:P66">
    <cfRule type="colorScale" priority="23">
      <colorScale>
        <cfvo type="min"/>
        <cfvo type="max"/>
        <color rgb="FFFCFCFF"/>
        <color rgb="FF5D9732"/>
      </colorScale>
    </cfRule>
  </conditionalFormatting>
  <conditionalFormatting sqref="D102:Q108">
    <cfRule type="colorScale" priority="20">
      <colorScale>
        <cfvo type="min"/>
        <cfvo type="max"/>
        <color theme="0"/>
        <color rgb="FF5D9732"/>
      </colorScale>
    </cfRule>
  </conditionalFormatting>
  <conditionalFormatting sqref="D109:Q111">
    <cfRule type="colorScale" priority="49">
      <colorScale>
        <cfvo type="min"/>
        <cfvo type="max"/>
        <color rgb="FFFCFCFF"/>
        <color rgb="FF5D9732"/>
      </colorScale>
    </cfRule>
  </conditionalFormatting>
  <conditionalFormatting sqref="D113:Q114">
    <cfRule type="colorScale" priority="18">
      <colorScale>
        <cfvo type="min"/>
        <cfvo type="max"/>
        <color rgb="FFFCFCFF"/>
        <color rgb="FF5D9732"/>
      </colorScale>
    </cfRule>
  </conditionalFormatting>
  <conditionalFormatting sqref="D115:Q116">
    <cfRule type="colorScale" priority="17">
      <colorScale>
        <cfvo type="min"/>
        <cfvo type="max"/>
        <color rgb="FFFCFCFF"/>
        <color rgb="FF5D9732"/>
      </colorScale>
    </cfRule>
  </conditionalFormatting>
  <conditionalFormatting sqref="D135:Q135">
    <cfRule type="colorScale" priority="14">
      <colorScale>
        <cfvo type="min"/>
        <cfvo type="max"/>
        <color theme="0"/>
        <color rgb="FF5D9732"/>
      </colorScale>
    </cfRule>
  </conditionalFormatting>
  <conditionalFormatting sqref="D136:Q136">
    <cfRule type="colorScale" priority="13">
      <colorScale>
        <cfvo type="min"/>
        <cfvo type="max"/>
        <color theme="0"/>
        <color rgb="FF5D9732"/>
      </colorScale>
    </cfRule>
  </conditionalFormatting>
  <conditionalFormatting sqref="C142:Q143">
    <cfRule type="colorScale" priority="11">
      <colorScale>
        <cfvo type="min"/>
        <cfvo type="max"/>
        <color theme="0"/>
        <color rgb="FF5D9732"/>
      </colorScale>
    </cfRule>
  </conditionalFormatting>
  <conditionalFormatting sqref="D127:Q133">
    <cfRule type="colorScale" priority="10">
      <colorScale>
        <cfvo type="min"/>
        <cfvo type="max"/>
        <color rgb="FFFCFCFF"/>
        <color rgb="FF5D9732"/>
      </colorScale>
    </cfRule>
  </conditionalFormatting>
  <conditionalFormatting sqref="D134:Q134">
    <cfRule type="colorScale" priority="7">
      <colorScale>
        <cfvo type="min"/>
        <cfvo type="max"/>
        <color theme="0"/>
        <color rgb="FF5D9732"/>
      </colorScale>
    </cfRule>
  </conditionalFormatting>
  <conditionalFormatting sqref="D118:Q121 D123:Q124">
    <cfRule type="colorScale" priority="6">
      <colorScale>
        <cfvo type="min"/>
        <cfvo type="max"/>
        <color rgb="FFFCFCFF"/>
        <color rgb="FF5D9732"/>
      </colorScale>
    </cfRule>
  </conditionalFormatting>
  <conditionalFormatting sqref="D122:Q122">
    <cfRule type="colorScale" priority="5">
      <colorScale>
        <cfvo type="min"/>
        <cfvo type="max"/>
        <color rgb="FFFCFCFF"/>
        <color rgb="FF5D9732"/>
      </colorScale>
    </cfRule>
  </conditionalFormatting>
  <conditionalFormatting sqref="D137:Q137">
    <cfRule type="colorScale" priority="4">
      <colorScale>
        <cfvo type="min"/>
        <cfvo type="max"/>
        <color theme="0"/>
        <color rgb="FF5D9732"/>
      </colorScale>
    </cfRule>
  </conditionalFormatting>
  <conditionalFormatting sqref="D125:Q125">
    <cfRule type="colorScale" priority="2">
      <colorScale>
        <cfvo type="min"/>
        <cfvo type="max"/>
        <color rgb="FFFCFCFF"/>
        <color rgb="FF5D9732"/>
      </colorScale>
    </cfRule>
  </conditionalFormatting>
  <conditionalFormatting sqref="C141:Q141">
    <cfRule type="colorScale" priority="1">
      <colorScale>
        <cfvo type="min"/>
        <cfvo type="max"/>
        <color theme="0"/>
        <color rgb="FF5D9732"/>
      </colorScale>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B8DAB-99BD-4140-B73D-AE3460B35C1D}">
  <sheetPr codeName="Sheet16">
    <tabColor rgb="FF8CC63F"/>
  </sheetPr>
  <dimension ref="A1:Z156"/>
  <sheetViews>
    <sheetView zoomScale="70" zoomScaleNormal="70" workbookViewId="0">
      <pane ySplit="6" topLeftCell="A106" activePane="bottomLeft" state="frozen"/>
      <selection pane="bottomLeft" activeCell="U39" sqref="U39"/>
    </sheetView>
  </sheetViews>
  <sheetFormatPr defaultRowHeight="14.5" x14ac:dyDescent="0.35"/>
  <cols>
    <col min="1" max="1" width="5.08984375" customWidth="1"/>
    <col min="2" max="2" width="25.1796875" customWidth="1"/>
    <col min="3" max="3" width="9.1796875" customWidth="1"/>
    <col min="6" max="16" width="9.36328125" bestFit="1" customWidth="1"/>
    <col min="17" max="17" width="10.08984375" customWidth="1"/>
  </cols>
  <sheetData>
    <row r="1" spans="1:20" x14ac:dyDescent="0.35">
      <c r="R1" t="s">
        <v>102</v>
      </c>
    </row>
    <row r="2" spans="1:20" x14ac:dyDescent="0.35">
      <c r="A2" s="31"/>
      <c r="B2" s="7" t="s">
        <v>304</v>
      </c>
      <c r="C2" s="31"/>
      <c r="D2" s="31"/>
      <c r="E2" s="31"/>
      <c r="F2" s="31"/>
      <c r="G2" s="31"/>
      <c r="Q2" s="4" t="s">
        <v>305</v>
      </c>
      <c r="R2" s="23">
        <v>1</v>
      </c>
    </row>
    <row r="3" spans="1:20" x14ac:dyDescent="0.35">
      <c r="Q3" s="4"/>
      <c r="R3" s="23"/>
      <c r="T3" s="140" t="s">
        <v>131</v>
      </c>
    </row>
    <row r="4" spans="1:20" x14ac:dyDescent="0.35">
      <c r="Q4" s="4" t="s">
        <v>306</v>
      </c>
      <c r="R4" s="23">
        <v>1</v>
      </c>
      <c r="T4" s="140" t="s">
        <v>132</v>
      </c>
    </row>
    <row r="5" spans="1:20" x14ac:dyDescent="0.35">
      <c r="C5" t="s">
        <v>103</v>
      </c>
      <c r="T5" s="140" t="s">
        <v>133</v>
      </c>
    </row>
    <row r="6" spans="1:20" ht="21" x14ac:dyDescent="0.5">
      <c r="B6" s="104"/>
      <c r="C6" s="105">
        <v>2021</v>
      </c>
      <c r="D6" s="105">
        <v>2022</v>
      </c>
      <c r="E6" s="105">
        <f t="shared" ref="E6:Q6" si="0">D6+1</f>
        <v>2023</v>
      </c>
      <c r="F6" s="105">
        <f t="shared" si="0"/>
        <v>2024</v>
      </c>
      <c r="G6" s="105">
        <f t="shared" si="0"/>
        <v>2025</v>
      </c>
      <c r="H6" s="105">
        <f t="shared" si="0"/>
        <v>2026</v>
      </c>
      <c r="I6" s="105">
        <f t="shared" si="0"/>
        <v>2027</v>
      </c>
      <c r="J6" s="105">
        <f t="shared" si="0"/>
        <v>2028</v>
      </c>
      <c r="K6" s="105">
        <f t="shared" si="0"/>
        <v>2029</v>
      </c>
      <c r="L6" s="106">
        <f t="shared" si="0"/>
        <v>2030</v>
      </c>
      <c r="M6" s="105">
        <f t="shared" si="0"/>
        <v>2031</v>
      </c>
      <c r="N6" s="105">
        <f t="shared" si="0"/>
        <v>2032</v>
      </c>
      <c r="O6" s="105">
        <f t="shared" si="0"/>
        <v>2033</v>
      </c>
      <c r="P6" s="105">
        <f t="shared" si="0"/>
        <v>2034</v>
      </c>
      <c r="Q6" s="105">
        <f t="shared" si="0"/>
        <v>2035</v>
      </c>
      <c r="R6" s="114" t="s">
        <v>94</v>
      </c>
      <c r="T6" s="140" t="s">
        <v>134</v>
      </c>
    </row>
    <row r="7" spans="1:20" ht="15.5" x14ac:dyDescent="0.35">
      <c r="A7" s="118" t="s">
        <v>130</v>
      </c>
      <c r="B7" s="119" t="s">
        <v>105</v>
      </c>
      <c r="C7" s="119"/>
      <c r="D7" s="120"/>
      <c r="E7" s="120"/>
      <c r="F7" s="120"/>
      <c r="G7" s="120"/>
      <c r="H7" s="120"/>
      <c r="I7" s="120"/>
      <c r="J7" s="120"/>
      <c r="K7" s="120"/>
      <c r="L7" s="120"/>
      <c r="M7" s="120"/>
      <c r="N7" s="120"/>
      <c r="O7" s="120"/>
      <c r="P7" s="120"/>
      <c r="Q7" s="120"/>
      <c r="R7" s="121"/>
    </row>
    <row r="8" spans="1:20" ht="15.5" x14ac:dyDescent="0.35">
      <c r="A8" s="118"/>
      <c r="B8" s="122" t="s">
        <v>106</v>
      </c>
      <c r="C8" s="122"/>
      <c r="D8" s="118"/>
      <c r="E8" s="118"/>
      <c r="F8" s="118"/>
      <c r="G8" s="118"/>
      <c r="H8" s="118"/>
      <c r="I8" s="118"/>
      <c r="J8" s="118"/>
      <c r="K8" s="118"/>
      <c r="L8" s="118"/>
      <c r="M8" s="118"/>
      <c r="N8" s="118"/>
      <c r="O8" s="118"/>
      <c r="P8" s="118"/>
      <c r="Q8" s="118"/>
      <c r="R8" s="117"/>
    </row>
    <row r="9" spans="1:20" ht="15.5" x14ac:dyDescent="0.35">
      <c r="A9" s="118"/>
      <c r="B9" s="131" t="str">
        <f>[1]Detailed!B9</f>
        <v>TURBINES ORDERED, MW</v>
      </c>
      <c r="C9" s="131"/>
      <c r="D9" s="131"/>
      <c r="E9" s="131"/>
      <c r="F9" s="131"/>
      <c r="G9" s="131"/>
      <c r="H9" s="131"/>
      <c r="I9" s="131"/>
      <c r="J9" s="131"/>
      <c r="K9" s="131"/>
      <c r="L9" s="131"/>
      <c r="M9" s="131"/>
      <c r="N9" s="131"/>
      <c r="O9" s="131"/>
      <c r="P9" s="131"/>
      <c r="Q9" s="131"/>
      <c r="R9" s="132"/>
    </row>
    <row r="10" spans="1:20" ht="15.5" x14ac:dyDescent="0.35">
      <c r="A10" s="123">
        <f>MAX(Assumptions!C$45:C$47)</f>
        <v>1</v>
      </c>
      <c r="B10" s="113">
        <f>[1]Detailed!B10</f>
        <v>12</v>
      </c>
      <c r="C10" s="110" cm="1">
        <f t="array" aca="1" ref="C10" ca="1">INDIRECT("R[36]C["&amp;$A$10&amp;"]",FALSE)</f>
        <v>42.769230769230774</v>
      </c>
      <c r="D10" s="110" cm="1">
        <f t="array" aca="1" ref="D10" ca="1">INDIRECT("R[36]C["&amp;$A$10&amp;"]",FALSE)</f>
        <v>261.79487179487182</v>
      </c>
      <c r="E10" s="110" cm="1">
        <f t="array" aca="1" ref="E10" ca="1">INDIRECT("R[36]C["&amp;$A$10&amp;"]",FALSE)</f>
        <v>187.5128205128205</v>
      </c>
      <c r="F10" s="110" cm="1">
        <f t="array" aca="1" ref="F10" ca="1">INDIRECT("R[36]C["&amp;$A$10&amp;"]",FALSE)</f>
        <v>60.666666666666664</v>
      </c>
      <c r="G10" s="110" cm="1">
        <f t="array" aca="1" ref="G10" ca="1">INDIRECT("R[36]C["&amp;$A$10&amp;"]",FALSE)</f>
        <v>0</v>
      </c>
      <c r="H10" s="110" cm="1">
        <f t="array" aca="1" ref="H10" ca="1">INDIRECT("R[36]C["&amp;$A$10&amp;"]",FALSE)</f>
        <v>0</v>
      </c>
      <c r="I10" s="110" cm="1">
        <f t="array" aca="1" ref="I10" ca="1">INDIRECT("R[36]C["&amp;$A$10&amp;"]",FALSE)</f>
        <v>0</v>
      </c>
      <c r="J10" s="110" cm="1">
        <f t="array" aca="1" ref="J10" ca="1">INDIRECT("R[36]C["&amp;$A$10&amp;"]",FALSE)</f>
        <v>0</v>
      </c>
      <c r="K10" s="110" cm="1">
        <f t="array" aca="1" ref="K10" ca="1">INDIRECT("R[36]C["&amp;$A$10&amp;"]",FALSE)</f>
        <v>0</v>
      </c>
      <c r="L10" s="110" cm="1">
        <f t="array" aca="1" ref="L10" ca="1">INDIRECT("R[36]C["&amp;$A$10&amp;"]",FALSE)</f>
        <v>0</v>
      </c>
      <c r="M10" s="110" cm="1">
        <f t="array" aca="1" ref="M10" ca="1">INDIRECT("R[36]C["&amp;$A$10&amp;"]",FALSE)</f>
        <v>0</v>
      </c>
      <c r="N10" s="110" cm="1">
        <f t="array" aca="1" ref="N10" ca="1">INDIRECT("R[36]C["&amp;$A$10&amp;"]",FALSE)</f>
        <v>0</v>
      </c>
      <c r="O10" s="110" cm="1">
        <f t="array" aca="1" ref="O10" ca="1">INDIRECT("R[36]C["&amp;$A$10&amp;"]",FALSE)</f>
        <v>0</v>
      </c>
      <c r="P10" s="112"/>
      <c r="Q10" s="112"/>
      <c r="R10" s="115">
        <f ca="1">SUM(C10:P10)</f>
        <v>552.74358974358972</v>
      </c>
    </row>
    <row r="11" spans="1:20" ht="15.5" x14ac:dyDescent="0.35">
      <c r="A11" s="123">
        <f>MAX(Assumptions!C$45:C$47)</f>
        <v>1</v>
      </c>
      <c r="B11" s="113">
        <f>[1]Detailed!B11</f>
        <v>15</v>
      </c>
      <c r="C11" s="110" cm="1">
        <f t="array" aca="1" ref="C11" ca="1">INDIRECT("R[36]C["&amp;$A$11&amp;"]",FALSE)</f>
        <v>0</v>
      </c>
      <c r="D11" s="110" cm="1">
        <f t="array" aca="1" ref="D11" ca="1">INDIRECT("R[36]C["&amp;$A$11&amp;"]",FALSE)</f>
        <v>76.52100840336135</v>
      </c>
      <c r="E11" s="110" cm="1">
        <f t="array" aca="1" ref="E11" ca="1">INDIRECT("R[36]C["&amp;$A$11&amp;"]",FALSE)</f>
        <v>102.33333333333334</v>
      </c>
      <c r="F11" s="110" cm="1">
        <f t="array" aca="1" ref="F11" ca="1">INDIRECT("R[36]C["&amp;$A$11&amp;"]",FALSE)</f>
        <v>183.06666666666666</v>
      </c>
      <c r="G11" s="110" cm="1">
        <f t="array" aca="1" ref="G11" ca="1">INDIRECT("R[36]C["&amp;$A$11&amp;"]",FALSE)</f>
        <v>193.64</v>
      </c>
      <c r="H11" s="110" cm="1">
        <f t="array" aca="1" ref="H11" ca="1">INDIRECT("R[36]C["&amp;$A$11&amp;"]",FALSE)</f>
        <v>408.39958923721548</v>
      </c>
      <c r="I11" s="110" cm="1">
        <f t="array" aca="1" ref="I11" ca="1">INDIRECT("R[36]C["&amp;$A$11&amp;"]",FALSE)</f>
        <v>441.73292257054879</v>
      </c>
      <c r="J11" s="110" cm="1">
        <f t="array" aca="1" ref="J11" ca="1">INDIRECT("R[36]C["&amp;$A$11&amp;"]",FALSE)</f>
        <v>441.73292257054879</v>
      </c>
      <c r="K11" s="110" cm="1">
        <f t="array" aca="1" ref="K11" ca="1">INDIRECT("R[36]C["&amp;$A$11&amp;"]",FALSE)</f>
        <v>0</v>
      </c>
      <c r="L11" s="110" cm="1">
        <f t="array" aca="1" ref="L11" ca="1">INDIRECT("R[36]C["&amp;$A$11&amp;"]",FALSE)</f>
        <v>0</v>
      </c>
      <c r="M11" s="110" cm="1">
        <f t="array" aca="1" ref="M11" ca="1">INDIRECT("R[36]C["&amp;$A$11&amp;"]",FALSE)</f>
        <v>0</v>
      </c>
      <c r="N11" s="110" cm="1">
        <f t="array" aca="1" ref="N11" ca="1">INDIRECT("R[36]C["&amp;$A$11&amp;"]",FALSE)</f>
        <v>0</v>
      </c>
      <c r="O11" s="110" cm="1">
        <f t="array" aca="1" ref="O11" ca="1">INDIRECT("R[36]C["&amp;$A$11&amp;"]",FALSE)</f>
        <v>0</v>
      </c>
      <c r="P11" s="112"/>
      <c r="Q11" s="112"/>
      <c r="R11" s="115">
        <f t="shared" ref="R11:R12" ca="1" si="1">SUM(C11:P11)</f>
        <v>1847.4264427816747</v>
      </c>
    </row>
    <row r="12" spans="1:20" ht="15.5" x14ac:dyDescent="0.35">
      <c r="A12" s="123">
        <f>MAX(Assumptions!C$45:C$47)</f>
        <v>1</v>
      </c>
      <c r="B12" s="113">
        <f>[1]Detailed!B12</f>
        <v>18</v>
      </c>
      <c r="C12" s="110" cm="1">
        <f t="array" aca="1" ref="C12" ca="1">INDIRECT("R[36]C["&amp;$A$12&amp;"]",FALSE)</f>
        <v>0</v>
      </c>
      <c r="D12" s="110" cm="1">
        <f t="array" aca="1" ref="D12" ca="1">INDIRECT("R[36]C["&amp;$A$12&amp;"]",FALSE)</f>
        <v>0</v>
      </c>
      <c r="E12" s="110" cm="1">
        <f t="array" aca="1" ref="E12" ca="1">INDIRECT("R[36]C["&amp;$A$12&amp;"]",FALSE)</f>
        <v>0</v>
      </c>
      <c r="F12" s="110" cm="1">
        <f t="array" aca="1" ref="F12" ca="1">INDIRECT("R[36]C["&amp;$A$12&amp;"]",FALSE)</f>
        <v>0</v>
      </c>
      <c r="G12" s="110" cm="1">
        <f t="array" aca="1" ref="G12" ca="1">INDIRECT("R[36]C["&amp;$A$12&amp;"]",FALSE)</f>
        <v>0</v>
      </c>
      <c r="H12" s="110" cm="1">
        <f t="array" aca="1" ref="H12" ca="1">INDIRECT("R[36]C["&amp;$A$12&amp;"]",FALSE)</f>
        <v>0</v>
      </c>
      <c r="I12" s="110" cm="1">
        <f t="array" aca="1" ref="I12" ca="1">INDIRECT("R[36]C["&amp;$A$12&amp;"]",FALSE)</f>
        <v>0</v>
      </c>
      <c r="J12" s="110" cm="1">
        <f t="array" aca="1" ref="J12" ca="1">INDIRECT("R[36]C["&amp;$A$12&amp;"]",FALSE)</f>
        <v>0</v>
      </c>
      <c r="K12" s="110" cm="1">
        <f t="array" aca="1" ref="K12" ca="1">INDIRECT("R[36]C["&amp;$A$12&amp;"]",FALSE)</f>
        <v>368.11076880879068</v>
      </c>
      <c r="L12" s="110" cm="1">
        <f t="array" aca="1" ref="L12" ca="1">INDIRECT("R[36]C["&amp;$A$12&amp;"]",FALSE)</f>
        <v>368.11076880879068</v>
      </c>
      <c r="M12" s="110" cm="1">
        <f t="array" aca="1" ref="M12" ca="1">INDIRECT("R[36]C["&amp;$A$12&amp;"]",FALSE)</f>
        <v>368.11076880879068</v>
      </c>
      <c r="N12" s="110" cm="1">
        <f t="array" aca="1" ref="N12" ca="1">INDIRECT("R[36]C["&amp;$A$12&amp;"]",FALSE)</f>
        <v>368.11076880879068</v>
      </c>
      <c r="O12" s="110" cm="1">
        <f t="array" aca="1" ref="O12" ca="1">INDIRECT("R[36]C["&amp;$A$12&amp;"]",FALSE)</f>
        <v>368.11076880879068</v>
      </c>
      <c r="P12" s="112"/>
      <c r="Q12" s="112"/>
      <c r="R12" s="115">
        <f t="shared" ca="1" si="1"/>
        <v>1840.5538440439534</v>
      </c>
      <c r="S12" t="s">
        <v>89</v>
      </c>
    </row>
    <row r="13" spans="1:20" ht="15.5" x14ac:dyDescent="0.35">
      <c r="A13" s="118"/>
      <c r="B13" s="131" t="str">
        <f>[1]Detailed!B13</f>
        <v>ROTOR BLADES, m</v>
      </c>
      <c r="C13" s="131"/>
      <c r="D13" s="131"/>
      <c r="E13" s="131"/>
      <c r="F13" s="131"/>
      <c r="G13" s="131"/>
      <c r="H13" s="131"/>
      <c r="I13" s="131"/>
      <c r="J13" s="131"/>
      <c r="K13" s="131"/>
      <c r="L13" s="131"/>
      <c r="M13" s="131"/>
      <c r="N13" s="131"/>
      <c r="O13" s="131"/>
      <c r="P13" s="131"/>
      <c r="Q13" s="131"/>
      <c r="R13" s="132"/>
    </row>
    <row r="14" spans="1:20" ht="15.5" x14ac:dyDescent="0.35">
      <c r="A14" s="123">
        <f>Assumptions!C$45</f>
        <v>1</v>
      </c>
      <c r="B14" s="113">
        <f>[1]Detailed!B14</f>
        <v>12</v>
      </c>
      <c r="C14" s="110" cm="1">
        <f t="array" aca="1" ref="C14" ca="1">INDIRECT("R[36]C["&amp;$A$14&amp;"]",FALSE)</f>
        <v>128.30769230769232</v>
      </c>
      <c r="D14" s="110" cm="1">
        <f t="array" aca="1" ref="D14" ca="1">INDIRECT("R[36]C["&amp;$A$14&amp;"]",FALSE)</f>
        <v>785.38461538461547</v>
      </c>
      <c r="E14" s="110" cm="1">
        <f t="array" aca="1" ref="E14" ca="1">INDIRECT("R[36]C["&amp;$A$14&amp;"]",FALSE)</f>
        <v>562.53846153846143</v>
      </c>
      <c r="F14" s="110" cm="1">
        <f t="array" aca="1" ref="F14" ca="1">INDIRECT("R[36]C["&amp;$A$14&amp;"]",FALSE)</f>
        <v>182</v>
      </c>
      <c r="G14" s="110" cm="1">
        <f t="array" aca="1" ref="G14" ca="1">INDIRECT("R[36]C["&amp;$A$14&amp;"]",FALSE)</f>
        <v>0</v>
      </c>
      <c r="H14" s="110" cm="1">
        <f t="array" aca="1" ref="H14" ca="1">INDIRECT("R[36]C["&amp;$A$14&amp;"]",FALSE)</f>
        <v>0</v>
      </c>
      <c r="I14" s="110" cm="1">
        <f t="array" aca="1" ref="I14" ca="1">INDIRECT("R[36]C["&amp;$A$14&amp;"]",FALSE)</f>
        <v>0</v>
      </c>
      <c r="J14" s="110" cm="1">
        <f t="array" aca="1" ref="J14" ca="1">INDIRECT("R[36]C["&amp;$A$14&amp;"]",FALSE)</f>
        <v>0</v>
      </c>
      <c r="K14" s="110" cm="1">
        <f t="array" aca="1" ref="K14" ca="1">INDIRECT("R[36]C["&amp;$A$14&amp;"]",FALSE)</f>
        <v>0</v>
      </c>
      <c r="L14" s="110" cm="1">
        <f t="array" aca="1" ref="L14" ca="1">INDIRECT("R[36]C["&amp;$A$14&amp;"]",FALSE)</f>
        <v>0</v>
      </c>
      <c r="M14" s="110" cm="1">
        <f t="array" aca="1" ref="M14" ca="1">INDIRECT("R[36]C["&amp;$A$14&amp;"]",FALSE)</f>
        <v>0</v>
      </c>
      <c r="N14" s="110" cm="1">
        <f t="array" aca="1" ref="N14" ca="1">INDIRECT("R[36]C["&amp;$A$14&amp;"]",FALSE)</f>
        <v>0</v>
      </c>
      <c r="O14" s="110" cm="1">
        <f t="array" aca="1" ref="O14" ca="1">INDIRECT("R[36]C["&amp;$A$14&amp;"]",FALSE)</f>
        <v>0</v>
      </c>
      <c r="P14" s="108"/>
      <c r="Q14" s="108"/>
      <c r="R14" s="115">
        <f ca="1">SUM(C14:P14)</f>
        <v>1658.2307692307693</v>
      </c>
    </row>
    <row r="15" spans="1:20" ht="15.5" x14ac:dyDescent="0.35">
      <c r="A15" s="123">
        <f>Assumptions!C$45</f>
        <v>1</v>
      </c>
      <c r="B15" s="113">
        <f>[1]Detailed!B15</f>
        <v>15</v>
      </c>
      <c r="C15" s="110" cm="1">
        <f t="array" aca="1" ref="C15" ca="1">INDIRECT("R[36]C["&amp;$A$15&amp;"]",FALSE)</f>
        <v>0</v>
      </c>
      <c r="D15" s="110" cm="1">
        <f t="array" aca="1" ref="D15" ca="1">INDIRECT("R[36]C["&amp;$A$15&amp;"]",FALSE)</f>
        <v>229.56302521008405</v>
      </c>
      <c r="E15" s="110" cm="1">
        <f t="array" aca="1" ref="E15" ca="1">INDIRECT("R[36]C["&amp;$A$15&amp;"]",FALSE)</f>
        <v>307</v>
      </c>
      <c r="F15" s="110" cm="1">
        <f t="array" aca="1" ref="F15" ca="1">INDIRECT("R[36]C["&amp;$A$15&amp;"]",FALSE)</f>
        <v>549.20000000000005</v>
      </c>
      <c r="G15" s="110" cm="1">
        <f t="array" aca="1" ref="G15" ca="1">INDIRECT("R[36]C["&amp;$A$15&amp;"]",FALSE)</f>
        <v>580.91999999999996</v>
      </c>
      <c r="H15" s="110" cm="1">
        <f t="array" aca="1" ref="H15" ca="1">INDIRECT("R[36]C["&amp;$A$15&amp;"]",FALSE)</f>
        <v>1225.1987677116465</v>
      </c>
      <c r="I15" s="110" cm="1">
        <f t="array" aca="1" ref="I15" ca="1">INDIRECT("R[36]C["&amp;$A$15&amp;"]",FALSE)</f>
        <v>1325.1987677116463</v>
      </c>
      <c r="J15" s="110" cm="1">
        <f t="array" aca="1" ref="J15" ca="1">INDIRECT("R[36]C["&amp;$A$15&amp;"]",FALSE)</f>
        <v>1325.1987677116463</v>
      </c>
      <c r="K15" s="110" cm="1">
        <f t="array" aca="1" ref="K15" ca="1">INDIRECT("R[36]C["&amp;$A$15&amp;"]",FALSE)</f>
        <v>0</v>
      </c>
      <c r="L15" s="110" cm="1">
        <f t="array" aca="1" ref="L15" ca="1">INDIRECT("R[36]C["&amp;$A$15&amp;"]",FALSE)</f>
        <v>0</v>
      </c>
      <c r="M15" s="110" cm="1">
        <f t="array" aca="1" ref="M15" ca="1">INDIRECT("R[36]C["&amp;$A$15&amp;"]",FALSE)</f>
        <v>0</v>
      </c>
      <c r="N15" s="110" cm="1">
        <f t="array" aca="1" ref="N15" ca="1">INDIRECT("R[36]C["&amp;$A$15&amp;"]",FALSE)</f>
        <v>0</v>
      </c>
      <c r="O15" s="110" cm="1">
        <f t="array" aca="1" ref="O15" ca="1">INDIRECT("R[36]C["&amp;$A$15&amp;"]",FALSE)</f>
        <v>0</v>
      </c>
      <c r="P15" s="108"/>
      <c r="Q15" s="108"/>
      <c r="R15" s="115">
        <f t="shared" ref="R15:R16" ca="1" si="2">SUM(C15:P15)</f>
        <v>5542.2793283450228</v>
      </c>
    </row>
    <row r="16" spans="1:20" ht="15.5" x14ac:dyDescent="0.35">
      <c r="A16" s="123">
        <f>Assumptions!C$45</f>
        <v>1</v>
      </c>
      <c r="B16" s="113">
        <f>[1]Detailed!B16</f>
        <v>18</v>
      </c>
      <c r="C16" s="110" cm="1">
        <f t="array" aca="1" ref="C16" ca="1">INDIRECT("R[36]C["&amp;$A$16&amp;"]",FALSE)</f>
        <v>0</v>
      </c>
      <c r="D16" s="110" cm="1">
        <f t="array" aca="1" ref="D16" ca="1">INDIRECT("R[36]C["&amp;$A$16&amp;"]",FALSE)</f>
        <v>0</v>
      </c>
      <c r="E16" s="110" cm="1">
        <f t="array" aca="1" ref="E16" ca="1">INDIRECT("R[36]C["&amp;$A$16&amp;"]",FALSE)</f>
        <v>0</v>
      </c>
      <c r="F16" s="110" cm="1">
        <f t="array" aca="1" ref="F16" ca="1">INDIRECT("R[36]C["&amp;$A$16&amp;"]",FALSE)</f>
        <v>0</v>
      </c>
      <c r="G16" s="110" cm="1">
        <f t="array" aca="1" ref="G16" ca="1">INDIRECT("R[36]C["&amp;$A$16&amp;"]",FALSE)</f>
        <v>0</v>
      </c>
      <c r="H16" s="110" cm="1">
        <f t="array" aca="1" ref="H16" ca="1">INDIRECT("R[36]C["&amp;$A$16&amp;"]",FALSE)</f>
        <v>0</v>
      </c>
      <c r="I16" s="110" cm="1">
        <f t="array" aca="1" ref="I16" ca="1">INDIRECT("R[36]C["&amp;$A$16&amp;"]",FALSE)</f>
        <v>0</v>
      </c>
      <c r="J16" s="110" cm="1">
        <f t="array" aca="1" ref="J16" ca="1">INDIRECT("R[36]C["&amp;$A$16&amp;"]",FALSE)</f>
        <v>0</v>
      </c>
      <c r="K16" s="110" cm="1">
        <f t="array" aca="1" ref="K16" ca="1">INDIRECT("R[36]C["&amp;$A$16&amp;"]",FALSE)</f>
        <v>1104.332306426372</v>
      </c>
      <c r="L16" s="110" cm="1">
        <f t="array" aca="1" ref="L16" ca="1">INDIRECT("R[36]C["&amp;$A$16&amp;"]",FALSE)</f>
        <v>1104.332306426372</v>
      </c>
      <c r="M16" s="110" cm="1">
        <f t="array" aca="1" ref="M16" ca="1">INDIRECT("R[36]C["&amp;$A$16&amp;"]",FALSE)</f>
        <v>1104.332306426372</v>
      </c>
      <c r="N16" s="110" cm="1">
        <f t="array" aca="1" ref="N16" ca="1">INDIRECT("R[36]C["&amp;$A$16&amp;"]",FALSE)</f>
        <v>1104.332306426372</v>
      </c>
      <c r="O16" s="110" cm="1">
        <f t="array" aca="1" ref="O16" ca="1">INDIRECT("R[36]C["&amp;$A$16&amp;"]",FALSE)</f>
        <v>1104.332306426372</v>
      </c>
      <c r="P16" s="108"/>
      <c r="Q16" s="108"/>
      <c r="R16" s="115">
        <f t="shared" ca="1" si="2"/>
        <v>5521.6615321318604</v>
      </c>
    </row>
    <row r="17" spans="1:18" ht="15.5" x14ac:dyDescent="0.35">
      <c r="A17" s="118"/>
      <c r="B17" s="131" t="str">
        <f>[1]Detailed!B17</f>
        <v>NACELLES, MW</v>
      </c>
      <c r="C17" s="131"/>
      <c r="D17" s="131"/>
      <c r="E17" s="131"/>
      <c r="F17" s="131"/>
      <c r="G17" s="131"/>
      <c r="H17" s="131"/>
      <c r="I17" s="131"/>
      <c r="J17" s="131"/>
      <c r="K17" s="131"/>
      <c r="L17" s="131"/>
      <c r="M17" s="131"/>
      <c r="N17" s="131"/>
      <c r="O17" s="131"/>
      <c r="P17" s="131"/>
      <c r="Q17" s="131"/>
      <c r="R17" s="132"/>
    </row>
    <row r="18" spans="1:18" ht="15.5" x14ac:dyDescent="0.35">
      <c r="A18" s="123">
        <f>Assumptions!C46</f>
        <v>1</v>
      </c>
      <c r="B18" s="113">
        <f>[1]Detailed!B18</f>
        <v>12</v>
      </c>
      <c r="C18" s="110" cm="1">
        <f t="array" aca="1" ref="C18" ca="1">INDIRECT("R[36]C["&amp;$A$18&amp;"]",FALSE)</f>
        <v>42.769230769230774</v>
      </c>
      <c r="D18" s="110" cm="1">
        <f t="array" aca="1" ref="D18" ca="1">INDIRECT("R[36]C["&amp;$A$18&amp;"]",FALSE)</f>
        <v>261.79487179487182</v>
      </c>
      <c r="E18" s="110" cm="1">
        <f t="array" aca="1" ref="E18" ca="1">INDIRECT("R[36]C["&amp;$A$18&amp;"]",FALSE)</f>
        <v>187.5128205128205</v>
      </c>
      <c r="F18" s="110" cm="1">
        <f t="array" aca="1" ref="F18" ca="1">INDIRECT("R[36]C["&amp;$A$18&amp;"]",FALSE)</f>
        <v>60.666666666666664</v>
      </c>
      <c r="G18" s="110" cm="1">
        <f t="array" aca="1" ref="G18" ca="1">INDIRECT("R[36]C["&amp;$A$18&amp;"]",FALSE)</f>
        <v>0</v>
      </c>
      <c r="H18" s="110" cm="1">
        <f t="array" aca="1" ref="H18" ca="1">INDIRECT("R[36]C["&amp;$A$18&amp;"]",FALSE)</f>
        <v>0</v>
      </c>
      <c r="I18" s="110" cm="1">
        <f t="array" aca="1" ref="I18" ca="1">INDIRECT("R[36]C["&amp;$A$18&amp;"]",FALSE)</f>
        <v>0</v>
      </c>
      <c r="J18" s="110" cm="1">
        <f t="array" aca="1" ref="J18" ca="1">INDIRECT("R[36]C["&amp;$A$18&amp;"]",FALSE)</f>
        <v>0</v>
      </c>
      <c r="K18" s="110" cm="1">
        <f t="array" aca="1" ref="K18" ca="1">INDIRECT("R[36]C["&amp;$A$18&amp;"]",FALSE)</f>
        <v>0</v>
      </c>
      <c r="L18" s="110" cm="1">
        <f t="array" aca="1" ref="L18" ca="1">INDIRECT("R[36]C["&amp;$A$18&amp;"]",FALSE)</f>
        <v>0</v>
      </c>
      <c r="M18" s="110" cm="1">
        <f t="array" aca="1" ref="M18" ca="1">INDIRECT("R[36]C["&amp;$A$18&amp;"]",FALSE)</f>
        <v>0</v>
      </c>
      <c r="N18" s="110" cm="1">
        <f t="array" aca="1" ref="N18" ca="1">INDIRECT("R[36]C["&amp;$A$18&amp;"]",FALSE)</f>
        <v>0</v>
      </c>
      <c r="O18" s="110" cm="1">
        <f t="array" aca="1" ref="O18" ca="1">INDIRECT("R[36]C["&amp;$A$18&amp;"]",FALSE)</f>
        <v>0</v>
      </c>
      <c r="P18" s="108"/>
      <c r="Q18" s="108"/>
      <c r="R18" s="115">
        <f ca="1">SUM(C18:P18)</f>
        <v>552.74358974358972</v>
      </c>
    </row>
    <row r="19" spans="1:18" ht="15.5" x14ac:dyDescent="0.35">
      <c r="A19" s="123">
        <f>A18</f>
        <v>1</v>
      </c>
      <c r="B19" s="113">
        <f>[1]Detailed!B19</f>
        <v>15</v>
      </c>
      <c r="C19" s="110" cm="1">
        <f t="array" aca="1" ref="C19" ca="1">INDIRECT("R[36]C["&amp;$A$19&amp;"]",FALSE)</f>
        <v>0</v>
      </c>
      <c r="D19" s="110" cm="1">
        <f t="array" aca="1" ref="D19" ca="1">INDIRECT("R[36]C["&amp;$A$19&amp;"]",FALSE)</f>
        <v>76.52100840336135</v>
      </c>
      <c r="E19" s="110" cm="1">
        <f t="array" aca="1" ref="E19" ca="1">INDIRECT("R[36]C["&amp;$A$19&amp;"]",FALSE)</f>
        <v>102.33333333333334</v>
      </c>
      <c r="F19" s="110" cm="1">
        <f t="array" aca="1" ref="F19" ca="1">INDIRECT("R[36]C["&amp;$A$19&amp;"]",FALSE)</f>
        <v>183.06666666666666</v>
      </c>
      <c r="G19" s="110" cm="1">
        <f t="array" aca="1" ref="G19" ca="1">INDIRECT("R[36]C["&amp;$A$19&amp;"]",FALSE)</f>
        <v>193.64</v>
      </c>
      <c r="H19" s="110" cm="1">
        <f t="array" aca="1" ref="H19" ca="1">INDIRECT("R[36]C["&amp;$A$19&amp;"]",FALSE)</f>
        <v>408.39958923721548</v>
      </c>
      <c r="I19" s="110" cm="1">
        <f t="array" aca="1" ref="I19" ca="1">INDIRECT("R[36]C["&amp;$A$19&amp;"]",FALSE)</f>
        <v>441.73292257054879</v>
      </c>
      <c r="J19" s="110" cm="1">
        <f t="array" aca="1" ref="J19" ca="1">INDIRECT("R[36]C["&amp;$A$19&amp;"]",FALSE)</f>
        <v>441.73292257054879</v>
      </c>
      <c r="K19" s="110" cm="1">
        <f t="array" aca="1" ref="K19" ca="1">INDIRECT("R[36]C["&amp;$A$19&amp;"]",FALSE)</f>
        <v>0</v>
      </c>
      <c r="L19" s="110" cm="1">
        <f t="array" aca="1" ref="L19" ca="1">INDIRECT("R[36]C["&amp;$A$19&amp;"]",FALSE)</f>
        <v>0</v>
      </c>
      <c r="M19" s="110" cm="1">
        <f t="array" aca="1" ref="M19" ca="1">INDIRECT("R[36]C["&amp;$A$19&amp;"]",FALSE)</f>
        <v>0</v>
      </c>
      <c r="N19" s="110" cm="1">
        <f t="array" aca="1" ref="N19" ca="1">INDIRECT("R[36]C["&amp;$A$19&amp;"]",FALSE)</f>
        <v>0</v>
      </c>
      <c r="O19" s="110" cm="1">
        <f t="array" aca="1" ref="O19" ca="1">INDIRECT("R[36]C["&amp;$A$19&amp;"]",FALSE)</f>
        <v>0</v>
      </c>
      <c r="P19" s="108"/>
      <c r="Q19" s="108"/>
      <c r="R19" s="115">
        <f t="shared" ref="R19:R20" ca="1" si="3">SUM(C19:P19)</f>
        <v>1847.4264427816747</v>
      </c>
    </row>
    <row r="20" spans="1:18" ht="15.5" x14ac:dyDescent="0.35">
      <c r="A20" s="123">
        <f>A18</f>
        <v>1</v>
      </c>
      <c r="B20" s="113">
        <f>[1]Detailed!B20</f>
        <v>18</v>
      </c>
      <c r="C20" s="110" cm="1">
        <f t="array" aca="1" ref="C20" ca="1">INDIRECT("R[36]C["&amp;$A$20&amp;"]",FALSE)</f>
        <v>0</v>
      </c>
      <c r="D20" s="110" cm="1">
        <f t="array" aca="1" ref="D20" ca="1">INDIRECT("R[36]C["&amp;$A$20&amp;"]",FALSE)</f>
        <v>0</v>
      </c>
      <c r="E20" s="110" cm="1">
        <f t="array" aca="1" ref="E20" ca="1">INDIRECT("R[36]C["&amp;$A$20&amp;"]",FALSE)</f>
        <v>0</v>
      </c>
      <c r="F20" s="110" cm="1">
        <f t="array" aca="1" ref="F20" ca="1">INDIRECT("R[36]C["&amp;$A$20&amp;"]",FALSE)</f>
        <v>0</v>
      </c>
      <c r="G20" s="110" cm="1">
        <f t="array" aca="1" ref="G20" ca="1">INDIRECT("R[36]C["&amp;$A$20&amp;"]",FALSE)</f>
        <v>0</v>
      </c>
      <c r="H20" s="110" cm="1">
        <f t="array" aca="1" ref="H20" ca="1">INDIRECT("R[36]C["&amp;$A$20&amp;"]",FALSE)</f>
        <v>0</v>
      </c>
      <c r="I20" s="110" cm="1">
        <f t="array" aca="1" ref="I20" ca="1">INDIRECT("R[36]C["&amp;$A$20&amp;"]",FALSE)</f>
        <v>0</v>
      </c>
      <c r="J20" s="110" cm="1">
        <f t="array" aca="1" ref="J20" ca="1">INDIRECT("R[36]C["&amp;$A$20&amp;"]",FALSE)</f>
        <v>0</v>
      </c>
      <c r="K20" s="110" cm="1">
        <f t="array" aca="1" ref="K20" ca="1">INDIRECT("R[36]C["&amp;$A$20&amp;"]",FALSE)</f>
        <v>368.11076880879068</v>
      </c>
      <c r="L20" s="110" cm="1">
        <f t="array" aca="1" ref="L20" ca="1">INDIRECT("R[36]C["&amp;$A$20&amp;"]",FALSE)</f>
        <v>368.11076880879068</v>
      </c>
      <c r="M20" s="110" cm="1">
        <f t="array" aca="1" ref="M20" ca="1">INDIRECT("R[36]C["&amp;$A$20&amp;"]",FALSE)</f>
        <v>368.11076880879068</v>
      </c>
      <c r="N20" s="110" cm="1">
        <f t="array" aca="1" ref="N20" ca="1">INDIRECT("R[36]C["&amp;$A$20&amp;"]",FALSE)</f>
        <v>368.11076880879068</v>
      </c>
      <c r="O20" s="110" cm="1">
        <f t="array" aca="1" ref="O20" ca="1">INDIRECT("R[36]C["&amp;$A$20&amp;"]",FALSE)</f>
        <v>368.11076880879068</v>
      </c>
      <c r="P20" s="108"/>
      <c r="Q20" s="108"/>
      <c r="R20" s="115">
        <f t="shared" ca="1" si="3"/>
        <v>1840.5538440439534</v>
      </c>
    </row>
    <row r="21" spans="1:18" ht="15.5" x14ac:dyDescent="0.35">
      <c r="A21" s="118"/>
      <c r="B21" s="131" t="str">
        <f>[1]Detailed!B21</f>
        <v>TOWERS, m</v>
      </c>
      <c r="C21" s="131"/>
      <c r="D21" s="131"/>
      <c r="E21" s="131"/>
      <c r="F21" s="131"/>
      <c r="G21" s="131"/>
      <c r="H21" s="131"/>
      <c r="I21" s="131"/>
      <c r="J21" s="131"/>
      <c r="K21" s="131"/>
      <c r="L21" s="131"/>
      <c r="M21" s="131"/>
      <c r="N21" s="131"/>
      <c r="O21" s="131"/>
      <c r="P21" s="131"/>
      <c r="Q21" s="131"/>
      <c r="R21" s="132"/>
    </row>
    <row r="22" spans="1:18" ht="15.5" x14ac:dyDescent="0.35">
      <c r="A22" s="123">
        <f>Assumptions!C47</f>
        <v>1</v>
      </c>
      <c r="B22" s="113">
        <f>[1]Detailed!B22</f>
        <v>12</v>
      </c>
      <c r="C22" s="110" cm="1">
        <f t="array" aca="1" ref="C22" ca="1">INDIRECT("R[36]C["&amp;$A$22&amp;"]",FALSE)</f>
        <v>42.769230769230774</v>
      </c>
      <c r="D22" s="110" cm="1">
        <f t="array" aca="1" ref="D22" ca="1">INDIRECT("R[36]C["&amp;$A$18&amp;"]",FALSE)</f>
        <v>261.79487179487182</v>
      </c>
      <c r="E22" s="110" cm="1">
        <f t="array" aca="1" ref="E22" ca="1">INDIRECT("R[36]C["&amp;$A$18&amp;"]",FALSE)</f>
        <v>187.5128205128205</v>
      </c>
      <c r="F22" s="110" cm="1">
        <f t="array" aca="1" ref="F22" ca="1">INDIRECT("R[36]C["&amp;$A$18&amp;"]",FALSE)</f>
        <v>60.666666666666664</v>
      </c>
      <c r="G22" s="110" cm="1">
        <f t="array" aca="1" ref="G22" ca="1">INDIRECT("R[36]C["&amp;$A$18&amp;"]",FALSE)</f>
        <v>0</v>
      </c>
      <c r="H22" s="110" cm="1">
        <f t="array" aca="1" ref="H22" ca="1">INDIRECT("R[36]C["&amp;$A$18&amp;"]",FALSE)</f>
        <v>0</v>
      </c>
      <c r="I22" s="110" cm="1">
        <f t="array" aca="1" ref="I22" ca="1">INDIRECT("R[36]C["&amp;$A$18&amp;"]",FALSE)</f>
        <v>0</v>
      </c>
      <c r="J22" s="110" cm="1">
        <f t="array" aca="1" ref="J22" ca="1">INDIRECT("R[36]C["&amp;$A$18&amp;"]",FALSE)</f>
        <v>0</v>
      </c>
      <c r="K22" s="110" cm="1">
        <f t="array" aca="1" ref="K22" ca="1">INDIRECT("R[36]C["&amp;$A$18&amp;"]",FALSE)</f>
        <v>0</v>
      </c>
      <c r="L22" s="110" cm="1">
        <f t="array" aca="1" ref="L22" ca="1">INDIRECT("R[36]C["&amp;$A$18&amp;"]",FALSE)</f>
        <v>0</v>
      </c>
      <c r="M22" s="110" cm="1">
        <f t="array" aca="1" ref="M22" ca="1">INDIRECT("R[36]C["&amp;$A$18&amp;"]",FALSE)</f>
        <v>0</v>
      </c>
      <c r="N22" s="110" cm="1">
        <f t="array" aca="1" ref="N22" ca="1">INDIRECT("R[36]C["&amp;$A$18&amp;"]",FALSE)</f>
        <v>0</v>
      </c>
      <c r="O22" s="110" cm="1">
        <f t="array" aca="1" ref="O22" ca="1">INDIRECT("R[36]C["&amp;$A$18&amp;"]",FALSE)</f>
        <v>0</v>
      </c>
      <c r="P22" s="113"/>
      <c r="Q22" s="113"/>
      <c r="R22" s="115">
        <f ca="1">SUM(C22:P22)</f>
        <v>552.74358974358972</v>
      </c>
    </row>
    <row r="23" spans="1:18" ht="15.5" x14ac:dyDescent="0.35">
      <c r="A23" s="123">
        <f>A22</f>
        <v>1</v>
      </c>
      <c r="B23" s="113">
        <f>[1]Detailed!B23</f>
        <v>15</v>
      </c>
      <c r="C23" s="110" cm="1">
        <f t="array" aca="1" ref="C23" ca="1">INDIRECT("R[36]C["&amp;$A$23&amp;"]",FALSE)</f>
        <v>0</v>
      </c>
      <c r="D23" s="110" cm="1">
        <f t="array" aca="1" ref="D23" ca="1">INDIRECT("R[36]C["&amp;$A$19&amp;"]",FALSE)</f>
        <v>76.52100840336135</v>
      </c>
      <c r="E23" s="110" cm="1">
        <f t="array" aca="1" ref="E23" ca="1">INDIRECT("R[36]C["&amp;$A$19&amp;"]",FALSE)</f>
        <v>102.33333333333334</v>
      </c>
      <c r="F23" s="110" cm="1">
        <f t="array" aca="1" ref="F23" ca="1">INDIRECT("R[36]C["&amp;$A$19&amp;"]",FALSE)</f>
        <v>183.06666666666666</v>
      </c>
      <c r="G23" s="110" cm="1">
        <f t="array" aca="1" ref="G23" ca="1">INDIRECT("R[36]C["&amp;$A$19&amp;"]",FALSE)</f>
        <v>193.64</v>
      </c>
      <c r="H23" s="110" cm="1">
        <f t="array" aca="1" ref="H23" ca="1">INDIRECT("R[36]C["&amp;$A$19&amp;"]",FALSE)</f>
        <v>408.39958923721548</v>
      </c>
      <c r="I23" s="110" cm="1">
        <f t="array" aca="1" ref="I23" ca="1">INDIRECT("R[36]C["&amp;$A$19&amp;"]",FALSE)</f>
        <v>441.73292257054879</v>
      </c>
      <c r="J23" s="110" cm="1">
        <f t="array" aca="1" ref="J23" ca="1">INDIRECT("R[36]C["&amp;$A$19&amp;"]",FALSE)</f>
        <v>441.73292257054879</v>
      </c>
      <c r="K23" s="110" cm="1">
        <f t="array" aca="1" ref="K23" ca="1">INDIRECT("R[36]C["&amp;$A$19&amp;"]",FALSE)</f>
        <v>0</v>
      </c>
      <c r="L23" s="110" cm="1">
        <f t="array" aca="1" ref="L23" ca="1">INDIRECT("R[36]C["&amp;$A$19&amp;"]",FALSE)</f>
        <v>0</v>
      </c>
      <c r="M23" s="110" cm="1">
        <f t="array" aca="1" ref="M23" ca="1">INDIRECT("R[36]C["&amp;$A$19&amp;"]",FALSE)</f>
        <v>0</v>
      </c>
      <c r="N23" s="110" cm="1">
        <f t="array" aca="1" ref="N23" ca="1">INDIRECT("R[36]C["&amp;$A$19&amp;"]",FALSE)</f>
        <v>0</v>
      </c>
      <c r="O23" s="110" cm="1">
        <f t="array" aca="1" ref="O23" ca="1">INDIRECT("R[36]C["&amp;$A$19&amp;"]",FALSE)</f>
        <v>0</v>
      </c>
      <c r="P23" s="113"/>
      <c r="Q23" s="113"/>
      <c r="R23" s="115">
        <f t="shared" ref="R23:R24" ca="1" si="4">SUM(C23:P23)</f>
        <v>1847.4264427816747</v>
      </c>
    </row>
    <row r="24" spans="1:18" ht="15.5" x14ac:dyDescent="0.35">
      <c r="A24" s="123">
        <f>A22</f>
        <v>1</v>
      </c>
      <c r="B24" s="113">
        <f>[1]Detailed!B24</f>
        <v>18</v>
      </c>
      <c r="C24" s="110" cm="1">
        <f t="array" aca="1" ref="C24" ca="1">INDIRECT("R[36]C["&amp;$A$24&amp;"]",FALSE)</f>
        <v>0</v>
      </c>
      <c r="D24" s="110" cm="1">
        <f t="array" aca="1" ref="D24" ca="1">INDIRECT("R[36]C["&amp;$A$20&amp;"]",FALSE)</f>
        <v>0</v>
      </c>
      <c r="E24" s="110" cm="1">
        <f t="array" aca="1" ref="E24" ca="1">INDIRECT("R[36]C["&amp;$A$20&amp;"]",FALSE)</f>
        <v>0</v>
      </c>
      <c r="F24" s="110" cm="1">
        <f t="array" aca="1" ref="F24" ca="1">INDIRECT("R[36]C["&amp;$A$20&amp;"]",FALSE)</f>
        <v>0</v>
      </c>
      <c r="G24" s="110" cm="1">
        <f t="array" aca="1" ref="G24" ca="1">INDIRECT("R[36]C["&amp;$A$20&amp;"]",FALSE)</f>
        <v>0</v>
      </c>
      <c r="H24" s="110" cm="1">
        <f t="array" aca="1" ref="H24" ca="1">INDIRECT("R[36]C["&amp;$A$20&amp;"]",FALSE)</f>
        <v>0</v>
      </c>
      <c r="I24" s="110" cm="1">
        <f t="array" aca="1" ref="I24" ca="1">INDIRECT("R[36]C["&amp;$A$20&amp;"]",FALSE)</f>
        <v>0</v>
      </c>
      <c r="J24" s="110" cm="1">
        <f t="array" aca="1" ref="J24" ca="1">INDIRECT("R[36]C["&amp;$A$20&amp;"]",FALSE)</f>
        <v>0</v>
      </c>
      <c r="K24" s="110" cm="1">
        <f t="array" aca="1" ref="K24" ca="1">INDIRECT("R[36]C["&amp;$A$20&amp;"]",FALSE)</f>
        <v>368.11076880879068</v>
      </c>
      <c r="L24" s="110" cm="1">
        <f t="array" aca="1" ref="L24" ca="1">INDIRECT("R[36]C["&amp;$A$20&amp;"]",FALSE)</f>
        <v>368.11076880879068</v>
      </c>
      <c r="M24" s="110" cm="1">
        <f t="array" aca="1" ref="M24" ca="1">INDIRECT("R[36]C["&amp;$A$20&amp;"]",FALSE)</f>
        <v>368.11076880879068</v>
      </c>
      <c r="N24" s="110" cm="1">
        <f t="array" aca="1" ref="N24" ca="1">INDIRECT("R[36]C["&amp;$A$20&amp;"]",FALSE)</f>
        <v>368.11076880879068</v>
      </c>
      <c r="O24" s="110" cm="1">
        <f t="array" aca="1" ref="O24" ca="1">INDIRECT("R[36]C["&amp;$A$20&amp;"]",FALSE)</f>
        <v>368.11076880879068</v>
      </c>
      <c r="P24" s="113"/>
      <c r="Q24" s="113"/>
      <c r="R24" s="115">
        <f t="shared" ca="1" si="4"/>
        <v>1840.5538440439534</v>
      </c>
    </row>
    <row r="25" spans="1:18" ht="15.5" x14ac:dyDescent="0.35">
      <c r="A25" s="118"/>
      <c r="B25" s="131" t="str">
        <f>[1]Detailed!B25</f>
        <v>FOUNDATIONS</v>
      </c>
      <c r="C25" s="133"/>
      <c r="D25" s="133"/>
      <c r="E25" s="133"/>
      <c r="F25" s="133"/>
      <c r="G25" s="133"/>
      <c r="H25" s="133"/>
      <c r="I25" s="133"/>
      <c r="J25" s="133"/>
      <c r="K25" s="133"/>
      <c r="L25" s="133"/>
      <c r="M25" s="133"/>
      <c r="N25" s="133"/>
      <c r="O25" s="133"/>
      <c r="P25" s="133"/>
      <c r="Q25" s="133"/>
      <c r="R25" s="132"/>
    </row>
    <row r="26" spans="1:18" ht="15.5" x14ac:dyDescent="0.35">
      <c r="A26" s="123">
        <f>Assumptions!C51</f>
        <v>1</v>
      </c>
      <c r="B26" s="108" t="str">
        <f>[1]Detailed!B26</f>
        <v>Monopiles (turbine)</v>
      </c>
      <c r="C26" s="110" cm="1">
        <f t="array" aca="1" ref="C26" ca="1">INDIRECT("R[36]C["&amp;$A$26&amp;"]",FALSE)</f>
        <v>32.769230769230774</v>
      </c>
      <c r="D26" s="110" cm="1">
        <f t="array" aca="1" ref="D26" ca="1">INDIRECT("R[36]C["&amp;$A$18&amp;"]",FALSE)</f>
        <v>229.49353587588882</v>
      </c>
      <c r="E26" s="110" cm="1">
        <f t="array" aca="1" ref="E26" ca="1">INDIRECT("R[36]C["&amp;$A$18&amp;"]",FALSE)</f>
        <v>179.50641025641025</v>
      </c>
      <c r="F26" s="110" cm="1">
        <f t="array" aca="1" ref="F26" ca="1">INDIRECT("R[36]C["&amp;$A$18&amp;"]",FALSE)</f>
        <v>160.73333333333332</v>
      </c>
      <c r="G26" s="110" cm="1">
        <f t="array" aca="1" ref="G26" ca="1">INDIRECT("R[36]C["&amp;$A$18&amp;"]",FALSE)</f>
        <v>90.066666666666663</v>
      </c>
      <c r="H26" s="110" cm="1">
        <f t="array" aca="1" ref="H26" ca="1">INDIRECT("R[36]C["&amp;$A$18&amp;"]",FALSE)</f>
        <v>213.99155504918133</v>
      </c>
      <c r="I26" s="110" cm="1">
        <f t="array" aca="1" ref="I26" ca="1">INDIRECT("R[36]C["&amp;$A$18&amp;"]",FALSE)</f>
        <v>213.99155504918133</v>
      </c>
      <c r="J26" s="110" cm="1">
        <f t="array" aca="1" ref="J26" ca="1">INDIRECT("R[36]C["&amp;$A$18&amp;"]",FALSE)</f>
        <v>213.99155504918133</v>
      </c>
      <c r="K26" s="110" cm="1">
        <f t="array" aca="1" ref="K26" ca="1">INDIRECT("R[36]C["&amp;$A$18&amp;"]",FALSE)</f>
        <v>213.99155504918133</v>
      </c>
      <c r="L26" s="110" cm="1">
        <f t="array" aca="1" ref="L26" ca="1">INDIRECT("R[36]C["&amp;$A$18&amp;"]",FALSE)</f>
        <v>213.99155504918133</v>
      </c>
      <c r="M26" s="110" cm="1">
        <f t="array" aca="1" ref="M26" ca="1">INDIRECT("R[36]C["&amp;$A$18&amp;"]",FALSE)</f>
        <v>213.99155504918133</v>
      </c>
      <c r="N26" s="110" cm="1">
        <f t="array" aca="1" ref="N26" ca="1">INDIRECT("R[36]C["&amp;$A$18&amp;"]",FALSE)</f>
        <v>213.99155504918133</v>
      </c>
      <c r="O26" s="110" cm="1">
        <f t="array" aca="1" ref="O26" ca="1">INDIRECT("R[36]C["&amp;$A$18&amp;"]",FALSE)</f>
        <v>213.99155504918133</v>
      </c>
      <c r="P26" s="110"/>
      <c r="Q26" s="110"/>
      <c r="R26" s="115">
        <f ca="1">SUM(C26:Q26)</f>
        <v>2404.5016172949809</v>
      </c>
    </row>
    <row r="27" spans="1:18" ht="15.5" x14ac:dyDescent="0.35">
      <c r="A27" s="123">
        <f>A26</f>
        <v>1</v>
      </c>
      <c r="B27" s="108" t="str">
        <f>[1]Detailed!B27</f>
        <v>Transition Piece</v>
      </c>
      <c r="C27" s="110" cm="1">
        <f t="array" aca="1" ref="C27" ca="1">INDIRECT("R[36]C["&amp;$A$27&amp;"]",FALSE)</f>
        <v>32.769230769230774</v>
      </c>
      <c r="D27" s="110" cm="1">
        <f t="array" aca="1" ref="D27" ca="1">INDIRECT("R[36]C["&amp;$A$19&amp;"]",FALSE)</f>
        <v>229.49353587588882</v>
      </c>
      <c r="E27" s="110" cm="1">
        <f t="array" aca="1" ref="E27" ca="1">INDIRECT("R[36]C["&amp;$A$19&amp;"]",FALSE)</f>
        <v>179.50641025641025</v>
      </c>
      <c r="F27" s="110" cm="1">
        <f t="array" aca="1" ref="F27" ca="1">INDIRECT("R[36]C["&amp;$A$19&amp;"]",FALSE)</f>
        <v>160.73333333333332</v>
      </c>
      <c r="G27" s="110" cm="1">
        <f t="array" aca="1" ref="G27" ca="1">INDIRECT("R[36]C["&amp;$A$19&amp;"]",FALSE)</f>
        <v>90.066666666666663</v>
      </c>
      <c r="H27" s="110" cm="1">
        <f t="array" aca="1" ref="H27" ca="1">INDIRECT("R[36]C["&amp;$A$19&amp;"]",FALSE)</f>
        <v>213.99155504918133</v>
      </c>
      <c r="I27" s="110" cm="1">
        <f t="array" aca="1" ref="I27" ca="1">INDIRECT("R[36]C["&amp;$A$19&amp;"]",FALSE)</f>
        <v>213.99155504918133</v>
      </c>
      <c r="J27" s="110" cm="1">
        <f t="array" aca="1" ref="J27" ca="1">INDIRECT("R[36]C["&amp;$A$19&amp;"]",FALSE)</f>
        <v>213.99155504918133</v>
      </c>
      <c r="K27" s="110" cm="1">
        <f t="array" aca="1" ref="K27" ca="1">INDIRECT("R[36]C["&amp;$A$19&amp;"]",FALSE)</f>
        <v>213.99155504918133</v>
      </c>
      <c r="L27" s="110" cm="1">
        <f t="array" aca="1" ref="L27" ca="1">INDIRECT("R[36]C["&amp;$A$19&amp;"]",FALSE)</f>
        <v>213.99155504918133</v>
      </c>
      <c r="M27" s="110" cm="1">
        <f t="array" aca="1" ref="M27" ca="1">INDIRECT("R[36]C["&amp;$A$19&amp;"]",FALSE)</f>
        <v>213.99155504918133</v>
      </c>
      <c r="N27" s="110" cm="1">
        <f t="array" aca="1" ref="N27" ca="1">INDIRECT("R[36]C["&amp;$A$19&amp;"]",FALSE)</f>
        <v>213.99155504918133</v>
      </c>
      <c r="O27" s="110" cm="1">
        <f t="array" aca="1" ref="O27" ca="1">INDIRECT("R[36]C["&amp;$A$19&amp;"]",FALSE)</f>
        <v>213.99155504918133</v>
      </c>
      <c r="P27" s="110"/>
      <c r="Q27" s="110"/>
      <c r="R27" s="115">
        <f t="shared" ref="R27:R30" ca="1" si="5">SUM(C27:Q27)</f>
        <v>2404.5016172949809</v>
      </c>
    </row>
    <row r="28" spans="1:18" ht="15.5" x14ac:dyDescent="0.35">
      <c r="A28" s="123">
        <f>Assumptions!C53</f>
        <v>1</v>
      </c>
      <c r="B28" s="108" t="str">
        <f>[1]Detailed!B28</f>
        <v>Jackets (turbine)</v>
      </c>
      <c r="C28" s="110" cm="1">
        <f t="array" aca="1" ref="C28" ca="1">INDIRECT("R[36]C["&amp;$A$28&amp;"]",FALSE)</f>
        <v>0</v>
      </c>
      <c r="D28" s="110" cm="1">
        <f t="array" aca="1" ref="D28" ca="1">INDIRECT("R[36]C["&amp;$A$28&amp;"]",FALSE)</f>
        <v>29.142857142857142</v>
      </c>
      <c r="E28" s="110" cm="1">
        <f t="array" aca="1" ref="E28" ca="1">INDIRECT("R[36]C["&amp;$A$28&amp;"]",FALSE)</f>
        <v>12</v>
      </c>
      <c r="F28" s="110" cm="1">
        <f t="array" aca="1" ref="F28" ca="1">INDIRECT("R[36]C["&amp;$A$28&amp;"]",FALSE)</f>
        <v>11</v>
      </c>
      <c r="G28" s="110" cm="1">
        <f t="array" aca="1" ref="G28" ca="1">INDIRECT("R[36]C["&amp;$A$28&amp;"]",FALSE)</f>
        <v>0</v>
      </c>
      <c r="H28" s="110" cm="1">
        <f t="array" aca="1" ref="H28" ca="1">INDIRECT("R[36]C["&amp;$A$28&amp;"]",FALSE)</f>
        <v>52.62222222222222</v>
      </c>
      <c r="I28" s="110" cm="1">
        <f t="array" aca="1" ref="I28" ca="1">INDIRECT("R[36]C["&amp;$A$28&amp;"]",FALSE)</f>
        <v>52.62222222222222</v>
      </c>
      <c r="J28" s="110" cm="1">
        <f t="array" aca="1" ref="J28" ca="1">INDIRECT("R[36]C["&amp;$A$28&amp;"]",FALSE)</f>
        <v>52.62222222222222</v>
      </c>
      <c r="K28" s="110" cm="1">
        <f t="array" aca="1" ref="K28" ca="1">INDIRECT("R[36]C["&amp;$A$28&amp;"]",FALSE)</f>
        <v>52.62222222222222</v>
      </c>
      <c r="L28" s="110" cm="1">
        <f t="array" aca="1" ref="L28" ca="1">INDIRECT("R[36]C["&amp;$A$28&amp;"]",FALSE)</f>
        <v>52.62222222222222</v>
      </c>
      <c r="M28" s="110" cm="1">
        <f t="array" aca="1" ref="M28" ca="1">INDIRECT("R[36]C["&amp;$A$28&amp;"]",FALSE)</f>
        <v>52.62222222222222</v>
      </c>
      <c r="N28" s="110" cm="1">
        <f t="array" aca="1" ref="N28" ca="1">INDIRECT("R[36]C["&amp;$A$28&amp;"]",FALSE)</f>
        <v>52.62222222222222</v>
      </c>
      <c r="O28" s="110" cm="1">
        <f t="array" aca="1" ref="O28" ca="1">INDIRECT("R[36]C["&amp;$A$28&amp;"]",FALSE)</f>
        <v>52.62222222222222</v>
      </c>
      <c r="P28" s="110"/>
      <c r="Q28" s="110"/>
      <c r="R28" s="115">
        <f t="shared" ca="1" si="5"/>
        <v>473.12063492063481</v>
      </c>
    </row>
    <row r="29" spans="1:18" ht="15.5" x14ac:dyDescent="0.35">
      <c r="A29" s="123">
        <f>Assumptions!C52</f>
        <v>1</v>
      </c>
      <c r="B29" s="108" t="str">
        <f>[1]Detailed!B29</f>
        <v>GBF (turbine)</v>
      </c>
      <c r="C29" s="110" cm="1">
        <f t="array" aca="1" ref="C29" ca="1">INDIRECT("R[36]C["&amp;$A$29&amp;"]",FALSE)</f>
        <v>10</v>
      </c>
      <c r="D29" s="110" cm="1">
        <f t="array" aca="1" ref="D29" ca="1">INDIRECT("R[36]C["&amp;$A$29&amp;"]",FALSE)</f>
        <v>79.679487179487182</v>
      </c>
      <c r="E29" s="110" cm="1">
        <f t="array" aca="1" ref="E29" ca="1">INDIRECT("R[36]C["&amp;$A$29&amp;"]",FALSE)</f>
        <v>76.339743589743591</v>
      </c>
      <c r="F29" s="110" cm="1">
        <f t="array" aca="1" ref="F29" ca="1">INDIRECT("R[36]C["&amp;$A$29&amp;"]",FALSE)</f>
        <v>50</v>
      </c>
      <c r="G29" s="110" cm="1">
        <f t="array" aca="1" ref="G29" ca="1">INDIRECT("R[36]C["&amp;$A$29&amp;"]",FALSE)</f>
        <v>103.57333333333335</v>
      </c>
      <c r="H29" s="110" cm="1">
        <f t="array" aca="1" ref="H29" ca="1">INDIRECT("R[36]C["&amp;$A$29&amp;"]",FALSE)</f>
        <v>88.042222222222222</v>
      </c>
      <c r="I29" s="110" cm="1">
        <f t="array" aca="1" ref="I29" ca="1">INDIRECT("R[36]C["&amp;$A$29&amp;"]",FALSE)</f>
        <v>88.042222222222222</v>
      </c>
      <c r="J29" s="110" cm="1">
        <f t="array" aca="1" ref="J29" ca="1">INDIRECT("R[36]C["&amp;$A$29&amp;"]",FALSE)</f>
        <v>88.042222222222222</v>
      </c>
      <c r="K29" s="110" cm="1">
        <f t="array" aca="1" ref="K29" ca="1">INDIRECT("R[36]C["&amp;$A$29&amp;"]",FALSE)</f>
        <v>88.042222222222222</v>
      </c>
      <c r="L29" s="110" cm="1">
        <f t="array" aca="1" ref="L29" ca="1">INDIRECT("R[36]C["&amp;$A$29&amp;"]",FALSE)</f>
        <v>88.042222222222222</v>
      </c>
      <c r="M29" s="110" cm="1">
        <f t="array" aca="1" ref="M29" ca="1">INDIRECT("R[36]C["&amp;$A$29&amp;"]",FALSE)</f>
        <v>88.042222222222222</v>
      </c>
      <c r="N29" s="110" cm="1">
        <f t="array" aca="1" ref="N29" ca="1">INDIRECT("R[36]C["&amp;$A$29&amp;"]",FALSE)</f>
        <v>88.042222222222222</v>
      </c>
      <c r="O29" s="110" cm="1">
        <f t="array" aca="1" ref="O29" ca="1">INDIRECT("R[36]C["&amp;$A$29&amp;"]",FALSE)</f>
        <v>88.042222222222222</v>
      </c>
      <c r="P29" s="110"/>
      <c r="Q29" s="110"/>
      <c r="R29" s="115">
        <f t="shared" ca="1" si="5"/>
        <v>1023.9303418803419</v>
      </c>
    </row>
    <row r="30" spans="1:18" ht="15.5" x14ac:dyDescent="0.35">
      <c r="A30" s="123">
        <f>Assumptions!C54</f>
        <v>1</v>
      </c>
      <c r="B30" s="108" t="str">
        <f>[1]Detailed!B30</f>
        <v>Jacket (Substation)</v>
      </c>
      <c r="C30" s="110" cm="1">
        <f t="array" aca="1" ref="C30" ca="1">INDIRECT("R[36]C["&amp;$A$30&amp;"]",FALSE)</f>
        <v>2</v>
      </c>
      <c r="D30" s="110" cm="1">
        <f t="array" aca="1" ref="D30" ca="1">INDIRECT("R[36]C["&amp;$A$30&amp;"]",FALSE)</f>
        <v>10</v>
      </c>
      <c r="E30" s="110" cm="1">
        <f t="array" aca="1" ref="E30" ca="1">INDIRECT("R[36]C["&amp;$A$30&amp;"]",FALSE)</f>
        <v>9</v>
      </c>
      <c r="F30" s="110" cm="1">
        <f t="array" aca="1" ref="F30" ca="1">INDIRECT("R[36]C["&amp;$A$30&amp;"]",FALSE)</f>
        <v>7</v>
      </c>
      <c r="G30" s="110" cm="1">
        <f t="array" aca="1" ref="G30" ca="1">INDIRECT("R[36]C["&amp;$A$30&amp;"]",FALSE)</f>
        <v>5</v>
      </c>
      <c r="H30" s="110" cm="1">
        <f t="array" aca="1" ref="H30" ca="1">INDIRECT("R[36]C["&amp;$A$30&amp;"]",FALSE)</f>
        <v>8</v>
      </c>
      <c r="I30" s="110" cm="1">
        <f t="array" aca="1" ref="I30" ca="1">INDIRECT("R[36]C["&amp;$A$30&amp;"]",FALSE)</f>
        <v>8</v>
      </c>
      <c r="J30" s="110" cm="1">
        <f t="array" aca="1" ref="J30" ca="1">INDIRECT("R[36]C["&amp;$A$30&amp;"]",FALSE)</f>
        <v>8</v>
      </c>
      <c r="K30" s="110" cm="1">
        <f t="array" aca="1" ref="K30" ca="1">INDIRECT("R[36]C["&amp;$A$30&amp;"]",FALSE)</f>
        <v>8</v>
      </c>
      <c r="L30" s="110" cm="1">
        <f t="array" aca="1" ref="L30" ca="1">INDIRECT("R[36]C["&amp;$A$30&amp;"]",FALSE)</f>
        <v>8</v>
      </c>
      <c r="M30" s="110" cm="1">
        <f t="array" aca="1" ref="M30" ca="1">INDIRECT("R[36]C["&amp;$A$30&amp;"]",FALSE)</f>
        <v>8</v>
      </c>
      <c r="N30" s="110" cm="1">
        <f t="array" aca="1" ref="N30" ca="1">INDIRECT("R[36]C["&amp;$A$30&amp;"]",FALSE)</f>
        <v>8</v>
      </c>
      <c r="O30" s="110" cm="1">
        <f t="array" aca="1" ref="O30" ca="1">INDIRECT("R[36]C["&amp;$A$30&amp;"]",FALSE)</f>
        <v>8</v>
      </c>
      <c r="P30" s="110"/>
      <c r="Q30" s="110"/>
      <c r="R30" s="115">
        <f t="shared" ca="1" si="5"/>
        <v>97</v>
      </c>
    </row>
    <row r="31" spans="1:18" ht="15.5" x14ac:dyDescent="0.35">
      <c r="A31" s="118"/>
      <c r="B31" s="131" t="str">
        <f>[1]Detailed!B31</f>
        <v>SUBSTATIONS</v>
      </c>
      <c r="C31" s="133"/>
      <c r="D31" s="134"/>
      <c r="E31" s="134"/>
      <c r="F31" s="134"/>
      <c r="G31" s="134"/>
      <c r="H31" s="134"/>
      <c r="I31" s="134"/>
      <c r="J31" s="134"/>
      <c r="K31" s="134"/>
      <c r="L31" s="134"/>
      <c r="M31" s="134"/>
      <c r="N31" s="134"/>
      <c r="O31" s="134"/>
      <c r="P31" s="134"/>
      <c r="Q31" s="134"/>
      <c r="R31" s="132"/>
    </row>
    <row r="32" spans="1:18" ht="15.5" x14ac:dyDescent="0.35">
      <c r="A32" s="123">
        <f>Assumptions!C48</f>
        <v>2</v>
      </c>
      <c r="B32" s="108" t="str">
        <f>[1]Detailed!B32</f>
        <v>OSS Topsides</v>
      </c>
      <c r="C32" s="110" cm="1">
        <f t="array" aca="1" ref="C32" ca="1">INDIRECT("R[36]C["&amp;$A$32&amp;"]",FALSE)</f>
        <v>0</v>
      </c>
      <c r="D32" s="110" cm="1">
        <f t="array" aca="1" ref="D32" ca="1">INDIRECT("R[36]C["&amp;$A$32&amp;"]",FALSE)</f>
        <v>0</v>
      </c>
      <c r="E32" s="110" cm="1">
        <f t="array" aca="1" ref="E32" ca="1">INDIRECT("R[36]C["&amp;$A$32&amp;"]",FALSE)</f>
        <v>0</v>
      </c>
      <c r="F32" s="110" cm="1">
        <f t="array" aca="1" ref="F32" ca="1">INDIRECT("R[36]C["&amp;$A$32&amp;"]",FALSE)</f>
        <v>0</v>
      </c>
      <c r="G32" s="110" cm="1">
        <f t="array" aca="1" ref="G32" ca="1">INDIRECT("R[36]C["&amp;$A$32&amp;"]",FALSE)</f>
        <v>1</v>
      </c>
      <c r="H32" s="110" cm="1">
        <f t="array" aca="1" ref="H32" ca="1">INDIRECT("R[36]C["&amp;$A$32&amp;"]",FALSE)</f>
        <v>2</v>
      </c>
      <c r="I32" s="110" cm="1">
        <f t="array" aca="1" ref="I32" ca="1">INDIRECT("R[36]C["&amp;$A$32&amp;"]",FALSE)</f>
        <v>2</v>
      </c>
      <c r="J32" s="110" cm="1">
        <f t="array" aca="1" ref="J32" ca="1">INDIRECT("R[36]C["&amp;$A$32&amp;"]",FALSE)</f>
        <v>2</v>
      </c>
      <c r="K32" s="110" cm="1">
        <f t="array" aca="1" ref="K32" ca="1">INDIRECT("R[36]C["&amp;$A$32&amp;"]",FALSE)</f>
        <v>2</v>
      </c>
      <c r="L32" s="110" cm="1">
        <f t="array" aca="1" ref="L32" ca="1">INDIRECT("R[36]C["&amp;$A$32&amp;"]",FALSE)</f>
        <v>2</v>
      </c>
      <c r="M32" s="110" cm="1">
        <f t="array" aca="1" ref="M32" ca="1">INDIRECT("R[36]C["&amp;$A$32&amp;"]",FALSE)</f>
        <v>2</v>
      </c>
      <c r="N32" s="110" cm="1">
        <f t="array" aca="1" ref="N32" ca="1">INDIRECT("R[36]C["&amp;$A$32&amp;"]",FALSE)</f>
        <v>2</v>
      </c>
      <c r="O32" s="110" cm="1">
        <f t="array" aca="1" ref="O32" ca="1">INDIRECT("R[36]C["&amp;$A$32&amp;"]",FALSE)</f>
        <v>0</v>
      </c>
      <c r="P32" s="110"/>
      <c r="Q32" s="110"/>
      <c r="R32" s="115">
        <f ca="1">SUM(C32:Q32)</f>
        <v>15</v>
      </c>
    </row>
    <row r="33" spans="1:19" ht="15.5" x14ac:dyDescent="0.35">
      <c r="A33" s="118"/>
      <c r="B33" s="131" t="str">
        <f>[1]Detailed!B33</f>
        <v>CABLES</v>
      </c>
      <c r="C33" s="133"/>
      <c r="D33" s="133"/>
      <c r="E33" s="133"/>
      <c r="F33" s="133"/>
      <c r="G33" s="133"/>
      <c r="H33" s="133"/>
      <c r="I33" s="133"/>
      <c r="J33" s="133"/>
      <c r="K33" s="133"/>
      <c r="L33" s="133"/>
      <c r="M33" s="133"/>
      <c r="N33" s="133"/>
      <c r="O33" s="133"/>
      <c r="P33" s="133"/>
      <c r="Q33" s="133"/>
      <c r="R33" s="132"/>
    </row>
    <row r="34" spans="1:19" ht="15.5" x14ac:dyDescent="0.35">
      <c r="A34" s="123">
        <f>Assumptions!C49</f>
        <v>1</v>
      </c>
      <c r="B34" s="108" t="str">
        <f>[1]Detailed!B34</f>
        <v>Array cable, km</v>
      </c>
      <c r="C34" s="110" cm="1">
        <f t="array" aca="1" ref="C34" ca="1">INDIRECT("R[36]C["&amp;$A$34&amp;"]",FALSE)</f>
        <v>2</v>
      </c>
      <c r="D34" s="110" cm="1">
        <f t="array" aca="1" ref="D34" ca="1">INDIRECT("R[36]C["&amp;$A$34&amp;"]",FALSE)</f>
        <v>10</v>
      </c>
      <c r="E34" s="110" cm="1">
        <f t="array" aca="1" ref="E34" ca="1">INDIRECT("R[36]C["&amp;$A$34&amp;"]",FALSE)</f>
        <v>6</v>
      </c>
      <c r="F34" s="110" cm="1">
        <f t="array" aca="1" ref="F34" ca="1">INDIRECT("R[36]C["&amp;$A$34&amp;"]",FALSE)</f>
        <v>7</v>
      </c>
      <c r="G34" s="110" cm="1">
        <f t="array" aca="1" ref="G34" ca="1">INDIRECT("R[36]C["&amp;$A$34&amp;"]",FALSE)</f>
        <v>5</v>
      </c>
      <c r="H34" s="110" cm="1">
        <f t="array" aca="1" ref="H34" ca="1">INDIRECT("R[36]C["&amp;$A$34&amp;"]",FALSE)</f>
        <v>8</v>
      </c>
      <c r="I34" s="110" cm="1">
        <f t="array" aca="1" ref="I34" ca="1">INDIRECT("R[36]C["&amp;$A$34&amp;"]",FALSE)</f>
        <v>8</v>
      </c>
      <c r="J34" s="110" cm="1">
        <f t="array" aca="1" ref="J34" ca="1">INDIRECT("R[36]C["&amp;$A$34&amp;"]",FALSE)</f>
        <v>8</v>
      </c>
      <c r="K34" s="110" cm="1">
        <f t="array" aca="1" ref="K34" ca="1">INDIRECT("R[36]C["&amp;$A$34&amp;"]",FALSE)</f>
        <v>8</v>
      </c>
      <c r="L34" s="110" cm="1">
        <f t="array" aca="1" ref="L34" ca="1">INDIRECT("R[36]C["&amp;$A$34&amp;"]",FALSE)</f>
        <v>8</v>
      </c>
      <c r="M34" s="110" cm="1">
        <f t="array" aca="1" ref="M34" ca="1">INDIRECT("R[36]C["&amp;$A$34&amp;"]",FALSE)</f>
        <v>8</v>
      </c>
      <c r="N34" s="110" cm="1">
        <f t="array" aca="1" ref="N34" ca="1">INDIRECT("R[36]C["&amp;$A$34&amp;"]",FALSE)</f>
        <v>8</v>
      </c>
      <c r="O34" s="110" cm="1">
        <f t="array" aca="1" ref="O34" ca="1">INDIRECT("R[36]C["&amp;$A$34&amp;"]",FALSE)</f>
        <v>8</v>
      </c>
      <c r="P34" s="110"/>
      <c r="Q34" s="110"/>
      <c r="R34" s="115">
        <f ca="1">SUM(C34:Q34)</f>
        <v>94</v>
      </c>
    </row>
    <row r="35" spans="1:19" ht="15.5" x14ac:dyDescent="0.35">
      <c r="A35" s="123">
        <f>Assumptions!C50</f>
        <v>1</v>
      </c>
      <c r="B35" s="108" t="str">
        <f>[1]Detailed!B35</f>
        <v>Export cable, km</v>
      </c>
      <c r="C35" s="110" cm="1">
        <f t="array" aca="1" ref="C35" ca="1">INDIRECT("R[36]C["&amp;$A$35&amp;"]",FALSE)</f>
        <v>0</v>
      </c>
      <c r="D35" s="110" cm="1">
        <f t="array" aca="1" ref="D35" ca="1">INDIRECT("R[36]C["&amp;$A$35&amp;"]",FALSE)</f>
        <v>0</v>
      </c>
      <c r="E35" s="110" cm="1">
        <f t="array" aca="1" ref="E35" ca="1">INDIRECT("R[36]C["&amp;$A$35&amp;"]",FALSE)</f>
        <v>0</v>
      </c>
      <c r="F35" s="110" cm="1">
        <f t="array" aca="1" ref="F35" ca="1">INDIRECT("R[36]C["&amp;$A$35&amp;"]",FALSE)</f>
        <v>0</v>
      </c>
      <c r="G35" s="110" cm="1">
        <f t="array" aca="1" ref="G35" ca="1">INDIRECT("R[36]C["&amp;$A$35&amp;"]",FALSE)</f>
        <v>0</v>
      </c>
      <c r="H35" s="110" cm="1">
        <f t="array" aca="1" ref="H35" ca="1">INDIRECT("R[36]C["&amp;$A$35&amp;"]",FALSE)</f>
        <v>1</v>
      </c>
      <c r="I35" s="110" cm="1">
        <f t="array" aca="1" ref="I35" ca="1">INDIRECT("R[36]C["&amp;$A$35&amp;"]",FALSE)</f>
        <v>2</v>
      </c>
      <c r="J35" s="110" cm="1">
        <f t="array" aca="1" ref="J35" ca="1">INDIRECT("R[36]C["&amp;$A$35&amp;"]",FALSE)</f>
        <v>2</v>
      </c>
      <c r="K35" s="110" cm="1">
        <f t="array" aca="1" ref="K35" ca="1">INDIRECT("R[36]C["&amp;$A$35&amp;"]",FALSE)</f>
        <v>2</v>
      </c>
      <c r="L35" s="110" cm="1">
        <f t="array" aca="1" ref="L35" ca="1">INDIRECT("R[36]C["&amp;$A$35&amp;"]",FALSE)</f>
        <v>2</v>
      </c>
      <c r="M35" s="110" cm="1">
        <f t="array" aca="1" ref="M35" ca="1">INDIRECT("R[36]C["&amp;$A$35&amp;"]",FALSE)</f>
        <v>2</v>
      </c>
      <c r="N35" s="110" cm="1">
        <f t="array" aca="1" ref="N35" ca="1">INDIRECT("R[36]C["&amp;$A$35&amp;"]",FALSE)</f>
        <v>2</v>
      </c>
      <c r="O35" s="110" cm="1">
        <f t="array" aca="1" ref="O35" ca="1">INDIRECT("R[36]C["&amp;$A$35&amp;"]",FALSE)</f>
        <v>2</v>
      </c>
      <c r="P35" s="110"/>
      <c r="Q35" s="110"/>
      <c r="R35" s="115">
        <f ca="1">SUM(C35:Q35)</f>
        <v>15</v>
      </c>
    </row>
    <row r="36" spans="1:19" ht="15.5" x14ac:dyDescent="0.35">
      <c r="A36" s="118"/>
      <c r="B36" s="131"/>
      <c r="C36" s="131"/>
      <c r="D36" s="131"/>
      <c r="E36" s="131"/>
      <c r="F36" s="131"/>
      <c r="G36" s="131"/>
      <c r="H36" s="131"/>
      <c r="I36" s="131"/>
      <c r="J36" s="131"/>
      <c r="K36" s="131"/>
      <c r="L36" s="131"/>
      <c r="M36" s="131"/>
      <c r="N36" s="131"/>
      <c r="O36" s="131"/>
      <c r="P36" s="131"/>
      <c r="Q36" s="131"/>
      <c r="R36" s="132"/>
    </row>
    <row r="37" spans="1:19" ht="15.5" x14ac:dyDescent="0.35">
      <c r="A37" s="118"/>
      <c r="B37" s="118"/>
      <c r="C37" s="118"/>
      <c r="D37" s="117"/>
      <c r="E37" s="117"/>
      <c r="F37" s="117"/>
      <c r="G37" s="117"/>
      <c r="H37" s="117"/>
      <c r="I37" s="117"/>
      <c r="J37" s="117"/>
      <c r="K37" s="117"/>
      <c r="L37" s="117"/>
      <c r="M37" s="117"/>
      <c r="N37" s="117"/>
      <c r="O37" s="117"/>
      <c r="P37" s="117"/>
      <c r="Q37" s="117"/>
      <c r="R37" s="117"/>
    </row>
    <row r="38" spans="1:19" ht="15.5" x14ac:dyDescent="0.35">
      <c r="A38" s="118"/>
      <c r="B38" s="118"/>
      <c r="C38" s="118"/>
      <c r="D38" s="117"/>
      <c r="E38" s="117"/>
      <c r="F38" s="117"/>
      <c r="G38" s="117"/>
      <c r="H38" s="117"/>
      <c r="I38" s="117"/>
      <c r="J38" s="117"/>
      <c r="K38" s="117"/>
      <c r="L38" s="117"/>
      <c r="M38" s="117"/>
      <c r="N38" s="117"/>
      <c r="O38" s="117"/>
      <c r="P38" s="117"/>
      <c r="Q38" s="117"/>
      <c r="R38" s="117"/>
    </row>
    <row r="39" spans="1:19" ht="15.5" x14ac:dyDescent="0.35">
      <c r="A39" s="118"/>
      <c r="B39" s="118" t="s">
        <v>238</v>
      </c>
      <c r="C39" s="117">
        <f ca="1">SUM(C10:C12)</f>
        <v>42.769230769230774</v>
      </c>
      <c r="D39" s="117">
        <f ca="1">SUM(D10:D12)</f>
        <v>338.31588019823317</v>
      </c>
      <c r="E39" s="117">
        <f t="shared" ref="E39:Q39" ca="1" si="6">SUM(E10:E12)</f>
        <v>289.84615384615381</v>
      </c>
      <c r="F39" s="117">
        <f t="shared" ca="1" si="6"/>
        <v>243.73333333333332</v>
      </c>
      <c r="G39" s="117">
        <f t="shared" ca="1" si="6"/>
        <v>193.64</v>
      </c>
      <c r="H39" s="117">
        <f t="shared" ca="1" si="6"/>
        <v>408.39958923721548</v>
      </c>
      <c r="I39" s="117">
        <f t="shared" ca="1" si="6"/>
        <v>441.73292257054879</v>
      </c>
      <c r="J39" s="117">
        <f t="shared" ca="1" si="6"/>
        <v>441.73292257054879</v>
      </c>
      <c r="K39" s="117">
        <f t="shared" ca="1" si="6"/>
        <v>368.11076880879068</v>
      </c>
      <c r="L39" s="117">
        <f t="shared" ca="1" si="6"/>
        <v>368.11076880879068</v>
      </c>
      <c r="M39" s="117">
        <f t="shared" ca="1" si="6"/>
        <v>368.11076880879068</v>
      </c>
      <c r="N39" s="117">
        <f t="shared" ca="1" si="6"/>
        <v>368.11076880879068</v>
      </c>
      <c r="O39" s="117">
        <f t="shared" ca="1" si="6"/>
        <v>368.11076880879068</v>
      </c>
      <c r="P39" s="117">
        <f t="shared" si="6"/>
        <v>0</v>
      </c>
      <c r="Q39" s="117">
        <f t="shared" si="6"/>
        <v>0</v>
      </c>
      <c r="R39" s="117">
        <f ca="1">SUM(R10:R12)</f>
        <v>4240.7238765692182</v>
      </c>
    </row>
    <row r="40" spans="1:19" ht="15.5" x14ac:dyDescent="0.35">
      <c r="A40" s="118"/>
      <c r="B40" s="118"/>
      <c r="C40" s="118"/>
      <c r="D40" s="117"/>
      <c r="E40" s="117"/>
      <c r="F40" s="117"/>
      <c r="G40" s="117"/>
      <c r="H40" s="117"/>
      <c r="I40" s="117"/>
      <c r="J40" s="117"/>
      <c r="K40" s="117"/>
      <c r="L40" s="117"/>
      <c r="M40" s="117"/>
      <c r="N40" s="117"/>
      <c r="O40" s="117"/>
      <c r="P40" s="117"/>
      <c r="Q40" s="117"/>
      <c r="R40" s="117"/>
    </row>
    <row r="41" spans="1:19" ht="15.5" x14ac:dyDescent="0.35">
      <c r="A41" s="118"/>
      <c r="B41" s="118"/>
      <c r="C41" s="118"/>
      <c r="D41" s="117"/>
      <c r="E41" s="117"/>
      <c r="F41" s="117"/>
      <c r="G41" s="117"/>
      <c r="H41" s="117"/>
      <c r="I41" s="117"/>
      <c r="J41" s="117"/>
      <c r="K41" s="117"/>
      <c r="L41" s="117"/>
      <c r="M41" s="117"/>
      <c r="N41" s="117"/>
      <c r="O41" s="117"/>
      <c r="P41" s="117"/>
      <c r="Q41" s="117"/>
      <c r="R41" s="117"/>
    </row>
    <row r="42" spans="1:19" ht="15.5" x14ac:dyDescent="0.35">
      <c r="A42" s="118"/>
      <c r="B42" s="118"/>
      <c r="C42" s="118"/>
      <c r="D42" s="118"/>
      <c r="E42" s="118"/>
      <c r="F42" s="118"/>
      <c r="G42" s="118"/>
      <c r="H42" s="118"/>
      <c r="I42" s="118"/>
      <c r="J42" s="118"/>
      <c r="K42" s="118"/>
      <c r="L42" s="118"/>
      <c r="M42" s="118"/>
      <c r="N42" s="118"/>
      <c r="O42" s="118"/>
      <c r="P42" s="118"/>
      <c r="Q42" s="118"/>
      <c r="R42" s="117"/>
    </row>
    <row r="43" spans="1:19" ht="15.5" x14ac:dyDescent="0.35">
      <c r="A43" s="118"/>
      <c r="B43" s="118"/>
      <c r="C43" s="118"/>
      <c r="D43" s="118"/>
      <c r="E43" s="118"/>
      <c r="F43" s="118"/>
      <c r="G43" s="118"/>
      <c r="H43" s="118"/>
      <c r="I43" s="118"/>
      <c r="J43" s="118"/>
      <c r="K43" s="118"/>
      <c r="L43" s="118"/>
      <c r="M43" s="118"/>
      <c r="N43" s="118"/>
      <c r="O43" s="118"/>
      <c r="P43" s="118"/>
      <c r="Q43" s="118"/>
      <c r="R43" s="117"/>
    </row>
    <row r="44" spans="1:19" ht="15.5" x14ac:dyDescent="0.35">
      <c r="A44" s="118"/>
      <c r="B44" s="122" t="s">
        <v>191</v>
      </c>
      <c r="C44" s="122"/>
      <c r="D44" s="118"/>
      <c r="E44" s="118"/>
      <c r="F44" s="118"/>
      <c r="G44" s="118"/>
      <c r="H44" s="118"/>
      <c r="I44" s="118"/>
      <c r="J44" s="118"/>
      <c r="K44" s="118"/>
      <c r="L44" s="118"/>
      <c r="M44" s="118"/>
      <c r="N44" s="118"/>
      <c r="O44" s="118"/>
      <c r="P44" s="118"/>
      <c r="Q44" s="118"/>
      <c r="R44" s="117"/>
    </row>
    <row r="45" spans="1:19" ht="15.5" x14ac:dyDescent="0.35">
      <c r="A45" s="118"/>
      <c r="B45" s="131" t="str">
        <f>[1]Detailed!B39</f>
        <v>TURBINES, MW</v>
      </c>
      <c r="C45" s="131"/>
      <c r="D45" s="131"/>
      <c r="E45" s="131"/>
      <c r="F45" s="131"/>
      <c r="G45" s="131"/>
      <c r="H45" s="131"/>
      <c r="I45" s="131"/>
      <c r="J45" s="131"/>
      <c r="K45" s="131"/>
      <c r="L45" s="131"/>
      <c r="M45" s="131"/>
      <c r="N45" s="131"/>
      <c r="O45" s="131"/>
      <c r="P45" s="131"/>
      <c r="Q45" s="131"/>
      <c r="R45" s="132"/>
    </row>
    <row r="46" spans="1:19" ht="15.5" x14ac:dyDescent="0.35">
      <c r="A46" s="124">
        <f>Assumptions!C55</f>
        <v>1</v>
      </c>
      <c r="B46" s="125">
        <f>[1]Detailed!B40</f>
        <v>12</v>
      </c>
      <c r="C46" s="129" cm="1">
        <f t="array" aca="1" ref="C46" ca="1">INDIRECT("R[40]C["&amp;$A$46&amp;"]",FALSE)</f>
        <v>0</v>
      </c>
      <c r="D46" s="126" cm="1">
        <f t="array" aca="1" ref="D46" ca="1">INDIRECT("R[40]C["&amp;$A$46&amp;"]",FALSE)</f>
        <v>42.769230769230774</v>
      </c>
      <c r="E46" s="126" cm="1">
        <f t="array" aca="1" ref="E46" ca="1">INDIRECT("R[40]C["&amp;$A$46&amp;"]",FALSE)</f>
        <v>261.79487179487182</v>
      </c>
      <c r="F46" s="126" cm="1">
        <f t="array" aca="1" ref="F46" ca="1">INDIRECT("R[40]C["&amp;$A$46&amp;"]",FALSE)</f>
        <v>187.5128205128205</v>
      </c>
      <c r="G46" s="126" cm="1">
        <f t="array" aca="1" ref="G46" ca="1">INDIRECT("R[40]C["&amp;$A$46&amp;"]",FALSE)</f>
        <v>60.666666666666664</v>
      </c>
      <c r="H46" s="126" cm="1">
        <f t="array" aca="1" ref="H46" ca="1">INDIRECT("R[40]C["&amp;$A$46&amp;"]",FALSE)</f>
        <v>0</v>
      </c>
      <c r="I46" s="126" cm="1">
        <f t="array" aca="1" ref="I46" ca="1">INDIRECT("R[40]C["&amp;$A$46&amp;"]",FALSE)</f>
        <v>0</v>
      </c>
      <c r="J46" s="126" cm="1">
        <f t="array" aca="1" ref="J46" ca="1">INDIRECT("R[40]C["&amp;$A$46&amp;"]",FALSE)</f>
        <v>0</v>
      </c>
      <c r="K46" s="126" cm="1">
        <f t="array" aca="1" ref="K46" ca="1">INDIRECT("R[40]C["&amp;$A$46&amp;"]",FALSE)</f>
        <v>0</v>
      </c>
      <c r="L46" s="126" cm="1">
        <f t="array" aca="1" ref="L46" ca="1">INDIRECT("R[40]C["&amp;$A$46&amp;"]",FALSE)</f>
        <v>0</v>
      </c>
      <c r="M46" s="126" cm="1">
        <f t="array" aca="1" ref="M46" ca="1">INDIRECT("R[40]C["&amp;$A$46&amp;"]",FALSE)</f>
        <v>0</v>
      </c>
      <c r="N46" s="126" cm="1">
        <f t="array" aca="1" ref="N46" ca="1">INDIRECT("R[40]C["&amp;$A$46&amp;"]",FALSE)</f>
        <v>0</v>
      </c>
      <c r="O46" s="126" cm="1">
        <f t="array" aca="1" ref="O46" ca="1">INDIRECT("R[40]C["&amp;$A$46&amp;"]",FALSE)</f>
        <v>0</v>
      </c>
      <c r="P46" s="126" cm="1">
        <f t="array" aca="1" ref="P46" ca="1">INDIRECT("R[40]C["&amp;$A$46&amp;"]",FALSE)</f>
        <v>0</v>
      </c>
      <c r="Q46" s="127"/>
      <c r="R46" s="130">
        <f ca="1">SUM(D46:P46)</f>
        <v>552.74358974358972</v>
      </c>
    </row>
    <row r="47" spans="1:19" ht="15.5" x14ac:dyDescent="0.35">
      <c r="A47" s="123">
        <f>A46</f>
        <v>1</v>
      </c>
      <c r="B47" s="125">
        <f>[1]Detailed!B41</f>
        <v>15</v>
      </c>
      <c r="C47" s="129" cm="1">
        <f t="array" aca="1" ref="C47" ca="1">INDIRECT("R[40]C["&amp;$A$46&amp;"]",FALSE)</f>
        <v>0</v>
      </c>
      <c r="D47" s="126" cm="1">
        <f t="array" aca="1" ref="D47" ca="1">INDIRECT("R[40]C["&amp;$A$46&amp;"]",FALSE)</f>
        <v>0</v>
      </c>
      <c r="E47" s="126" cm="1">
        <f t="array" aca="1" ref="E47" ca="1">INDIRECT("R[40]C["&amp;$A$46&amp;"]",FALSE)</f>
        <v>76.52100840336135</v>
      </c>
      <c r="F47" s="126" cm="1">
        <f t="array" aca="1" ref="F47" ca="1">INDIRECT("R[40]C["&amp;$A$46&amp;"]",FALSE)</f>
        <v>102.33333333333334</v>
      </c>
      <c r="G47" s="126" cm="1">
        <f t="array" aca="1" ref="G47" ca="1">INDIRECT("R[40]C["&amp;$A$46&amp;"]",FALSE)</f>
        <v>183.06666666666666</v>
      </c>
      <c r="H47" s="126" cm="1">
        <f t="array" aca="1" ref="H47" ca="1">INDIRECT("R[40]C["&amp;$A$46&amp;"]",FALSE)</f>
        <v>193.64</v>
      </c>
      <c r="I47" s="126" cm="1">
        <f t="array" aca="1" ref="I47" ca="1">INDIRECT("R[40]C["&amp;$A$46&amp;"]",FALSE)</f>
        <v>408.39958923721548</v>
      </c>
      <c r="J47" s="126" cm="1">
        <f t="array" aca="1" ref="J47" ca="1">INDIRECT("R[40]C["&amp;$A$46&amp;"]",FALSE)</f>
        <v>441.73292257054879</v>
      </c>
      <c r="K47" s="126" cm="1">
        <f t="array" aca="1" ref="K47" ca="1">INDIRECT("R[40]C["&amp;$A$46&amp;"]",FALSE)</f>
        <v>441.73292257054879</v>
      </c>
      <c r="L47" s="126" cm="1">
        <f t="array" aca="1" ref="L47" ca="1">INDIRECT("R[40]C["&amp;$A$46&amp;"]",FALSE)</f>
        <v>0</v>
      </c>
      <c r="M47" s="126" cm="1">
        <f t="array" aca="1" ref="M47" ca="1">INDIRECT("R[40]C["&amp;$A$46&amp;"]",FALSE)</f>
        <v>0</v>
      </c>
      <c r="N47" s="126" cm="1">
        <f t="array" aca="1" ref="N47" ca="1">INDIRECT("R[40]C["&amp;$A$46&amp;"]",FALSE)</f>
        <v>0</v>
      </c>
      <c r="O47" s="126" cm="1">
        <f t="array" aca="1" ref="O47" ca="1">INDIRECT("R[40]C["&amp;$A$46&amp;"]",FALSE)</f>
        <v>0</v>
      </c>
      <c r="P47" s="126" cm="1">
        <f t="array" aca="1" ref="P47" ca="1">INDIRECT("R[40]C["&amp;$A$46&amp;"]",FALSE)</f>
        <v>0</v>
      </c>
      <c r="Q47" s="127"/>
      <c r="R47" s="130">
        <f ca="1">SUM(D47:P47)</f>
        <v>1847.4264427816747</v>
      </c>
    </row>
    <row r="48" spans="1:19" ht="15.5" x14ac:dyDescent="0.35">
      <c r="A48" s="123">
        <f>A47</f>
        <v>1</v>
      </c>
      <c r="B48" s="125">
        <f>[1]Detailed!B42</f>
        <v>18</v>
      </c>
      <c r="C48" s="129" cm="1">
        <f t="array" aca="1" ref="C48" ca="1">INDIRECT("R[40]C["&amp;$A$46&amp;"]",FALSE)</f>
        <v>0</v>
      </c>
      <c r="D48" s="126" cm="1">
        <f t="array" aca="1" ref="D48" ca="1">INDIRECT("R[40]C["&amp;$A$46&amp;"]",FALSE)</f>
        <v>0</v>
      </c>
      <c r="E48" s="126" cm="1">
        <f t="array" aca="1" ref="E48" ca="1">INDIRECT("R[40]C["&amp;$A$46&amp;"]",FALSE)</f>
        <v>0</v>
      </c>
      <c r="F48" s="126" cm="1">
        <f t="array" aca="1" ref="F48" ca="1">INDIRECT("R[40]C["&amp;$A$46&amp;"]",FALSE)</f>
        <v>0</v>
      </c>
      <c r="G48" s="126" cm="1">
        <f t="array" aca="1" ref="G48" ca="1">INDIRECT("R[40]C["&amp;$A$46&amp;"]",FALSE)</f>
        <v>0</v>
      </c>
      <c r="H48" s="126" cm="1">
        <f t="array" aca="1" ref="H48" ca="1">INDIRECT("R[40]C["&amp;$A$46&amp;"]",FALSE)</f>
        <v>0</v>
      </c>
      <c r="I48" s="126" cm="1">
        <f t="array" aca="1" ref="I48" ca="1">INDIRECT("R[40]C["&amp;$A$46&amp;"]",FALSE)</f>
        <v>0</v>
      </c>
      <c r="J48" s="126" cm="1">
        <f t="array" aca="1" ref="J48" ca="1">INDIRECT("R[40]C["&amp;$A$46&amp;"]",FALSE)</f>
        <v>0</v>
      </c>
      <c r="K48" s="126" cm="1">
        <f t="array" aca="1" ref="K48" ca="1">INDIRECT("R[40]C["&amp;$A$46&amp;"]",FALSE)</f>
        <v>0</v>
      </c>
      <c r="L48" s="126" cm="1">
        <f t="array" aca="1" ref="L48" ca="1">INDIRECT("R[40]C["&amp;$A$46&amp;"]",FALSE)</f>
        <v>368.11076880879068</v>
      </c>
      <c r="M48" s="126" cm="1">
        <f t="array" aca="1" ref="M48" ca="1">INDIRECT("R[40]C["&amp;$A$46&amp;"]",FALSE)</f>
        <v>368.11076880879068</v>
      </c>
      <c r="N48" s="126" cm="1">
        <f t="array" aca="1" ref="N48" ca="1">INDIRECT("R[40]C["&amp;$A$46&amp;"]",FALSE)</f>
        <v>368.11076880879068</v>
      </c>
      <c r="O48" s="126" cm="1">
        <f t="array" aca="1" ref="O48" ca="1">INDIRECT("R[40]C["&amp;$A$46&amp;"]",FALSE)</f>
        <v>368.11076880879068</v>
      </c>
      <c r="P48" s="126" cm="1">
        <f t="array" aca="1" ref="P48" ca="1">INDIRECT("R[40]C["&amp;$A$46&amp;"]",FALSE)</f>
        <v>368.11076880879068</v>
      </c>
      <c r="Q48" s="127"/>
      <c r="R48" s="130">
        <f ca="1">SUM(D48:P48)</f>
        <v>1840.5538440439534</v>
      </c>
      <c r="S48" t="s">
        <v>89</v>
      </c>
    </row>
    <row r="49" spans="1:18" ht="15.5" x14ac:dyDescent="0.35">
      <c r="A49" s="118"/>
      <c r="B49" s="131" t="str">
        <f>[1]Detailed!B43</f>
        <v>ROTOR BLADES, m</v>
      </c>
      <c r="C49" s="135"/>
      <c r="D49" s="131"/>
      <c r="E49" s="131"/>
      <c r="F49" s="131"/>
      <c r="G49" s="131"/>
      <c r="H49" s="131"/>
      <c r="I49" s="131"/>
      <c r="J49" s="131"/>
      <c r="K49" s="131"/>
      <c r="L49" s="131"/>
      <c r="M49" s="131"/>
      <c r="N49" s="131"/>
      <c r="O49" s="131"/>
      <c r="P49" s="131"/>
      <c r="Q49" s="131"/>
      <c r="R49" s="132"/>
    </row>
    <row r="50" spans="1:18" ht="15.5" x14ac:dyDescent="0.35">
      <c r="A50" s="123">
        <f>A48</f>
        <v>1</v>
      </c>
      <c r="B50" s="125">
        <f>[1]Detailed!B44</f>
        <v>12</v>
      </c>
      <c r="C50" s="129" cm="1">
        <f t="array" aca="1" ref="C50" ca="1">INDIRECT("R[40]C["&amp;$A$50&amp;"]",FALSE)</f>
        <v>0</v>
      </c>
      <c r="D50" s="126" cm="1">
        <f t="array" aca="1" ref="D50" ca="1">INDIRECT("R[40]C["&amp;$A$50&amp;"]",FALSE)</f>
        <v>128.30769230769232</v>
      </c>
      <c r="E50" s="126" cm="1">
        <f t="array" aca="1" ref="E50" ca="1">INDIRECT("R[40]C["&amp;$A$50&amp;"]",FALSE)</f>
        <v>785.38461538461547</v>
      </c>
      <c r="F50" s="126" cm="1">
        <f t="array" aca="1" ref="F50" ca="1">INDIRECT("R[40]C["&amp;$A$50&amp;"]",FALSE)</f>
        <v>562.53846153846143</v>
      </c>
      <c r="G50" s="126" cm="1">
        <f t="array" aca="1" ref="G50" ca="1">INDIRECT("R[40]C["&amp;$A$50&amp;"]",FALSE)</f>
        <v>182</v>
      </c>
      <c r="H50" s="126" cm="1">
        <f t="array" aca="1" ref="H50" ca="1">INDIRECT("R[40]C["&amp;$A$50&amp;"]",FALSE)</f>
        <v>0</v>
      </c>
      <c r="I50" s="126" cm="1">
        <f t="array" aca="1" ref="I50" ca="1">INDIRECT("R[40]C["&amp;$A$50&amp;"]",FALSE)</f>
        <v>0</v>
      </c>
      <c r="J50" s="126" cm="1">
        <f t="array" aca="1" ref="J50" ca="1">INDIRECT("R[40]C["&amp;$A$50&amp;"]",FALSE)</f>
        <v>0</v>
      </c>
      <c r="K50" s="126" cm="1">
        <f t="array" aca="1" ref="K50" ca="1">INDIRECT("R[40]C["&amp;$A$50&amp;"]",FALSE)</f>
        <v>0</v>
      </c>
      <c r="L50" s="126" cm="1">
        <f t="array" aca="1" ref="L50" ca="1">INDIRECT("R[40]C["&amp;$A$50&amp;"]",FALSE)</f>
        <v>0</v>
      </c>
      <c r="M50" s="126" cm="1">
        <f t="array" aca="1" ref="M50" ca="1">INDIRECT("R[40]C["&amp;$A$50&amp;"]",FALSE)</f>
        <v>0</v>
      </c>
      <c r="N50" s="126" cm="1">
        <f t="array" aca="1" ref="N50" ca="1">INDIRECT("R[40]C["&amp;$A$50&amp;"]",FALSE)</f>
        <v>0</v>
      </c>
      <c r="O50" s="126" cm="1">
        <f t="array" aca="1" ref="O50" ca="1">INDIRECT("R[40]C["&amp;$A$50&amp;"]",FALSE)</f>
        <v>0</v>
      </c>
      <c r="P50" s="126" cm="1">
        <f t="array" aca="1" ref="P50" ca="1">INDIRECT("R[40]C["&amp;$A$50&amp;"]",FALSE)</f>
        <v>0</v>
      </c>
      <c r="Q50" s="128"/>
      <c r="R50" s="130">
        <f ca="1">SUM(D50:P50)</f>
        <v>1658.2307692307693</v>
      </c>
    </row>
    <row r="51" spans="1:18" ht="15.5" x14ac:dyDescent="0.35">
      <c r="A51" s="123">
        <f>A50</f>
        <v>1</v>
      </c>
      <c r="B51" s="125">
        <f>[1]Detailed!B45</f>
        <v>15</v>
      </c>
      <c r="C51" s="129" cm="1">
        <f t="array" aca="1" ref="C51" ca="1">INDIRECT("R[40]C["&amp;$A$50&amp;"]",FALSE)</f>
        <v>0</v>
      </c>
      <c r="D51" s="126" cm="1">
        <f t="array" aca="1" ref="D51" ca="1">INDIRECT("R[40]C["&amp;$A$50&amp;"]",FALSE)</f>
        <v>0</v>
      </c>
      <c r="E51" s="126" cm="1">
        <f t="array" aca="1" ref="E51" ca="1">INDIRECT("R[40]C["&amp;$A$50&amp;"]",FALSE)</f>
        <v>229.56302521008405</v>
      </c>
      <c r="F51" s="126" cm="1">
        <f t="array" aca="1" ref="F51" ca="1">INDIRECT("R[40]C["&amp;$A$50&amp;"]",FALSE)</f>
        <v>307</v>
      </c>
      <c r="G51" s="126" cm="1">
        <f t="array" aca="1" ref="G51" ca="1">INDIRECT("R[40]C["&amp;$A$50&amp;"]",FALSE)</f>
        <v>549.20000000000005</v>
      </c>
      <c r="H51" s="126" cm="1">
        <f t="array" aca="1" ref="H51" ca="1">INDIRECT("R[40]C["&amp;$A$50&amp;"]",FALSE)</f>
        <v>580.91999999999996</v>
      </c>
      <c r="I51" s="126" cm="1">
        <f t="array" aca="1" ref="I51" ca="1">INDIRECT("R[40]C["&amp;$A$50&amp;"]",FALSE)</f>
        <v>1225.1987677116465</v>
      </c>
      <c r="J51" s="126" cm="1">
        <f t="array" aca="1" ref="J51" ca="1">INDIRECT("R[40]C["&amp;$A$50&amp;"]",FALSE)</f>
        <v>1325.1987677116463</v>
      </c>
      <c r="K51" s="126" cm="1">
        <f t="array" aca="1" ref="K51" ca="1">INDIRECT("R[40]C["&amp;$A$50&amp;"]",FALSE)</f>
        <v>1325.1987677116463</v>
      </c>
      <c r="L51" s="126" cm="1">
        <f t="array" aca="1" ref="L51" ca="1">INDIRECT("R[40]C["&amp;$A$50&amp;"]",FALSE)</f>
        <v>0</v>
      </c>
      <c r="M51" s="126" cm="1">
        <f t="array" aca="1" ref="M51" ca="1">INDIRECT("R[40]C["&amp;$A$50&amp;"]",FALSE)</f>
        <v>0</v>
      </c>
      <c r="N51" s="126" cm="1">
        <f t="array" aca="1" ref="N51" ca="1">INDIRECT("R[40]C["&amp;$A$50&amp;"]",FALSE)</f>
        <v>0</v>
      </c>
      <c r="O51" s="126" cm="1">
        <f t="array" aca="1" ref="O51" ca="1">INDIRECT("R[40]C["&amp;$A$50&amp;"]",FALSE)</f>
        <v>0</v>
      </c>
      <c r="P51" s="126" cm="1">
        <f t="array" aca="1" ref="P51" ca="1">INDIRECT("R[40]C["&amp;$A$50&amp;"]",FALSE)</f>
        <v>0</v>
      </c>
      <c r="Q51" s="128"/>
      <c r="R51" s="130">
        <f ca="1">SUM(D51:P51)</f>
        <v>5542.2793283450228</v>
      </c>
    </row>
    <row r="52" spans="1:18" ht="15.5" x14ac:dyDescent="0.35">
      <c r="A52" s="123">
        <f>A51</f>
        <v>1</v>
      </c>
      <c r="B52" s="125">
        <f>[1]Detailed!B46</f>
        <v>18</v>
      </c>
      <c r="C52" s="129" cm="1">
        <f t="array" aca="1" ref="C52" ca="1">INDIRECT("R[40]C["&amp;$A$50&amp;"]",FALSE)</f>
        <v>0</v>
      </c>
      <c r="D52" s="126" cm="1">
        <f t="array" aca="1" ref="D52" ca="1">INDIRECT("R[40]C["&amp;$A$50&amp;"]",FALSE)</f>
        <v>0</v>
      </c>
      <c r="E52" s="126" cm="1">
        <f t="array" aca="1" ref="E52" ca="1">INDIRECT("R[40]C["&amp;$A$50&amp;"]",FALSE)</f>
        <v>0</v>
      </c>
      <c r="F52" s="126" cm="1">
        <f t="array" aca="1" ref="F52" ca="1">INDIRECT("R[40]C["&amp;$A$50&amp;"]",FALSE)</f>
        <v>0</v>
      </c>
      <c r="G52" s="126" cm="1">
        <f t="array" aca="1" ref="G52" ca="1">INDIRECT("R[40]C["&amp;$A$50&amp;"]",FALSE)</f>
        <v>0</v>
      </c>
      <c r="H52" s="126" cm="1">
        <f t="array" aca="1" ref="H52" ca="1">INDIRECT("R[40]C["&amp;$A$50&amp;"]",FALSE)</f>
        <v>0</v>
      </c>
      <c r="I52" s="126" cm="1">
        <f t="array" aca="1" ref="I52" ca="1">INDIRECT("R[40]C["&amp;$A$50&amp;"]",FALSE)</f>
        <v>0</v>
      </c>
      <c r="J52" s="126" cm="1">
        <f t="array" aca="1" ref="J52" ca="1">INDIRECT("R[40]C["&amp;$A$50&amp;"]",FALSE)</f>
        <v>0</v>
      </c>
      <c r="K52" s="126" cm="1">
        <f t="array" aca="1" ref="K52" ca="1">INDIRECT("R[40]C["&amp;$A$50&amp;"]",FALSE)</f>
        <v>0</v>
      </c>
      <c r="L52" s="126" cm="1">
        <f t="array" aca="1" ref="L52" ca="1">INDIRECT("R[40]C["&amp;$A$50&amp;"]",FALSE)</f>
        <v>1104.332306426372</v>
      </c>
      <c r="M52" s="126" cm="1">
        <f t="array" aca="1" ref="M52" ca="1">INDIRECT("R[40]C["&amp;$A$50&amp;"]",FALSE)</f>
        <v>1104.332306426372</v>
      </c>
      <c r="N52" s="126" cm="1">
        <f t="array" aca="1" ref="N52" ca="1">INDIRECT("R[40]C["&amp;$A$50&amp;"]",FALSE)</f>
        <v>1104.332306426372</v>
      </c>
      <c r="O52" s="126" cm="1">
        <f t="array" aca="1" ref="O52" ca="1">INDIRECT("R[40]C["&amp;$A$50&amp;"]",FALSE)</f>
        <v>1104.332306426372</v>
      </c>
      <c r="P52" s="126" cm="1">
        <f t="array" aca="1" ref="P52" ca="1">INDIRECT("R[40]C["&amp;$A$50&amp;"]",FALSE)</f>
        <v>1104.332306426372</v>
      </c>
      <c r="Q52" s="128"/>
      <c r="R52" s="130">
        <f ca="1">SUM(D52:P52)</f>
        <v>5521.6615321318604</v>
      </c>
    </row>
    <row r="53" spans="1:18" ht="15.5" x14ac:dyDescent="0.35">
      <c r="A53" s="118"/>
      <c r="B53" s="131" t="str">
        <f>[1]Detailed!B47</f>
        <v>NACELLES, MW</v>
      </c>
      <c r="C53" s="135"/>
      <c r="D53" s="131"/>
      <c r="E53" s="131"/>
      <c r="F53" s="131"/>
      <c r="G53" s="131"/>
      <c r="H53" s="131"/>
      <c r="I53" s="131"/>
      <c r="J53" s="131"/>
      <c r="K53" s="131"/>
      <c r="L53" s="131"/>
      <c r="M53" s="131"/>
      <c r="N53" s="131"/>
      <c r="O53" s="131"/>
      <c r="P53" s="131"/>
      <c r="Q53" s="131"/>
      <c r="R53" s="132"/>
    </row>
    <row r="54" spans="1:18" ht="15.5" x14ac:dyDescent="0.35">
      <c r="A54" s="123">
        <f>A52</f>
        <v>1</v>
      </c>
      <c r="B54" s="125">
        <f>[1]Detailed!B48</f>
        <v>12</v>
      </c>
      <c r="C54" s="129" cm="1">
        <f t="array" aca="1" ref="C54" ca="1">INDIRECT("R[40]C["&amp;$A$46&amp;"]",FALSE)</f>
        <v>0</v>
      </c>
      <c r="D54" s="126" cm="1">
        <f t="array" aca="1" ref="D54" ca="1">INDIRECT("R[40]C["&amp;$A$46&amp;"]",FALSE)</f>
        <v>42.769230769230774</v>
      </c>
      <c r="E54" s="126" cm="1">
        <f t="array" aca="1" ref="E54" ca="1">INDIRECT("R[40]C["&amp;$A$46&amp;"]",FALSE)</f>
        <v>261.79487179487182</v>
      </c>
      <c r="F54" s="126" cm="1">
        <f t="array" aca="1" ref="F54" ca="1">INDIRECT("R[40]C["&amp;$A$46&amp;"]",FALSE)</f>
        <v>187.5128205128205</v>
      </c>
      <c r="G54" s="126" cm="1">
        <f t="array" aca="1" ref="G54" ca="1">INDIRECT("R[40]C["&amp;$A$46&amp;"]",FALSE)</f>
        <v>60.666666666666664</v>
      </c>
      <c r="H54" s="126" cm="1">
        <f t="array" aca="1" ref="H54" ca="1">INDIRECT("R[40]C["&amp;$A$46&amp;"]",FALSE)</f>
        <v>0</v>
      </c>
      <c r="I54" s="126" cm="1">
        <f t="array" aca="1" ref="I54" ca="1">INDIRECT("R[40]C["&amp;$A$46&amp;"]",FALSE)</f>
        <v>0</v>
      </c>
      <c r="J54" s="126" cm="1">
        <f t="array" aca="1" ref="J54" ca="1">INDIRECT("R[40]C["&amp;$A$46&amp;"]",FALSE)</f>
        <v>0</v>
      </c>
      <c r="K54" s="126" cm="1">
        <f t="array" aca="1" ref="K54" ca="1">INDIRECT("R[40]C["&amp;$A$46&amp;"]",FALSE)</f>
        <v>0</v>
      </c>
      <c r="L54" s="126" cm="1">
        <f t="array" aca="1" ref="L54" ca="1">INDIRECT("R[40]C["&amp;$A$46&amp;"]",FALSE)</f>
        <v>0</v>
      </c>
      <c r="M54" s="126" cm="1">
        <f t="array" aca="1" ref="M54" ca="1">INDIRECT("R[40]C["&amp;$A$46&amp;"]",FALSE)</f>
        <v>0</v>
      </c>
      <c r="N54" s="126" cm="1">
        <f t="array" aca="1" ref="N54" ca="1">INDIRECT("R[40]C["&amp;$A$46&amp;"]",FALSE)</f>
        <v>0</v>
      </c>
      <c r="O54" s="126" cm="1">
        <f t="array" aca="1" ref="O54" ca="1">INDIRECT("R[40]C["&amp;$A$46&amp;"]",FALSE)</f>
        <v>0</v>
      </c>
      <c r="P54" s="126" cm="1">
        <f t="array" aca="1" ref="P54" ca="1">INDIRECT("R[40]C["&amp;$A$46&amp;"]",FALSE)</f>
        <v>0</v>
      </c>
      <c r="Q54" s="125"/>
      <c r="R54" s="130">
        <f ca="1">SUM(D54:P54)</f>
        <v>552.74358974358972</v>
      </c>
    </row>
    <row r="55" spans="1:18" ht="15.5" x14ac:dyDescent="0.35">
      <c r="A55" s="123">
        <f>A54</f>
        <v>1</v>
      </c>
      <c r="B55" s="125">
        <f>[1]Detailed!B49</f>
        <v>15</v>
      </c>
      <c r="C55" s="129" cm="1">
        <f t="array" aca="1" ref="C55" ca="1">INDIRECT("R[40]C["&amp;$A$46&amp;"]",FALSE)</f>
        <v>0</v>
      </c>
      <c r="D55" s="126" cm="1">
        <f t="array" aca="1" ref="D55" ca="1">INDIRECT("R[40]C["&amp;$A$46&amp;"]",FALSE)</f>
        <v>0</v>
      </c>
      <c r="E55" s="126" cm="1">
        <f t="array" aca="1" ref="E55" ca="1">INDIRECT("R[40]C["&amp;$A$46&amp;"]",FALSE)</f>
        <v>76.52100840336135</v>
      </c>
      <c r="F55" s="126" cm="1">
        <f t="array" aca="1" ref="F55" ca="1">INDIRECT("R[40]C["&amp;$A$46&amp;"]",FALSE)</f>
        <v>102.33333333333334</v>
      </c>
      <c r="G55" s="126" cm="1">
        <f t="array" aca="1" ref="G55" ca="1">INDIRECT("R[40]C["&amp;$A$46&amp;"]",FALSE)</f>
        <v>183.06666666666666</v>
      </c>
      <c r="H55" s="126" cm="1">
        <f t="array" aca="1" ref="H55" ca="1">INDIRECT("R[40]C["&amp;$A$46&amp;"]",FALSE)</f>
        <v>193.64</v>
      </c>
      <c r="I55" s="126" cm="1">
        <f t="array" aca="1" ref="I55" ca="1">INDIRECT("R[40]C["&amp;$A$46&amp;"]",FALSE)</f>
        <v>408.39958923721548</v>
      </c>
      <c r="J55" s="126" cm="1">
        <f t="array" aca="1" ref="J55" ca="1">INDIRECT("R[40]C["&amp;$A$46&amp;"]",FALSE)</f>
        <v>441.73292257054879</v>
      </c>
      <c r="K55" s="126" cm="1">
        <f t="array" aca="1" ref="K55" ca="1">INDIRECT("R[40]C["&amp;$A$46&amp;"]",FALSE)</f>
        <v>441.73292257054879</v>
      </c>
      <c r="L55" s="126" cm="1">
        <f t="array" aca="1" ref="L55" ca="1">INDIRECT("R[40]C["&amp;$A$46&amp;"]",FALSE)</f>
        <v>0</v>
      </c>
      <c r="M55" s="126" cm="1">
        <f t="array" aca="1" ref="M55" ca="1">INDIRECT("R[40]C["&amp;$A$46&amp;"]",FALSE)</f>
        <v>0</v>
      </c>
      <c r="N55" s="126" cm="1">
        <f t="array" aca="1" ref="N55" ca="1">INDIRECT("R[40]C["&amp;$A$46&amp;"]",FALSE)</f>
        <v>0</v>
      </c>
      <c r="O55" s="126" cm="1">
        <f t="array" aca="1" ref="O55" ca="1">INDIRECT("R[40]C["&amp;$A$46&amp;"]",FALSE)</f>
        <v>0</v>
      </c>
      <c r="P55" s="126" cm="1">
        <f t="array" aca="1" ref="P55" ca="1">INDIRECT("R[40]C["&amp;$A$46&amp;"]",FALSE)</f>
        <v>0</v>
      </c>
      <c r="Q55" s="125"/>
      <c r="R55" s="130">
        <f ca="1">SUM(D55:P55)</f>
        <v>1847.4264427816747</v>
      </c>
    </row>
    <row r="56" spans="1:18" ht="15.5" x14ac:dyDescent="0.35">
      <c r="A56" s="123">
        <f>A55</f>
        <v>1</v>
      </c>
      <c r="B56" s="125">
        <f>[1]Detailed!B50</f>
        <v>18</v>
      </c>
      <c r="C56" s="129" cm="1">
        <f t="array" aca="1" ref="C56" ca="1">INDIRECT("R[40]C["&amp;$A$46&amp;"]",FALSE)</f>
        <v>0</v>
      </c>
      <c r="D56" s="126" cm="1">
        <f t="array" aca="1" ref="D56" ca="1">INDIRECT("R[40]C["&amp;$A$46&amp;"]",FALSE)</f>
        <v>0</v>
      </c>
      <c r="E56" s="126" cm="1">
        <f t="array" aca="1" ref="E56" ca="1">INDIRECT("R[40]C["&amp;$A$46&amp;"]",FALSE)</f>
        <v>0</v>
      </c>
      <c r="F56" s="126" cm="1">
        <f t="array" aca="1" ref="F56" ca="1">INDIRECT("R[40]C["&amp;$A$46&amp;"]",FALSE)</f>
        <v>0</v>
      </c>
      <c r="G56" s="126" cm="1">
        <f t="array" aca="1" ref="G56" ca="1">INDIRECT("R[40]C["&amp;$A$46&amp;"]",FALSE)</f>
        <v>0</v>
      </c>
      <c r="H56" s="126" cm="1">
        <f t="array" aca="1" ref="H56" ca="1">INDIRECT("R[40]C["&amp;$A$46&amp;"]",FALSE)</f>
        <v>0</v>
      </c>
      <c r="I56" s="126" cm="1">
        <f t="array" aca="1" ref="I56" ca="1">INDIRECT("R[40]C["&amp;$A$46&amp;"]",FALSE)</f>
        <v>0</v>
      </c>
      <c r="J56" s="126" cm="1">
        <f t="array" aca="1" ref="J56" ca="1">INDIRECT("R[40]C["&amp;$A$46&amp;"]",FALSE)</f>
        <v>0</v>
      </c>
      <c r="K56" s="126" cm="1">
        <f t="array" aca="1" ref="K56" ca="1">INDIRECT("R[40]C["&amp;$A$46&amp;"]",FALSE)</f>
        <v>0</v>
      </c>
      <c r="L56" s="126" cm="1">
        <f t="array" aca="1" ref="L56" ca="1">INDIRECT("R[40]C["&amp;$A$46&amp;"]",FALSE)</f>
        <v>368.11076880879068</v>
      </c>
      <c r="M56" s="126" cm="1">
        <f t="array" aca="1" ref="M56" ca="1">INDIRECT("R[40]C["&amp;$A$46&amp;"]",FALSE)</f>
        <v>368.11076880879068</v>
      </c>
      <c r="N56" s="126" cm="1">
        <f t="array" aca="1" ref="N56" ca="1">INDIRECT("R[40]C["&amp;$A$46&amp;"]",FALSE)</f>
        <v>368.11076880879068</v>
      </c>
      <c r="O56" s="126" cm="1">
        <f t="array" aca="1" ref="O56" ca="1">INDIRECT("R[40]C["&amp;$A$46&amp;"]",FALSE)</f>
        <v>368.11076880879068</v>
      </c>
      <c r="P56" s="126" cm="1">
        <f t="array" aca="1" ref="P56" ca="1">INDIRECT("R[40]C["&amp;$A$46&amp;"]",FALSE)</f>
        <v>368.11076880879068</v>
      </c>
      <c r="Q56" s="125"/>
      <c r="R56" s="130">
        <f ca="1">SUM(D56:P56)</f>
        <v>1840.5538440439534</v>
      </c>
    </row>
    <row r="57" spans="1:18" ht="15.5" x14ac:dyDescent="0.35">
      <c r="A57" s="118"/>
      <c r="B57" s="131" t="str">
        <f>[1]Detailed!B51</f>
        <v>TOWERS, m</v>
      </c>
      <c r="C57" s="135"/>
      <c r="D57" s="131"/>
      <c r="E57" s="131"/>
      <c r="F57" s="131"/>
      <c r="G57" s="131"/>
      <c r="H57" s="131"/>
      <c r="I57" s="131"/>
      <c r="J57" s="131"/>
      <c r="K57" s="131"/>
      <c r="L57" s="131"/>
      <c r="M57" s="131"/>
      <c r="N57" s="131"/>
      <c r="O57" s="131"/>
      <c r="P57" s="131"/>
      <c r="Q57" s="131"/>
      <c r="R57" s="132"/>
    </row>
    <row r="58" spans="1:18" ht="15.5" x14ac:dyDescent="0.35">
      <c r="A58" s="123">
        <f>A56</f>
        <v>1</v>
      </c>
      <c r="B58" s="125">
        <f>[1]Detailed!B52</f>
        <v>12</v>
      </c>
      <c r="C58" s="129" cm="1">
        <f t="array" aca="1" ref="C58" ca="1">INDIRECT("R[40]C["&amp;$A$58&amp;"]",FALSE)</f>
        <v>0</v>
      </c>
      <c r="D58" s="126" cm="1">
        <f t="array" aca="1" ref="D58" ca="1">INDIRECT("R[40]C["&amp;$A$58&amp;"]",FALSE)</f>
        <v>42.769230769230774</v>
      </c>
      <c r="E58" s="126" cm="1">
        <f t="array" aca="1" ref="E58" ca="1">INDIRECT("R[40]C["&amp;$A$58&amp;"]",FALSE)</f>
        <v>261.79487179487182</v>
      </c>
      <c r="F58" s="126" cm="1">
        <f t="array" aca="1" ref="F58" ca="1">INDIRECT("R[40]C["&amp;$A$58&amp;"]",FALSE)</f>
        <v>187.5128205128205</v>
      </c>
      <c r="G58" s="126" cm="1">
        <f t="array" aca="1" ref="G58" ca="1">INDIRECT("R[40]C["&amp;$A$58&amp;"]",FALSE)</f>
        <v>60.666666666666664</v>
      </c>
      <c r="H58" s="126" cm="1">
        <f t="array" aca="1" ref="H58" ca="1">INDIRECT("R[40]C["&amp;$A$58&amp;"]",FALSE)</f>
        <v>0</v>
      </c>
      <c r="I58" s="126" cm="1">
        <f t="array" aca="1" ref="I58" ca="1">INDIRECT("R[40]C["&amp;$A$58&amp;"]",FALSE)</f>
        <v>0</v>
      </c>
      <c r="J58" s="126" cm="1">
        <f t="array" aca="1" ref="J58" ca="1">INDIRECT("R[40]C["&amp;$A$58&amp;"]",FALSE)</f>
        <v>0</v>
      </c>
      <c r="K58" s="126" cm="1">
        <f t="array" aca="1" ref="K58" ca="1">INDIRECT("R[40]C["&amp;$A$58&amp;"]",FALSE)</f>
        <v>0</v>
      </c>
      <c r="L58" s="126" cm="1">
        <f t="array" aca="1" ref="L58" ca="1">INDIRECT("R[40]C["&amp;$A$58&amp;"]",FALSE)</f>
        <v>0</v>
      </c>
      <c r="M58" s="126" cm="1">
        <f t="array" aca="1" ref="M58" ca="1">INDIRECT("R[40]C["&amp;$A$58&amp;"]",FALSE)</f>
        <v>0</v>
      </c>
      <c r="N58" s="126" cm="1">
        <f t="array" aca="1" ref="N58" ca="1">INDIRECT("R[40]C["&amp;$A$58&amp;"]",FALSE)</f>
        <v>0</v>
      </c>
      <c r="O58" s="126" cm="1">
        <f t="array" aca="1" ref="O58" ca="1">INDIRECT("R[40]C["&amp;$A$58&amp;"]",FALSE)</f>
        <v>0</v>
      </c>
      <c r="P58" s="126" cm="1">
        <f t="array" aca="1" ref="P58" ca="1">INDIRECT("R[40]C["&amp;$A$58&amp;"]",FALSE)</f>
        <v>0</v>
      </c>
      <c r="Q58" s="127"/>
      <c r="R58" s="130">
        <f ca="1">SUM(D58:P58)</f>
        <v>552.74358974358972</v>
      </c>
    </row>
    <row r="59" spans="1:18" ht="15.5" x14ac:dyDescent="0.35">
      <c r="A59" s="123">
        <f>A56</f>
        <v>1</v>
      </c>
      <c r="B59" s="125">
        <f>[1]Detailed!B53</f>
        <v>15</v>
      </c>
      <c r="C59" s="129" cm="1">
        <f t="array" aca="1" ref="C59" ca="1">INDIRECT("R[40]C["&amp;$A$58&amp;"]",FALSE)</f>
        <v>0</v>
      </c>
      <c r="D59" s="126" cm="1">
        <f t="array" aca="1" ref="D59" ca="1">INDIRECT("R[40]C["&amp;$A$58&amp;"]",FALSE)</f>
        <v>0</v>
      </c>
      <c r="E59" s="126" cm="1">
        <f t="array" aca="1" ref="E59" ca="1">INDIRECT("R[40]C["&amp;$A$58&amp;"]",FALSE)</f>
        <v>76.52100840336135</v>
      </c>
      <c r="F59" s="126" cm="1">
        <f t="array" aca="1" ref="F59" ca="1">INDIRECT("R[40]C["&amp;$A$58&amp;"]",FALSE)</f>
        <v>102.33333333333334</v>
      </c>
      <c r="G59" s="126" cm="1">
        <f t="array" aca="1" ref="G59" ca="1">INDIRECT("R[40]C["&amp;$A$58&amp;"]",FALSE)</f>
        <v>183.06666666666666</v>
      </c>
      <c r="H59" s="126" cm="1">
        <f t="array" aca="1" ref="H59" ca="1">INDIRECT("R[40]C["&amp;$A$58&amp;"]",FALSE)</f>
        <v>193.64</v>
      </c>
      <c r="I59" s="126" cm="1">
        <f t="array" aca="1" ref="I59" ca="1">INDIRECT("R[40]C["&amp;$A$58&amp;"]",FALSE)</f>
        <v>408.39958923721548</v>
      </c>
      <c r="J59" s="126" cm="1">
        <f t="array" aca="1" ref="J59" ca="1">INDIRECT("R[40]C["&amp;$A$58&amp;"]",FALSE)</f>
        <v>441.73292257054879</v>
      </c>
      <c r="K59" s="126" cm="1">
        <f t="array" aca="1" ref="K59" ca="1">INDIRECT("R[40]C["&amp;$A$58&amp;"]",FALSE)</f>
        <v>441.73292257054879</v>
      </c>
      <c r="L59" s="126" cm="1">
        <f t="array" aca="1" ref="L59" ca="1">INDIRECT("R[40]C["&amp;$A$58&amp;"]",FALSE)</f>
        <v>0</v>
      </c>
      <c r="M59" s="126" cm="1">
        <f t="array" aca="1" ref="M59" ca="1">INDIRECT("R[40]C["&amp;$A$58&amp;"]",FALSE)</f>
        <v>0</v>
      </c>
      <c r="N59" s="126" cm="1">
        <f t="array" aca="1" ref="N59" ca="1">INDIRECT("R[40]C["&amp;$A$58&amp;"]",FALSE)</f>
        <v>0</v>
      </c>
      <c r="O59" s="126" cm="1">
        <f t="array" aca="1" ref="O59" ca="1">INDIRECT("R[40]C["&amp;$A$58&amp;"]",FALSE)</f>
        <v>0</v>
      </c>
      <c r="P59" s="126" cm="1">
        <f t="array" aca="1" ref="P59" ca="1">INDIRECT("R[40]C["&amp;$A$58&amp;"]",FALSE)</f>
        <v>0</v>
      </c>
      <c r="Q59" s="127"/>
      <c r="R59" s="130">
        <f ca="1">SUM(D59:P59)</f>
        <v>1847.4264427816747</v>
      </c>
    </row>
    <row r="60" spans="1:18" ht="15.5" x14ac:dyDescent="0.35">
      <c r="A60" s="123">
        <f>A56</f>
        <v>1</v>
      </c>
      <c r="B60" s="125">
        <f>[1]Detailed!B54</f>
        <v>18</v>
      </c>
      <c r="C60" s="129" cm="1">
        <f t="array" aca="1" ref="C60" ca="1">INDIRECT("R[40]C["&amp;$A$58&amp;"]",FALSE)</f>
        <v>0</v>
      </c>
      <c r="D60" s="126" cm="1">
        <f t="array" aca="1" ref="D60" ca="1">INDIRECT("R[40]C["&amp;$A$58&amp;"]",FALSE)</f>
        <v>0</v>
      </c>
      <c r="E60" s="126" cm="1">
        <f t="array" aca="1" ref="E60" ca="1">INDIRECT("R[40]C["&amp;$A$58&amp;"]",FALSE)</f>
        <v>0</v>
      </c>
      <c r="F60" s="126" cm="1">
        <f t="array" aca="1" ref="F60" ca="1">INDIRECT("R[40]C["&amp;$A$58&amp;"]",FALSE)</f>
        <v>0</v>
      </c>
      <c r="G60" s="126" cm="1">
        <f t="array" aca="1" ref="G60" ca="1">INDIRECT("R[40]C["&amp;$A$58&amp;"]",FALSE)</f>
        <v>0</v>
      </c>
      <c r="H60" s="126" cm="1">
        <f t="array" aca="1" ref="H60" ca="1">INDIRECT("R[40]C["&amp;$A$58&amp;"]",FALSE)</f>
        <v>0</v>
      </c>
      <c r="I60" s="126" cm="1">
        <f t="array" aca="1" ref="I60" ca="1">INDIRECT("R[40]C["&amp;$A$58&amp;"]",FALSE)</f>
        <v>0</v>
      </c>
      <c r="J60" s="126" cm="1">
        <f t="array" aca="1" ref="J60" ca="1">INDIRECT("R[40]C["&amp;$A$58&amp;"]",FALSE)</f>
        <v>0</v>
      </c>
      <c r="K60" s="126" cm="1">
        <f t="array" aca="1" ref="K60" ca="1">INDIRECT("R[40]C["&amp;$A$58&amp;"]",FALSE)</f>
        <v>0</v>
      </c>
      <c r="L60" s="126" cm="1">
        <f t="array" aca="1" ref="L60" ca="1">INDIRECT("R[40]C["&amp;$A$58&amp;"]",FALSE)</f>
        <v>368.11076880879068</v>
      </c>
      <c r="M60" s="126" cm="1">
        <f t="array" aca="1" ref="M60" ca="1">INDIRECT("R[40]C["&amp;$A$58&amp;"]",FALSE)</f>
        <v>368.11076880879068</v>
      </c>
      <c r="N60" s="126" cm="1">
        <f t="array" aca="1" ref="N60" ca="1">INDIRECT("R[40]C["&amp;$A$58&amp;"]",FALSE)</f>
        <v>368.11076880879068</v>
      </c>
      <c r="O60" s="126" cm="1">
        <f t="array" aca="1" ref="O60" ca="1">INDIRECT("R[40]C["&amp;$A$58&amp;"]",FALSE)</f>
        <v>368.11076880879068</v>
      </c>
      <c r="P60" s="126" cm="1">
        <f t="array" aca="1" ref="P60" ca="1">INDIRECT("R[40]C["&amp;$A$58&amp;"]",FALSE)</f>
        <v>368.11076880879068</v>
      </c>
      <c r="Q60" s="127"/>
      <c r="R60" s="130">
        <f ca="1">SUM(D60:P60)</f>
        <v>1840.5538440439534</v>
      </c>
    </row>
    <row r="61" spans="1:18" ht="15.5" x14ac:dyDescent="0.35">
      <c r="A61" s="118"/>
      <c r="B61" s="131" t="str">
        <f>[1]Detailed!B55</f>
        <v>FOUNDATIONS</v>
      </c>
      <c r="C61" s="135"/>
      <c r="D61" s="131"/>
      <c r="E61" s="131"/>
      <c r="F61" s="131"/>
      <c r="G61" s="131"/>
      <c r="H61" s="131"/>
      <c r="I61" s="131"/>
      <c r="J61" s="131"/>
      <c r="K61" s="131"/>
      <c r="L61" s="131"/>
      <c r="M61" s="131"/>
      <c r="N61" s="131"/>
      <c r="O61" s="131"/>
      <c r="P61" s="131"/>
      <c r="Q61" s="131"/>
      <c r="R61" s="132"/>
    </row>
    <row r="62" spans="1:18" ht="15.5" x14ac:dyDescent="0.35">
      <c r="A62" s="123">
        <f>A60</f>
        <v>1</v>
      </c>
      <c r="B62" s="127" t="str">
        <f>[1]Detailed!B56</f>
        <v>Monopiles (turbine)</v>
      </c>
      <c r="C62" s="129" cm="1">
        <f t="array" aca="1" ref="C62" ca="1">INDIRECT("R[40]C["&amp;$A$62&amp;"]",FALSE)</f>
        <v>0</v>
      </c>
      <c r="D62" s="126" cm="1">
        <f t="array" aca="1" ref="D62" ca="1">INDIRECT("R[40]C["&amp;$A$62&amp;"]",FALSE)</f>
        <v>32.769230769230774</v>
      </c>
      <c r="E62" s="126" cm="1">
        <f t="array" aca="1" ref="E62" ca="1">INDIRECT("R[40]C["&amp;$A$62&amp;"]",FALSE)</f>
        <v>229.49353587588882</v>
      </c>
      <c r="F62" s="126" cm="1">
        <f t="array" aca="1" ref="F62" ca="1">INDIRECT("R[40]C["&amp;$A$62&amp;"]",FALSE)</f>
        <v>179.50641025641025</v>
      </c>
      <c r="G62" s="126" cm="1">
        <f t="array" aca="1" ref="G62" ca="1">INDIRECT("R[40]C["&amp;$A$62&amp;"]",FALSE)</f>
        <v>160.73333333333332</v>
      </c>
      <c r="H62" s="126" cm="1">
        <f t="array" aca="1" ref="H62" ca="1">INDIRECT("R[40]C["&amp;$A$62&amp;"]",FALSE)</f>
        <v>90.066666666666663</v>
      </c>
      <c r="I62" s="126" cm="1">
        <f t="array" aca="1" ref="I62" ca="1">INDIRECT("R[40]C["&amp;$A$62&amp;"]",FALSE)</f>
        <v>213.99155504918133</v>
      </c>
      <c r="J62" s="126" cm="1">
        <f t="array" aca="1" ref="J62" ca="1">INDIRECT("R[40]C["&amp;$A$62&amp;"]",FALSE)</f>
        <v>213.99155504918133</v>
      </c>
      <c r="K62" s="126" cm="1">
        <f t="array" aca="1" ref="K62" ca="1">INDIRECT("R[40]C["&amp;$A$62&amp;"]",FALSE)</f>
        <v>213.99155504918133</v>
      </c>
      <c r="L62" s="126" cm="1">
        <f t="array" aca="1" ref="L62" ca="1">INDIRECT("R[40]C["&amp;$A$62&amp;"]",FALSE)</f>
        <v>213.99155504918133</v>
      </c>
      <c r="M62" s="126" cm="1">
        <f t="array" aca="1" ref="M62" ca="1">INDIRECT("R[40]C["&amp;$A$62&amp;"]",FALSE)</f>
        <v>213.99155504918133</v>
      </c>
      <c r="N62" s="126" cm="1">
        <f t="array" aca="1" ref="N62" ca="1">INDIRECT("R[40]C["&amp;$A$62&amp;"]",FALSE)</f>
        <v>213.99155504918133</v>
      </c>
      <c r="O62" s="126" cm="1">
        <f t="array" aca="1" ref="O62" ca="1">INDIRECT("R[40]C["&amp;$A$62&amp;"]",FALSE)</f>
        <v>213.99155504918133</v>
      </c>
      <c r="P62" s="126" cm="1">
        <f t="array" aca="1" ref="P62" ca="1">INDIRECT("R[40]C["&amp;$A$62&amp;"]",FALSE)</f>
        <v>213.99155504918133</v>
      </c>
      <c r="Q62" s="126"/>
      <c r="R62" s="130">
        <f t="shared" ref="R62" ca="1" si="7">SUM(D62:Q62)</f>
        <v>2404.5016172949809</v>
      </c>
    </row>
    <row r="63" spans="1:18" ht="15.5" x14ac:dyDescent="0.35">
      <c r="A63" s="123">
        <f>A60</f>
        <v>1</v>
      </c>
      <c r="B63" s="127" t="str">
        <f>[1]Detailed!B57</f>
        <v>Transition Piece</v>
      </c>
      <c r="C63" s="129" cm="1">
        <f t="array" aca="1" ref="C63" ca="1">INDIRECT("R[40]C["&amp;$A$62&amp;"]",FALSE)</f>
        <v>0</v>
      </c>
      <c r="D63" s="126" cm="1">
        <f t="array" aca="1" ref="D63" ca="1">INDIRECT("R[40]C["&amp;$A$62&amp;"]",FALSE)</f>
        <v>32.769230769230774</v>
      </c>
      <c r="E63" s="126" cm="1">
        <f t="array" aca="1" ref="E63" ca="1">INDIRECT("R[40]C["&amp;$A$62&amp;"]",FALSE)</f>
        <v>229.49353587588882</v>
      </c>
      <c r="F63" s="126" cm="1">
        <f t="array" aca="1" ref="F63" ca="1">INDIRECT("R[40]C["&amp;$A$62&amp;"]",FALSE)</f>
        <v>179.50641025641025</v>
      </c>
      <c r="G63" s="126" cm="1">
        <f t="array" aca="1" ref="G63" ca="1">INDIRECT("R[40]C["&amp;$A$62&amp;"]",FALSE)</f>
        <v>160.73333333333332</v>
      </c>
      <c r="H63" s="126" cm="1">
        <f t="array" aca="1" ref="H63" ca="1">INDIRECT("R[40]C["&amp;$A$62&amp;"]",FALSE)</f>
        <v>90.066666666666663</v>
      </c>
      <c r="I63" s="126" cm="1">
        <f t="array" aca="1" ref="I63" ca="1">INDIRECT("R[40]C["&amp;$A$62&amp;"]",FALSE)</f>
        <v>213.99155504918133</v>
      </c>
      <c r="J63" s="126" cm="1">
        <f t="array" aca="1" ref="J63" ca="1">INDIRECT("R[40]C["&amp;$A$62&amp;"]",FALSE)</f>
        <v>213.99155504918133</v>
      </c>
      <c r="K63" s="126" cm="1">
        <f t="array" aca="1" ref="K63" ca="1">INDIRECT("R[40]C["&amp;$A$62&amp;"]",FALSE)</f>
        <v>213.99155504918133</v>
      </c>
      <c r="L63" s="126" cm="1">
        <f t="array" aca="1" ref="L63" ca="1">INDIRECT("R[40]C["&amp;$A$62&amp;"]",FALSE)</f>
        <v>213.99155504918133</v>
      </c>
      <c r="M63" s="126" cm="1">
        <f t="array" aca="1" ref="M63" ca="1">INDIRECT("R[40]C["&amp;$A$62&amp;"]",FALSE)</f>
        <v>213.99155504918133</v>
      </c>
      <c r="N63" s="126" cm="1">
        <f t="array" aca="1" ref="N63" ca="1">INDIRECT("R[40]C["&amp;$A$62&amp;"]",FALSE)</f>
        <v>213.99155504918133</v>
      </c>
      <c r="O63" s="126" cm="1">
        <f t="array" aca="1" ref="O63" ca="1">INDIRECT("R[40]C["&amp;$A$62&amp;"]",FALSE)</f>
        <v>213.99155504918133</v>
      </c>
      <c r="P63" s="126" cm="1">
        <f t="array" aca="1" ref="P63" ca="1">INDIRECT("R[40]C["&amp;$A$62&amp;"]",FALSE)</f>
        <v>213.99155504918133</v>
      </c>
      <c r="Q63" s="126"/>
      <c r="R63" s="130"/>
    </row>
    <row r="64" spans="1:18" ht="15.5" x14ac:dyDescent="0.35">
      <c r="A64" s="123">
        <f>A60</f>
        <v>1</v>
      </c>
      <c r="B64" s="127" t="str">
        <f>[1]Detailed!B58</f>
        <v>Jackets (turbine)</v>
      </c>
      <c r="C64" s="129" cm="1">
        <f t="array" aca="1" ref="C64" ca="1">INDIRECT("R[40]C["&amp;$A$62&amp;"]",FALSE)</f>
        <v>0</v>
      </c>
      <c r="D64" s="126" cm="1">
        <f t="array" aca="1" ref="D64" ca="1">INDIRECT("R[40]C["&amp;$A$62&amp;"]",FALSE)</f>
        <v>0</v>
      </c>
      <c r="E64" s="126" cm="1">
        <f t="array" aca="1" ref="E64" ca="1">INDIRECT("R[40]C["&amp;$A$62&amp;"]",FALSE)</f>
        <v>29.142857142857142</v>
      </c>
      <c r="F64" s="126" cm="1">
        <f t="array" aca="1" ref="F64" ca="1">INDIRECT("R[40]C["&amp;$A$62&amp;"]",FALSE)</f>
        <v>12</v>
      </c>
      <c r="G64" s="126" cm="1">
        <f t="array" aca="1" ref="G64" ca="1">INDIRECT("R[40]C["&amp;$A$62&amp;"]",FALSE)</f>
        <v>11</v>
      </c>
      <c r="H64" s="126" cm="1">
        <f t="array" aca="1" ref="H64" ca="1">INDIRECT("R[40]C["&amp;$A$62&amp;"]",FALSE)</f>
        <v>0</v>
      </c>
      <c r="I64" s="126" cm="1">
        <f t="array" aca="1" ref="I64" ca="1">INDIRECT("R[40]C["&amp;$A$62&amp;"]",FALSE)</f>
        <v>52.62222222222222</v>
      </c>
      <c r="J64" s="126" cm="1">
        <f t="array" aca="1" ref="J64" ca="1">INDIRECT("R[40]C["&amp;$A$62&amp;"]",FALSE)</f>
        <v>52.62222222222222</v>
      </c>
      <c r="K64" s="126" cm="1">
        <f t="array" aca="1" ref="K64" ca="1">INDIRECT("R[40]C["&amp;$A$62&amp;"]",FALSE)</f>
        <v>52.62222222222222</v>
      </c>
      <c r="L64" s="126" cm="1">
        <f t="array" aca="1" ref="L64" ca="1">INDIRECT("R[40]C["&amp;$A$62&amp;"]",FALSE)</f>
        <v>52.62222222222222</v>
      </c>
      <c r="M64" s="126" cm="1">
        <f t="array" aca="1" ref="M64" ca="1">INDIRECT("R[40]C["&amp;$A$62&amp;"]",FALSE)</f>
        <v>52.62222222222222</v>
      </c>
      <c r="N64" s="126" cm="1">
        <f t="array" aca="1" ref="N64" ca="1">INDIRECT("R[40]C["&amp;$A$62&amp;"]",FALSE)</f>
        <v>52.62222222222222</v>
      </c>
      <c r="O64" s="126" cm="1">
        <f t="array" aca="1" ref="O64" ca="1">INDIRECT("R[40]C["&amp;$A$62&amp;"]",FALSE)</f>
        <v>52.62222222222222</v>
      </c>
      <c r="P64" s="126" cm="1">
        <f t="array" aca="1" ref="P64" ca="1">INDIRECT("R[40]C["&amp;$A$62&amp;"]",FALSE)</f>
        <v>52.62222222222222</v>
      </c>
      <c r="Q64" s="126"/>
      <c r="R64" s="130">
        <f t="shared" ref="R64:R66" ca="1" si="8">SUM(D64:Q64)</f>
        <v>473.12063492063481</v>
      </c>
    </row>
    <row r="65" spans="1:18" ht="15.5" x14ac:dyDescent="0.35">
      <c r="A65" s="123">
        <f>A60</f>
        <v>1</v>
      </c>
      <c r="B65" s="127" t="str">
        <f>[1]Detailed!B59</f>
        <v>GBF (turbine)</v>
      </c>
      <c r="C65" s="129" cm="1">
        <f t="array" aca="1" ref="C65" ca="1">INDIRECT("R[40]C["&amp;$A$62&amp;"]",FALSE)</f>
        <v>0</v>
      </c>
      <c r="D65" s="126" cm="1">
        <f t="array" aca="1" ref="D65" ca="1">INDIRECT("R[40]C["&amp;$A$62&amp;"]",FALSE)</f>
        <v>10</v>
      </c>
      <c r="E65" s="126" cm="1">
        <f t="array" aca="1" ref="E65" ca="1">INDIRECT("R[40]C["&amp;$A$62&amp;"]",FALSE)</f>
        <v>79.679487179487182</v>
      </c>
      <c r="F65" s="126" cm="1">
        <f t="array" aca="1" ref="F65" ca="1">INDIRECT("R[40]C["&amp;$A$62&amp;"]",FALSE)</f>
        <v>76.339743589743591</v>
      </c>
      <c r="G65" s="126" cm="1">
        <f t="array" aca="1" ref="G65" ca="1">INDIRECT("R[40]C["&amp;$A$62&amp;"]",FALSE)</f>
        <v>50</v>
      </c>
      <c r="H65" s="126" cm="1">
        <f t="array" aca="1" ref="H65" ca="1">INDIRECT("R[40]C["&amp;$A$62&amp;"]",FALSE)</f>
        <v>103.57333333333335</v>
      </c>
      <c r="I65" s="126" cm="1">
        <f t="array" aca="1" ref="I65" ca="1">INDIRECT("R[40]C["&amp;$A$62&amp;"]",FALSE)</f>
        <v>88.042222222222222</v>
      </c>
      <c r="J65" s="126" cm="1">
        <f t="array" aca="1" ref="J65" ca="1">INDIRECT("R[40]C["&amp;$A$62&amp;"]",FALSE)</f>
        <v>88.042222222222222</v>
      </c>
      <c r="K65" s="126" cm="1">
        <f t="array" aca="1" ref="K65" ca="1">INDIRECT("R[40]C["&amp;$A$62&amp;"]",FALSE)</f>
        <v>88.042222222222222</v>
      </c>
      <c r="L65" s="126" cm="1">
        <f t="array" aca="1" ref="L65" ca="1">INDIRECT("R[40]C["&amp;$A$62&amp;"]",FALSE)</f>
        <v>88.042222222222222</v>
      </c>
      <c r="M65" s="126" cm="1">
        <f t="array" aca="1" ref="M65" ca="1">INDIRECT("R[40]C["&amp;$A$62&amp;"]",FALSE)</f>
        <v>88.042222222222222</v>
      </c>
      <c r="N65" s="126" cm="1">
        <f t="array" aca="1" ref="N65" ca="1">INDIRECT("R[40]C["&amp;$A$62&amp;"]",FALSE)</f>
        <v>88.042222222222222</v>
      </c>
      <c r="O65" s="126" cm="1">
        <f t="array" aca="1" ref="O65" ca="1">INDIRECT("R[40]C["&amp;$A$62&amp;"]",FALSE)</f>
        <v>88.042222222222222</v>
      </c>
      <c r="P65" s="126" cm="1">
        <f t="array" aca="1" ref="P65" ca="1">INDIRECT("R[40]C["&amp;$A$62&amp;"]",FALSE)</f>
        <v>88.042222222222222</v>
      </c>
      <c r="Q65" s="126"/>
      <c r="R65" s="130">
        <f t="shared" ca="1" si="8"/>
        <v>1023.9303418803419</v>
      </c>
    </row>
    <row r="66" spans="1:18" ht="15.5" x14ac:dyDescent="0.35">
      <c r="A66" s="123">
        <f>A60</f>
        <v>1</v>
      </c>
      <c r="B66" s="127" t="str">
        <f>[1]Detailed!B60</f>
        <v>Jacket (Substation)</v>
      </c>
      <c r="C66" s="129" cm="1">
        <f t="array" aca="1" ref="C66" ca="1">INDIRECT("R[40]C["&amp;$A$62&amp;"]",FALSE)</f>
        <v>0</v>
      </c>
      <c r="D66" s="126" cm="1">
        <f t="array" aca="1" ref="D66" ca="1">INDIRECT("R[40]C["&amp;$A$62&amp;"]",FALSE)</f>
        <v>2</v>
      </c>
      <c r="E66" s="126" cm="1">
        <f t="array" aca="1" ref="E66" ca="1">INDIRECT("R[40]C["&amp;$A$62&amp;"]",FALSE)</f>
        <v>10</v>
      </c>
      <c r="F66" s="126" cm="1">
        <f t="array" aca="1" ref="F66" ca="1">INDIRECT("R[40]C["&amp;$A$62&amp;"]",FALSE)</f>
        <v>9</v>
      </c>
      <c r="G66" s="126" cm="1">
        <f t="array" aca="1" ref="G66" ca="1">INDIRECT("R[40]C["&amp;$A$62&amp;"]",FALSE)</f>
        <v>7</v>
      </c>
      <c r="H66" s="126" cm="1">
        <f t="array" aca="1" ref="H66" ca="1">INDIRECT("R[40]C["&amp;$A$62&amp;"]",FALSE)</f>
        <v>5</v>
      </c>
      <c r="I66" s="126" cm="1">
        <f t="array" aca="1" ref="I66" ca="1">INDIRECT("R[40]C["&amp;$A$62&amp;"]",FALSE)</f>
        <v>8</v>
      </c>
      <c r="J66" s="126" cm="1">
        <f t="array" aca="1" ref="J66" ca="1">INDIRECT("R[40]C["&amp;$A$62&amp;"]",FALSE)</f>
        <v>8</v>
      </c>
      <c r="K66" s="126" cm="1">
        <f t="array" aca="1" ref="K66" ca="1">INDIRECT("R[40]C["&amp;$A$62&amp;"]",FALSE)</f>
        <v>8</v>
      </c>
      <c r="L66" s="126" cm="1">
        <f t="array" aca="1" ref="L66" ca="1">INDIRECT("R[40]C["&amp;$A$62&amp;"]",FALSE)</f>
        <v>8</v>
      </c>
      <c r="M66" s="126" cm="1">
        <f t="array" aca="1" ref="M66" ca="1">INDIRECT("R[40]C["&amp;$A$62&amp;"]",FALSE)</f>
        <v>8</v>
      </c>
      <c r="N66" s="126" cm="1">
        <f t="array" aca="1" ref="N66" ca="1">INDIRECT("R[40]C["&amp;$A$62&amp;"]",FALSE)</f>
        <v>8</v>
      </c>
      <c r="O66" s="126" cm="1">
        <f t="array" aca="1" ref="O66" ca="1">INDIRECT("R[40]C["&amp;$A$62&amp;"]",FALSE)</f>
        <v>8</v>
      </c>
      <c r="P66" s="126" cm="1">
        <f t="array" aca="1" ref="P66" ca="1">INDIRECT("R[40]C["&amp;$A$62&amp;"]",FALSE)</f>
        <v>8</v>
      </c>
      <c r="Q66" s="126"/>
      <c r="R66" s="130">
        <f t="shared" ca="1" si="8"/>
        <v>97</v>
      </c>
    </row>
    <row r="67" spans="1:18" ht="15.5" x14ac:dyDescent="0.35">
      <c r="A67" s="118"/>
      <c r="B67" s="131" t="str">
        <f>[1]Detailed!B61</f>
        <v>SUBSTATIONS</v>
      </c>
      <c r="C67" s="136"/>
      <c r="D67" s="134"/>
      <c r="E67" s="134"/>
      <c r="F67" s="134"/>
      <c r="G67" s="134"/>
      <c r="H67" s="134"/>
      <c r="I67" s="134"/>
      <c r="J67" s="134"/>
      <c r="K67" s="134"/>
      <c r="L67" s="134"/>
      <c r="M67" s="134"/>
      <c r="N67" s="134"/>
      <c r="O67" s="134"/>
      <c r="P67" s="134"/>
      <c r="Q67" s="134"/>
      <c r="R67" s="132"/>
    </row>
    <row r="68" spans="1:18" ht="15.5" x14ac:dyDescent="0.35">
      <c r="A68" s="123">
        <f>A59</f>
        <v>1</v>
      </c>
      <c r="B68" s="127" t="str">
        <f>[1]Detailed!B62</f>
        <v>OSS Topsides</v>
      </c>
      <c r="C68" s="129" cm="1">
        <f t="array" aca="1" ref="C68" ca="1">INDIRECT("R[40]C["&amp;$A$68&amp;"]",FALSE)</f>
        <v>0</v>
      </c>
      <c r="D68" s="126" cm="1">
        <f t="array" aca="1" ref="D68" ca="1">INDIRECT("R[40]C["&amp;$A$68&amp;"]",FALSE)</f>
        <v>0</v>
      </c>
      <c r="E68" s="126" cm="1">
        <f t="array" aca="1" ref="E68" ca="1">INDIRECT("R[40]C["&amp;$A$68&amp;"]",FALSE)</f>
        <v>0</v>
      </c>
      <c r="F68" s="126" cm="1">
        <f t="array" aca="1" ref="F68" ca="1">INDIRECT("R[40]C["&amp;$A$68&amp;"]",FALSE)</f>
        <v>0</v>
      </c>
      <c r="G68" s="126" cm="1">
        <f t="array" aca="1" ref="G68" ca="1">INDIRECT("R[40]C["&amp;$A$68&amp;"]",FALSE)</f>
        <v>0</v>
      </c>
      <c r="H68" s="126" cm="1">
        <f t="array" aca="1" ref="H68" ca="1">INDIRECT("R[40]C["&amp;$A$68&amp;"]",FALSE)</f>
        <v>0</v>
      </c>
      <c r="I68" s="126" cm="1">
        <f t="array" aca="1" ref="I68" ca="1">INDIRECT("R[40]C["&amp;$A$68&amp;"]",FALSE)</f>
        <v>1</v>
      </c>
      <c r="J68" s="126" cm="1">
        <f t="array" aca="1" ref="J68" ca="1">INDIRECT("R[40]C["&amp;$A$68&amp;"]",FALSE)</f>
        <v>2</v>
      </c>
      <c r="K68" s="126" cm="1">
        <f t="array" aca="1" ref="K68" ca="1">INDIRECT("R[40]C["&amp;$A$68&amp;"]",FALSE)</f>
        <v>2</v>
      </c>
      <c r="L68" s="126" cm="1">
        <f t="array" aca="1" ref="L68" ca="1">INDIRECT("R[40]C["&amp;$A$68&amp;"]",FALSE)</f>
        <v>2</v>
      </c>
      <c r="M68" s="126" cm="1">
        <f t="array" aca="1" ref="M68" ca="1">INDIRECT("R[40]C["&amp;$A$68&amp;"]",FALSE)</f>
        <v>2</v>
      </c>
      <c r="N68" s="126" cm="1">
        <f t="array" aca="1" ref="N68" ca="1">INDIRECT("R[40]C["&amp;$A$68&amp;"]",FALSE)</f>
        <v>2</v>
      </c>
      <c r="O68" s="126" cm="1">
        <f t="array" aca="1" ref="O68" ca="1">INDIRECT("R[40]C["&amp;$A$68&amp;"]",FALSE)</f>
        <v>2</v>
      </c>
      <c r="P68" s="126" cm="1">
        <f t="array" aca="1" ref="P68" ca="1">INDIRECT("R[40]C["&amp;$A$68&amp;"]",FALSE)</f>
        <v>2</v>
      </c>
      <c r="Q68" s="126"/>
      <c r="R68" s="130">
        <f t="shared" ref="R68" ca="1" si="9">SUM(D68:Q68)</f>
        <v>15</v>
      </c>
    </row>
    <row r="69" spans="1:18" ht="15.5" x14ac:dyDescent="0.35">
      <c r="A69" s="118"/>
      <c r="B69" s="131" t="str">
        <f>[1]Detailed!B63</f>
        <v>CABLES</v>
      </c>
      <c r="C69" s="136"/>
      <c r="D69" s="133"/>
      <c r="E69" s="133"/>
      <c r="F69" s="133"/>
      <c r="G69" s="133"/>
      <c r="H69" s="133"/>
      <c r="I69" s="133"/>
      <c r="J69" s="133"/>
      <c r="K69" s="133"/>
      <c r="L69" s="133"/>
      <c r="M69" s="133"/>
      <c r="N69" s="133"/>
      <c r="O69" s="133"/>
      <c r="P69" s="133"/>
      <c r="Q69" s="133"/>
      <c r="R69" s="132"/>
    </row>
    <row r="70" spans="1:18" ht="15.5" x14ac:dyDescent="0.35">
      <c r="A70" s="123">
        <f>A59</f>
        <v>1</v>
      </c>
      <c r="B70" s="127" t="str">
        <f>[1]Detailed!B64</f>
        <v>Array cable, km</v>
      </c>
      <c r="C70" s="129" cm="1">
        <f t="array" aca="1" ref="C70" ca="1">INDIRECT("R[40]C["&amp;$A$70&amp;"]",FALSE)</f>
        <v>0</v>
      </c>
      <c r="D70" s="126" cm="1">
        <f t="array" aca="1" ref="D70" ca="1">INDIRECT("R[40]C["&amp;$A$70&amp;"]",FALSE)</f>
        <v>2</v>
      </c>
      <c r="E70" s="126" cm="1">
        <f t="array" aca="1" ref="E70" ca="1">INDIRECT("R[40]C["&amp;$A$70&amp;"]",FALSE)</f>
        <v>10</v>
      </c>
      <c r="F70" s="126" cm="1">
        <f t="array" aca="1" ref="F70" ca="1">INDIRECT("R[40]C["&amp;$A$70&amp;"]",FALSE)</f>
        <v>6</v>
      </c>
      <c r="G70" s="126" cm="1">
        <f t="array" aca="1" ref="G70" ca="1">INDIRECT("R[40]C["&amp;$A$70&amp;"]",FALSE)</f>
        <v>7</v>
      </c>
      <c r="H70" s="126" cm="1">
        <f t="array" aca="1" ref="H70" ca="1">INDIRECT("R[40]C["&amp;$A$70&amp;"]",FALSE)</f>
        <v>5</v>
      </c>
      <c r="I70" s="126" cm="1">
        <f t="array" aca="1" ref="I70" ca="1">INDIRECT("R[40]C["&amp;$A$70&amp;"]",FALSE)</f>
        <v>8</v>
      </c>
      <c r="J70" s="126" cm="1">
        <f t="array" aca="1" ref="J70" ca="1">INDIRECT("R[40]C["&amp;$A$70&amp;"]",FALSE)</f>
        <v>8</v>
      </c>
      <c r="K70" s="126" cm="1">
        <f t="array" aca="1" ref="K70" ca="1">INDIRECT("R[40]C["&amp;$A$70&amp;"]",FALSE)</f>
        <v>8</v>
      </c>
      <c r="L70" s="126" cm="1">
        <f t="array" aca="1" ref="L70" ca="1">INDIRECT("R[40]C["&amp;$A$70&amp;"]",FALSE)</f>
        <v>8</v>
      </c>
      <c r="M70" s="126" cm="1">
        <f t="array" aca="1" ref="M70" ca="1">INDIRECT("R[40]C["&amp;$A$70&amp;"]",FALSE)</f>
        <v>8</v>
      </c>
      <c r="N70" s="126" cm="1">
        <f t="array" aca="1" ref="N70" ca="1">INDIRECT("R[40]C["&amp;$A$70&amp;"]",FALSE)</f>
        <v>8</v>
      </c>
      <c r="O70" s="126" cm="1">
        <f t="array" aca="1" ref="O70" ca="1">INDIRECT("R[40]C["&amp;$A$70&amp;"]",FALSE)</f>
        <v>8</v>
      </c>
      <c r="P70" s="126" cm="1">
        <f t="array" aca="1" ref="P70" ca="1">INDIRECT("R[40]C["&amp;$A$70&amp;"]",FALSE)</f>
        <v>8</v>
      </c>
      <c r="Q70" s="126"/>
      <c r="R70" s="130">
        <f t="shared" ref="R70:R71" ca="1" si="10">SUM(D70:Q70)</f>
        <v>94</v>
      </c>
    </row>
    <row r="71" spans="1:18" ht="15.5" x14ac:dyDescent="0.35">
      <c r="A71" s="123">
        <f>A59</f>
        <v>1</v>
      </c>
      <c r="B71" s="127" t="str">
        <f>[1]Detailed!B65</f>
        <v>Export cable, km</v>
      </c>
      <c r="C71" s="129" cm="1">
        <f t="array" aca="1" ref="C71" ca="1">INDIRECT("R[40]C["&amp;$A$70&amp;"]",FALSE)</f>
        <v>0</v>
      </c>
      <c r="D71" s="126" cm="1">
        <f t="array" aca="1" ref="D71" ca="1">INDIRECT("R[40]C["&amp;$A$70&amp;"]",FALSE)</f>
        <v>0</v>
      </c>
      <c r="E71" s="126" cm="1">
        <f t="array" aca="1" ref="E71" ca="1">INDIRECT("R[40]C["&amp;$A$70&amp;"]",FALSE)</f>
        <v>0</v>
      </c>
      <c r="F71" s="126" cm="1">
        <f t="array" aca="1" ref="F71" ca="1">INDIRECT("R[40]C["&amp;$A$70&amp;"]",FALSE)</f>
        <v>0</v>
      </c>
      <c r="G71" s="126" cm="1">
        <f t="array" aca="1" ref="G71" ca="1">INDIRECT("R[40]C["&amp;$A$70&amp;"]",FALSE)</f>
        <v>0</v>
      </c>
      <c r="H71" s="126" cm="1">
        <f t="array" aca="1" ref="H71" ca="1">INDIRECT("R[40]C["&amp;$A$70&amp;"]",FALSE)</f>
        <v>0</v>
      </c>
      <c r="I71" s="126" cm="1">
        <f t="array" aca="1" ref="I71" ca="1">INDIRECT("R[40]C["&amp;$A$70&amp;"]",FALSE)</f>
        <v>1</v>
      </c>
      <c r="J71" s="126" cm="1">
        <f t="array" aca="1" ref="J71" ca="1">INDIRECT("R[40]C["&amp;$A$70&amp;"]",FALSE)</f>
        <v>2</v>
      </c>
      <c r="K71" s="126" cm="1">
        <f t="array" aca="1" ref="K71" ca="1">INDIRECT("R[40]C["&amp;$A$70&amp;"]",FALSE)</f>
        <v>2</v>
      </c>
      <c r="L71" s="126" cm="1">
        <f t="array" aca="1" ref="L71" ca="1">INDIRECT("R[40]C["&amp;$A$70&amp;"]",FALSE)</f>
        <v>2</v>
      </c>
      <c r="M71" s="126" cm="1">
        <f t="array" aca="1" ref="M71" ca="1">INDIRECT("R[40]C["&amp;$A$70&amp;"]",FALSE)</f>
        <v>2</v>
      </c>
      <c r="N71" s="126" cm="1">
        <f t="array" aca="1" ref="N71" ca="1">INDIRECT("R[40]C["&amp;$A$70&amp;"]",FALSE)</f>
        <v>2</v>
      </c>
      <c r="O71" s="126" cm="1">
        <f t="array" aca="1" ref="O71" ca="1">INDIRECT("R[40]C["&amp;$A$70&amp;"]",FALSE)</f>
        <v>2</v>
      </c>
      <c r="P71" s="126" cm="1">
        <f t="array" aca="1" ref="P71" ca="1">INDIRECT("R[40]C["&amp;$A$70&amp;"]",FALSE)</f>
        <v>2</v>
      </c>
      <c r="Q71" s="126"/>
      <c r="R71" s="130">
        <f t="shared" ca="1" si="10"/>
        <v>15</v>
      </c>
    </row>
    <row r="72" spans="1:18" ht="15.5" x14ac:dyDescent="0.35">
      <c r="A72" s="118"/>
      <c r="B72" s="131"/>
      <c r="C72" s="135"/>
      <c r="D72" s="131"/>
      <c r="E72" s="131"/>
      <c r="F72" s="131"/>
      <c r="G72" s="131"/>
      <c r="H72" s="131"/>
      <c r="I72" s="131"/>
      <c r="J72" s="131"/>
      <c r="K72" s="131"/>
      <c r="L72" s="131"/>
      <c r="M72" s="131"/>
      <c r="N72" s="131"/>
      <c r="O72" s="131"/>
      <c r="P72" s="131"/>
      <c r="Q72" s="131"/>
      <c r="R72" s="132"/>
    </row>
    <row r="73" spans="1:18" ht="15.5" x14ac:dyDescent="0.35">
      <c r="A73" s="118"/>
      <c r="B73" s="118"/>
      <c r="C73" s="118"/>
      <c r="D73" s="118"/>
      <c r="E73" s="118"/>
      <c r="F73" s="118"/>
      <c r="G73" s="118"/>
      <c r="H73" s="118"/>
      <c r="I73" s="118"/>
      <c r="J73" s="118"/>
      <c r="K73" s="118"/>
      <c r="L73" s="118"/>
      <c r="M73" s="118"/>
      <c r="N73" s="118"/>
      <c r="O73" s="118"/>
      <c r="P73" s="118"/>
      <c r="Q73" s="118"/>
      <c r="R73" s="117"/>
    </row>
    <row r="74" spans="1:18" ht="15.5" x14ac:dyDescent="0.35">
      <c r="A74" s="118"/>
      <c r="B74" s="118"/>
      <c r="C74" s="118"/>
      <c r="D74" s="118"/>
      <c r="E74" s="118"/>
      <c r="F74" s="118"/>
      <c r="G74" s="118"/>
      <c r="H74" s="118"/>
      <c r="I74" s="118"/>
      <c r="J74" s="118"/>
      <c r="K74" s="118"/>
      <c r="L74" s="118"/>
      <c r="M74" s="118"/>
      <c r="N74" s="118"/>
      <c r="O74" s="118"/>
      <c r="P74" s="118"/>
      <c r="Q74" s="118"/>
      <c r="R74" s="117"/>
    </row>
    <row r="75" spans="1:18" ht="15.5" x14ac:dyDescent="0.35">
      <c r="A75" s="118"/>
      <c r="B75" s="118" t="s">
        <v>238</v>
      </c>
      <c r="C75" s="117">
        <f ca="1">SUM(C46:C48)</f>
        <v>0</v>
      </c>
      <c r="D75" s="117">
        <f ca="1">SUM(D46:D48)</f>
        <v>42.769230769230774</v>
      </c>
      <c r="E75" s="117">
        <f t="shared" ref="E75:Q75" ca="1" si="11">SUM(E46:E48)</f>
        <v>338.31588019823317</v>
      </c>
      <c r="F75" s="117">
        <f t="shared" ca="1" si="11"/>
        <v>289.84615384615381</v>
      </c>
      <c r="G75" s="117">
        <f t="shared" ca="1" si="11"/>
        <v>243.73333333333332</v>
      </c>
      <c r="H75" s="117">
        <f t="shared" ca="1" si="11"/>
        <v>193.64</v>
      </c>
      <c r="I75" s="117">
        <f t="shared" ca="1" si="11"/>
        <v>408.39958923721548</v>
      </c>
      <c r="J75" s="117">
        <f t="shared" ca="1" si="11"/>
        <v>441.73292257054879</v>
      </c>
      <c r="K75" s="117">
        <f t="shared" ca="1" si="11"/>
        <v>441.73292257054879</v>
      </c>
      <c r="L75" s="117">
        <f t="shared" ca="1" si="11"/>
        <v>368.11076880879068</v>
      </c>
      <c r="M75" s="117">
        <f t="shared" ca="1" si="11"/>
        <v>368.11076880879068</v>
      </c>
      <c r="N75" s="117">
        <f t="shared" ca="1" si="11"/>
        <v>368.11076880879068</v>
      </c>
      <c r="O75" s="117">
        <f t="shared" ca="1" si="11"/>
        <v>368.11076880879068</v>
      </c>
      <c r="P75" s="117">
        <f t="shared" ca="1" si="11"/>
        <v>368.11076880879068</v>
      </c>
      <c r="Q75" s="117">
        <f t="shared" si="11"/>
        <v>0</v>
      </c>
      <c r="R75" s="117">
        <f ca="1">SUM(R46:R48)</f>
        <v>4240.7238765692182</v>
      </c>
    </row>
    <row r="77" spans="1:18" x14ac:dyDescent="0.35">
      <c r="R77" s="22"/>
    </row>
    <row r="78" spans="1:18" x14ac:dyDescent="0.35">
      <c r="R78" s="22"/>
    </row>
    <row r="79" spans="1:18" x14ac:dyDescent="0.35">
      <c r="R79" s="22"/>
    </row>
    <row r="80" spans="1:18" x14ac:dyDescent="0.35">
      <c r="B80" s="28" t="s">
        <v>280</v>
      </c>
      <c r="C80" s="28"/>
      <c r="D80" s="28"/>
      <c r="E80" s="28"/>
      <c r="F80" s="28"/>
      <c r="G80" s="28"/>
      <c r="H80" s="28"/>
      <c r="I80" s="28"/>
      <c r="J80" s="28"/>
      <c r="R80" s="22"/>
    </row>
    <row r="81" spans="1:26" x14ac:dyDescent="0.35">
      <c r="B81" s="7" t="s">
        <v>168</v>
      </c>
      <c r="C81" s="7"/>
      <c r="R81" s="22"/>
    </row>
    <row r="82" spans="1:26" ht="15.5" x14ac:dyDescent="0.35">
      <c r="B82" s="107" t="s">
        <v>108</v>
      </c>
      <c r="C82" s="107"/>
      <c r="D82" s="109">
        <f>D83</f>
        <v>0</v>
      </c>
      <c r="E82" s="110">
        <f>SUM($E83:E83)</f>
        <v>513.23076923076928</v>
      </c>
      <c r="F82" s="110">
        <f>SUM($E83:F83)</f>
        <v>4802.5843568196515</v>
      </c>
      <c r="G82" s="110">
        <f>SUM($E83:G83)</f>
        <v>8587.7382029734981</v>
      </c>
      <c r="H82" s="110">
        <f>SUM($E83:H83)</f>
        <v>12061.738202973498</v>
      </c>
      <c r="I82" s="110">
        <f>SUM($E83:I83)</f>
        <v>14966.338202973498</v>
      </c>
      <c r="J82" s="110">
        <f>SUM($E83:J83)</f>
        <v>21092.332041531728</v>
      </c>
      <c r="K82" s="110">
        <f>SUM($E83:K83)</f>
        <v>27718.32588008996</v>
      </c>
      <c r="L82" s="111">
        <f>SUM($E83:L83)</f>
        <v>34344.319718648192</v>
      </c>
      <c r="M82" s="110">
        <f>SUM($E83:M83)</f>
        <v>40970.31355720642</v>
      </c>
      <c r="N82" s="110">
        <f>SUM($E83:N83)</f>
        <v>47596.307395764656</v>
      </c>
      <c r="O82" s="110">
        <f>SUM($E83:O83)</f>
        <v>54222.301234322891</v>
      </c>
      <c r="P82" s="110">
        <f>SUM($E83:P83)</f>
        <v>60848.295072881127</v>
      </c>
      <c r="Q82" s="110">
        <f>SUM($E83:Q83)</f>
        <v>67474.288911439362</v>
      </c>
      <c r="R82" s="115">
        <f>Q82</f>
        <v>67474.288911439362</v>
      </c>
    </row>
    <row r="83" spans="1:26" ht="15.5" x14ac:dyDescent="0.35">
      <c r="B83" s="107" t="s">
        <v>109</v>
      </c>
      <c r="C83" s="107"/>
      <c r="D83" s="109">
        <f>SUMPRODUCT(D86:D88,$B$86:$B$88)</f>
        <v>0</v>
      </c>
      <c r="E83" s="110">
        <f>SUMPRODUCT(E86:E88,$B$86:$B$88)</f>
        <v>513.23076923076928</v>
      </c>
      <c r="F83" s="110">
        <f t="shared" ref="F83:H83" si="12">SUMPRODUCT(F86:F88,$B$86:$B$88)</f>
        <v>4289.353587588882</v>
      </c>
      <c r="G83" s="110">
        <f t="shared" si="12"/>
        <v>3785.1538461538457</v>
      </c>
      <c r="H83" s="110">
        <f t="shared" si="12"/>
        <v>3474</v>
      </c>
      <c r="I83" s="110">
        <f>SUMPRODUCT(I86:I88,$B$86:$B$88)</f>
        <v>2904.6</v>
      </c>
      <c r="J83" s="110">
        <f>SUMPRODUCT(J86:J88,$B$86:$B$88)</f>
        <v>6125.9938385582318</v>
      </c>
      <c r="K83" s="110">
        <f>J83+500</f>
        <v>6625.9938385582318</v>
      </c>
      <c r="L83" s="111">
        <f>K83</f>
        <v>6625.9938385582318</v>
      </c>
      <c r="M83" s="111">
        <f t="shared" ref="M83:Q83" si="13">L83</f>
        <v>6625.9938385582318</v>
      </c>
      <c r="N83" s="111">
        <f t="shared" si="13"/>
        <v>6625.9938385582318</v>
      </c>
      <c r="O83" s="111">
        <f t="shared" si="13"/>
        <v>6625.9938385582318</v>
      </c>
      <c r="P83" s="111">
        <f t="shared" si="13"/>
        <v>6625.9938385582318</v>
      </c>
      <c r="Q83" s="111">
        <f t="shared" si="13"/>
        <v>6625.9938385582318</v>
      </c>
      <c r="R83" s="115">
        <f>SUM(D83:Q83)</f>
        <v>67474.288911439362</v>
      </c>
    </row>
    <row r="84" spans="1:26" ht="15.5" x14ac:dyDescent="0.35">
      <c r="B84" s="107" t="s">
        <v>239</v>
      </c>
      <c r="C84" s="107"/>
      <c r="D84" s="110">
        <f>'EC-UNCONSTR'!D84*$R$2+'WC-UNC'!D84*$R$4</f>
        <v>0</v>
      </c>
      <c r="E84" s="110">
        <f>'EC-UNCONSTR'!E84*$R$2+'WC-UNC'!E84*$R$4</f>
        <v>2</v>
      </c>
      <c r="F84" s="110">
        <f>'EC-UNCONSTR'!F84*$R$2+'WC-UNC'!F84*$R$4</f>
        <v>6</v>
      </c>
      <c r="G84" s="110">
        <f>'EC-UNCONSTR'!G84*$R$2+'WC-UNC'!G84*$R$4</f>
        <v>5</v>
      </c>
      <c r="H84" s="110">
        <f>'EC-UNCONSTR'!H84*$R$2+'WC-UNC'!H84*$R$4</f>
        <v>6</v>
      </c>
      <c r="I84" s="110">
        <f>'EC-UNCONSTR'!I84*$R$2+'WC-UNC'!I84*$R$4</f>
        <v>3</v>
      </c>
      <c r="J84" s="110">
        <f>'EC-UNCONSTR'!J84*$R$2+'WC-UNC'!J84*$R$4</f>
        <v>8</v>
      </c>
      <c r="K84" s="110">
        <f>J84</f>
        <v>8</v>
      </c>
      <c r="L84" s="110">
        <f t="shared" ref="L84:Q84" si="14">K84</f>
        <v>8</v>
      </c>
      <c r="M84" s="110">
        <f t="shared" si="14"/>
        <v>8</v>
      </c>
      <c r="N84" s="110">
        <f t="shared" si="14"/>
        <v>8</v>
      </c>
      <c r="O84" s="110">
        <f t="shared" si="14"/>
        <v>8</v>
      </c>
      <c r="P84" s="110">
        <f t="shared" si="14"/>
        <v>8</v>
      </c>
      <c r="Q84" s="110">
        <f t="shared" si="14"/>
        <v>8</v>
      </c>
      <c r="R84" s="115">
        <f>SUM(D84:Q84)</f>
        <v>86</v>
      </c>
    </row>
    <row r="85" spans="1:26" ht="15.5" x14ac:dyDescent="0.35">
      <c r="B85" s="137" t="s">
        <v>279</v>
      </c>
      <c r="C85" s="158"/>
      <c r="D85" s="159"/>
      <c r="E85" s="160">
        <f>SUM(E86:E88)</f>
        <v>42.769230769230774</v>
      </c>
      <c r="F85" s="160">
        <f t="shared" ref="F85:Q85" si="15">SUM(F86:F88)</f>
        <v>338.31588019823317</v>
      </c>
      <c r="G85" s="160">
        <f t="shared" si="15"/>
        <v>289.84615384615381</v>
      </c>
      <c r="H85" s="160">
        <f t="shared" si="15"/>
        <v>243.73333333333332</v>
      </c>
      <c r="I85" s="160">
        <f t="shared" si="15"/>
        <v>193.64</v>
      </c>
      <c r="J85" s="160">
        <f t="shared" si="15"/>
        <v>408.39958923721548</v>
      </c>
      <c r="K85" s="160">
        <f t="shared" si="15"/>
        <v>441.73292257054879</v>
      </c>
      <c r="L85" s="160">
        <f t="shared" si="15"/>
        <v>441.73292257054879</v>
      </c>
      <c r="M85" s="160">
        <f t="shared" si="15"/>
        <v>368.11076880879068</v>
      </c>
      <c r="N85" s="160">
        <f t="shared" si="15"/>
        <v>368.11076880879068</v>
      </c>
      <c r="O85" s="160">
        <f t="shared" si="15"/>
        <v>368.11076880879068</v>
      </c>
      <c r="P85" s="160">
        <f t="shared" si="15"/>
        <v>368.11076880879068</v>
      </c>
      <c r="Q85" s="160">
        <f t="shared" si="15"/>
        <v>368.11076880879068</v>
      </c>
      <c r="R85" s="132">
        <f>SUM(E85:Q85)</f>
        <v>4240.7238765692164</v>
      </c>
    </row>
    <row r="86" spans="1:26" ht="15.5" x14ac:dyDescent="0.35">
      <c r="A86" s="30"/>
      <c r="B86" s="113">
        <f>Assumptions!F16</f>
        <v>12</v>
      </c>
      <c r="C86" s="113"/>
      <c r="D86" s="110">
        <f>'EC-UNCONSTR'!D86*$R$2+'WC-UNC'!D86*$R$4</f>
        <v>0</v>
      </c>
      <c r="E86" s="110">
        <f>'EC-UNCONSTR'!E86*$R$2+'WC-UNC'!E86*$R$4</f>
        <v>42.769230769230774</v>
      </c>
      <c r="F86" s="110">
        <f>'EC-UNCONSTR'!F86*$R$2+'WC-UNC'!F86*$R$4</f>
        <v>261.79487179487182</v>
      </c>
      <c r="G86" s="110">
        <f>'EC-UNCONSTR'!G86*$R$2+'WC-UNC'!G86*$R$4</f>
        <v>187.5128205128205</v>
      </c>
      <c r="H86" s="110">
        <f>'EC-UNCONSTR'!H86*$R$2+'WC-UNC'!H86*$R$4</f>
        <v>60.666666666666664</v>
      </c>
      <c r="I86" s="110">
        <f>'EC-UNCONSTR'!I86*$R$2+'WC-UNC'!I86*$R$4</f>
        <v>0</v>
      </c>
      <c r="J86" s="110">
        <f>'EC-UNCONSTR'!J86*$R$2+'WC-UNC'!J86*$R$4</f>
        <v>0</v>
      </c>
      <c r="K86" s="110">
        <f>'EC-UNCONSTR'!K86*$R$2+'WC-UNC'!K86*$R$4</f>
        <v>0</v>
      </c>
      <c r="L86" s="110">
        <f>'EC-UNCONSTR'!L86*$R$2+'WC-UNC'!L86*$R$4</f>
        <v>0</v>
      </c>
      <c r="M86" s="110">
        <f>'EC-UNCONSTR'!M86*$R$2+'WC-UNC'!M86*$R$4</f>
        <v>0</v>
      </c>
      <c r="N86" s="110">
        <f>'EC-UNCONSTR'!N86*$R$2+'WC-UNC'!N86*$R$4</f>
        <v>0</v>
      </c>
      <c r="O86" s="110">
        <f>'EC-UNCONSTR'!O86*$R$2+'WC-UNC'!O86*$R$4</f>
        <v>0</v>
      </c>
      <c r="P86" s="110">
        <f>'EC-UNCONSTR'!P86*$R$2+'WC-UNC'!P86*$R$4</f>
        <v>0</v>
      </c>
      <c r="Q86" s="110">
        <f>'EC-UNCONSTR'!Q86*$R$2+'WC-UNC'!Q86*$R$4</f>
        <v>0</v>
      </c>
      <c r="R86" s="115">
        <f>SUM(D86:Q86)</f>
        <v>552.74358974358972</v>
      </c>
      <c r="S86" s="45"/>
      <c r="T86" s="31"/>
      <c r="U86" s="31"/>
      <c r="V86" s="31"/>
      <c r="W86" s="31"/>
      <c r="X86" s="31"/>
      <c r="Y86" s="31"/>
      <c r="Z86" s="31"/>
    </row>
    <row r="87" spans="1:26" ht="15.5" x14ac:dyDescent="0.35">
      <c r="B87" s="113">
        <f>Assumptions!F17</f>
        <v>15</v>
      </c>
      <c r="C87" s="113"/>
      <c r="D87" s="110">
        <f>'EC-UNCONSTR'!D87*$R$2+'WC-UNC'!D87*$R$4</f>
        <v>0</v>
      </c>
      <c r="E87" s="110">
        <f>'EC-UNCONSTR'!E87*$R$2+'WC-UNC'!E87*$R$4</f>
        <v>0</v>
      </c>
      <c r="F87" s="110">
        <f>'EC-UNCONSTR'!F87*$R$2+'WC-UNC'!F87*$R$4</f>
        <v>76.52100840336135</v>
      </c>
      <c r="G87" s="110">
        <f>'EC-UNCONSTR'!G87*$R$2+'WC-UNC'!G87*$R$4</f>
        <v>102.33333333333334</v>
      </c>
      <c r="H87" s="110">
        <f>'EC-UNCONSTR'!H87*$R$2+'WC-UNC'!H87*$R$4</f>
        <v>183.06666666666666</v>
      </c>
      <c r="I87" s="110">
        <f>'EC-UNCONSTR'!I87*$R$2+'WC-UNC'!I87*$R$4</f>
        <v>193.64</v>
      </c>
      <c r="J87" s="110">
        <f>'EC-UNCONSTR'!J87*$R$2+'WC-UNC'!J87*$R$4</f>
        <v>408.39958923721548</v>
      </c>
      <c r="K87" s="110">
        <f>K$83/$B91</f>
        <v>441.73292257054879</v>
      </c>
      <c r="L87" s="110">
        <f>L$83/$B91</f>
        <v>441.73292257054879</v>
      </c>
      <c r="M87" s="110">
        <f>'EC-UNCONSTR'!M87*$R$2+'WC-UNC'!M87*$R$4</f>
        <v>0</v>
      </c>
      <c r="N87" s="110">
        <f>'EC-UNCONSTR'!N87*$R$2+'WC-UNC'!N87*$R$4</f>
        <v>0</v>
      </c>
      <c r="O87" s="110">
        <f>'EC-UNCONSTR'!O87*$R$2+'WC-UNC'!O87*$R$4</f>
        <v>0</v>
      </c>
      <c r="P87" s="110">
        <f>'EC-UNCONSTR'!P87*$R$2+'WC-UNC'!P87*$R$4</f>
        <v>0</v>
      </c>
      <c r="Q87" s="110">
        <f>'EC-UNCONSTR'!Q87*$R$2+'WC-UNC'!Q87*$R$4</f>
        <v>0</v>
      </c>
      <c r="R87" s="115">
        <f t="shared" ref="R87:R88" si="16">SUM(D87:Q87)</f>
        <v>1847.4264427816747</v>
      </c>
      <c r="S87" s="22"/>
    </row>
    <row r="88" spans="1:26" ht="15.5" x14ac:dyDescent="0.35">
      <c r="B88" s="113">
        <f>Assumptions!F18</f>
        <v>18</v>
      </c>
      <c r="C88" s="113"/>
      <c r="D88" s="110">
        <f>'EC-UNCONSTR'!D88*$R$2+'WC-UNC'!D88*$R$4</f>
        <v>0</v>
      </c>
      <c r="E88" s="110">
        <f>'EC-UNCONSTR'!E88*$R$2+'WC-UNC'!E88*$R$4</f>
        <v>0</v>
      </c>
      <c r="F88" s="110">
        <f>'EC-UNCONSTR'!F88*$R$2+'WC-UNC'!F88*$R$4</f>
        <v>0</v>
      </c>
      <c r="G88" s="110">
        <f>'EC-UNCONSTR'!G88*$R$2+'WC-UNC'!G88*$R$4</f>
        <v>0</v>
      </c>
      <c r="H88" s="110">
        <f>'EC-UNCONSTR'!H88*$R$2+'WC-UNC'!H88*$R$4</f>
        <v>0</v>
      </c>
      <c r="I88" s="110">
        <f>'EC-UNCONSTR'!I88*$R$2+'WC-UNC'!I88*$R$4</f>
        <v>0</v>
      </c>
      <c r="J88" s="110">
        <f>'EC-UNCONSTR'!J88*$R$2+'WC-UNC'!J88*$R$4</f>
        <v>0</v>
      </c>
      <c r="K88" s="110">
        <f>'EC-UNCONSTR'!K88*$R$2+'WC-UNC'!K88*$R$4</f>
        <v>0</v>
      </c>
      <c r="L88" s="110">
        <f>'EC-UNCONSTR'!L88*$R$2+'WC-UNC'!L88*$R$4</f>
        <v>0</v>
      </c>
      <c r="M88" s="110">
        <f>M$83/$B92</f>
        <v>368.11076880879068</v>
      </c>
      <c r="N88" s="110">
        <f t="shared" ref="N88:Q88" si="17">N$83/$B92</f>
        <v>368.11076880879068</v>
      </c>
      <c r="O88" s="110">
        <f t="shared" si="17"/>
        <v>368.11076880879068</v>
      </c>
      <c r="P88" s="110">
        <f t="shared" si="17"/>
        <v>368.11076880879068</v>
      </c>
      <c r="Q88" s="110">
        <f t="shared" si="17"/>
        <v>368.11076880879068</v>
      </c>
      <c r="R88" s="115">
        <f t="shared" si="16"/>
        <v>1840.5538440439534</v>
      </c>
      <c r="S88" s="22"/>
    </row>
    <row r="89" spans="1:26" ht="15.5" x14ac:dyDescent="0.35">
      <c r="B89" s="137" t="s">
        <v>243</v>
      </c>
      <c r="C89" s="131"/>
      <c r="D89" s="138"/>
      <c r="E89" s="134"/>
      <c r="F89" s="134"/>
      <c r="G89" s="134"/>
      <c r="H89" s="134"/>
      <c r="I89" s="134"/>
      <c r="J89" s="134"/>
      <c r="K89" s="134"/>
      <c r="L89" s="139"/>
      <c r="M89" s="134"/>
      <c r="N89" s="134"/>
      <c r="O89" s="134"/>
      <c r="P89" s="134"/>
      <c r="Q89" s="134"/>
      <c r="R89" s="132"/>
      <c r="S89" s="22"/>
    </row>
    <row r="90" spans="1:26" ht="15.5" x14ac:dyDescent="0.35">
      <c r="B90" s="113">
        <f>B86</f>
        <v>12</v>
      </c>
      <c r="C90" s="113"/>
      <c r="D90" s="109">
        <f>3*D86</f>
        <v>0</v>
      </c>
      <c r="E90" s="110">
        <f t="shared" ref="E90:Q90" si="18">3*E86</f>
        <v>128.30769230769232</v>
      </c>
      <c r="F90" s="110">
        <f t="shared" si="18"/>
        <v>785.38461538461547</v>
      </c>
      <c r="G90" s="110">
        <f t="shared" si="18"/>
        <v>562.53846153846143</v>
      </c>
      <c r="H90" s="110">
        <f t="shared" si="18"/>
        <v>182</v>
      </c>
      <c r="I90" s="110">
        <f t="shared" si="18"/>
        <v>0</v>
      </c>
      <c r="J90" s="110">
        <f t="shared" si="18"/>
        <v>0</v>
      </c>
      <c r="K90" s="110">
        <f t="shared" si="18"/>
        <v>0</v>
      </c>
      <c r="L90" s="111">
        <f t="shared" si="18"/>
        <v>0</v>
      </c>
      <c r="M90" s="110">
        <f t="shared" si="18"/>
        <v>0</v>
      </c>
      <c r="N90" s="110">
        <f t="shared" si="18"/>
        <v>0</v>
      </c>
      <c r="O90" s="110">
        <f t="shared" si="18"/>
        <v>0</v>
      </c>
      <c r="P90" s="110">
        <f t="shared" si="18"/>
        <v>0</v>
      </c>
      <c r="Q90" s="110">
        <f t="shared" si="18"/>
        <v>0</v>
      </c>
      <c r="R90" s="115">
        <f>SUM(D90:Q90)</f>
        <v>1658.2307692307693</v>
      </c>
    </row>
    <row r="91" spans="1:26" ht="15.5" x14ac:dyDescent="0.35">
      <c r="B91" s="113">
        <f t="shared" ref="B91:B92" si="19">B87</f>
        <v>15</v>
      </c>
      <c r="C91" s="113"/>
      <c r="D91" s="109">
        <f t="shared" ref="D91:Q92" si="20">3*D87</f>
        <v>0</v>
      </c>
      <c r="E91" s="110">
        <f t="shared" si="20"/>
        <v>0</v>
      </c>
      <c r="F91" s="110">
        <f t="shared" si="20"/>
        <v>229.56302521008405</v>
      </c>
      <c r="G91" s="110">
        <f t="shared" si="20"/>
        <v>307</v>
      </c>
      <c r="H91" s="110">
        <f t="shared" si="20"/>
        <v>549.20000000000005</v>
      </c>
      <c r="I91" s="110">
        <f t="shared" si="20"/>
        <v>580.91999999999996</v>
      </c>
      <c r="J91" s="110">
        <f t="shared" si="20"/>
        <v>1225.1987677116465</v>
      </c>
      <c r="K91" s="110">
        <f t="shared" si="20"/>
        <v>1325.1987677116463</v>
      </c>
      <c r="L91" s="111">
        <f t="shared" si="20"/>
        <v>1325.1987677116463</v>
      </c>
      <c r="M91" s="110">
        <f t="shared" si="20"/>
        <v>0</v>
      </c>
      <c r="N91" s="110">
        <f t="shared" si="20"/>
        <v>0</v>
      </c>
      <c r="O91" s="110">
        <f t="shared" si="20"/>
        <v>0</v>
      </c>
      <c r="P91" s="110">
        <f t="shared" si="20"/>
        <v>0</v>
      </c>
      <c r="Q91" s="110">
        <f t="shared" si="20"/>
        <v>0</v>
      </c>
      <c r="R91" s="115">
        <f t="shared" ref="R91:R92" si="21">SUM(D91:Q91)</f>
        <v>5542.2793283450228</v>
      </c>
    </row>
    <row r="92" spans="1:26" ht="15.5" x14ac:dyDescent="0.35">
      <c r="B92" s="113">
        <f t="shared" si="19"/>
        <v>18</v>
      </c>
      <c r="C92" s="113"/>
      <c r="D92" s="109">
        <f t="shared" si="20"/>
        <v>0</v>
      </c>
      <c r="E92" s="110">
        <f t="shared" si="20"/>
        <v>0</v>
      </c>
      <c r="F92" s="110">
        <f t="shared" si="20"/>
        <v>0</v>
      </c>
      <c r="G92" s="110">
        <f t="shared" si="20"/>
        <v>0</v>
      </c>
      <c r="H92" s="110">
        <f t="shared" si="20"/>
        <v>0</v>
      </c>
      <c r="I92" s="110">
        <f t="shared" si="20"/>
        <v>0</v>
      </c>
      <c r="J92" s="110">
        <f t="shared" si="20"/>
        <v>0</v>
      </c>
      <c r="K92" s="110">
        <f t="shared" si="20"/>
        <v>0</v>
      </c>
      <c r="L92" s="111">
        <f t="shared" si="20"/>
        <v>0</v>
      </c>
      <c r="M92" s="110">
        <f t="shared" si="20"/>
        <v>1104.332306426372</v>
      </c>
      <c r="N92" s="110">
        <f t="shared" si="20"/>
        <v>1104.332306426372</v>
      </c>
      <c r="O92" s="110">
        <f t="shared" si="20"/>
        <v>1104.332306426372</v>
      </c>
      <c r="P92" s="110">
        <f t="shared" si="20"/>
        <v>1104.332306426372</v>
      </c>
      <c r="Q92" s="110">
        <f t="shared" si="20"/>
        <v>1104.332306426372</v>
      </c>
      <c r="R92" s="115">
        <f t="shared" si="21"/>
        <v>5521.6615321318604</v>
      </c>
    </row>
    <row r="93" spans="1:26" ht="15.5" x14ac:dyDescent="0.35">
      <c r="B93" s="137" t="s">
        <v>244</v>
      </c>
      <c r="C93" s="131"/>
      <c r="D93" s="138"/>
      <c r="E93" s="134"/>
      <c r="F93" s="134"/>
      <c r="G93" s="134"/>
      <c r="H93" s="134"/>
      <c r="I93" s="134"/>
      <c r="J93" s="134"/>
      <c r="K93" s="134"/>
      <c r="L93" s="139"/>
      <c r="M93" s="134"/>
      <c r="N93" s="134"/>
      <c r="O93" s="134"/>
      <c r="P93" s="134"/>
      <c r="Q93" s="134"/>
      <c r="R93" s="132"/>
    </row>
    <row r="94" spans="1:26" ht="15.5" x14ac:dyDescent="0.35">
      <c r="B94" s="113">
        <f>B86</f>
        <v>12</v>
      </c>
      <c r="C94" s="113"/>
      <c r="D94" s="109">
        <f>D86</f>
        <v>0</v>
      </c>
      <c r="E94" s="110">
        <f t="shared" ref="E94:Q94" si="22">E86</f>
        <v>42.769230769230774</v>
      </c>
      <c r="F94" s="110">
        <f t="shared" si="22"/>
        <v>261.79487179487182</v>
      </c>
      <c r="G94" s="110">
        <f t="shared" si="22"/>
        <v>187.5128205128205</v>
      </c>
      <c r="H94" s="110">
        <f t="shared" si="22"/>
        <v>60.666666666666664</v>
      </c>
      <c r="I94" s="110">
        <f t="shared" si="22"/>
        <v>0</v>
      </c>
      <c r="J94" s="110">
        <f t="shared" si="22"/>
        <v>0</v>
      </c>
      <c r="K94" s="110">
        <f t="shared" si="22"/>
        <v>0</v>
      </c>
      <c r="L94" s="111">
        <f t="shared" si="22"/>
        <v>0</v>
      </c>
      <c r="M94" s="110">
        <f t="shared" si="22"/>
        <v>0</v>
      </c>
      <c r="N94" s="110">
        <f t="shared" si="22"/>
        <v>0</v>
      </c>
      <c r="O94" s="110">
        <f t="shared" si="22"/>
        <v>0</v>
      </c>
      <c r="P94" s="110">
        <f t="shared" si="22"/>
        <v>0</v>
      </c>
      <c r="Q94" s="110">
        <f t="shared" si="22"/>
        <v>0</v>
      </c>
      <c r="R94" s="115">
        <f>SUM(D94:Q94)</f>
        <v>552.74358974358972</v>
      </c>
    </row>
    <row r="95" spans="1:26" ht="15.5" x14ac:dyDescent="0.35">
      <c r="B95" s="113">
        <f t="shared" ref="B95:B96" si="23">B87</f>
        <v>15</v>
      </c>
      <c r="C95" s="113"/>
      <c r="D95" s="109">
        <f t="shared" ref="D95:Q96" si="24">D87</f>
        <v>0</v>
      </c>
      <c r="E95" s="110">
        <f t="shared" si="24"/>
        <v>0</v>
      </c>
      <c r="F95" s="110">
        <f t="shared" si="24"/>
        <v>76.52100840336135</v>
      </c>
      <c r="G95" s="110">
        <f t="shared" si="24"/>
        <v>102.33333333333334</v>
      </c>
      <c r="H95" s="110">
        <f t="shared" si="24"/>
        <v>183.06666666666666</v>
      </c>
      <c r="I95" s="110">
        <f t="shared" si="24"/>
        <v>193.64</v>
      </c>
      <c r="J95" s="110">
        <f t="shared" si="24"/>
        <v>408.39958923721548</v>
      </c>
      <c r="K95" s="110">
        <f t="shared" si="24"/>
        <v>441.73292257054879</v>
      </c>
      <c r="L95" s="111">
        <f t="shared" si="24"/>
        <v>441.73292257054879</v>
      </c>
      <c r="M95" s="110">
        <f t="shared" si="24"/>
        <v>0</v>
      </c>
      <c r="N95" s="110">
        <f t="shared" si="24"/>
        <v>0</v>
      </c>
      <c r="O95" s="110">
        <f t="shared" si="24"/>
        <v>0</v>
      </c>
      <c r="P95" s="110">
        <f t="shared" si="24"/>
        <v>0</v>
      </c>
      <c r="Q95" s="110">
        <f t="shared" si="24"/>
        <v>0</v>
      </c>
      <c r="R95" s="115">
        <f t="shared" ref="R95:R96" si="25">SUM(D95:Q95)</f>
        <v>1847.4264427816747</v>
      </c>
    </row>
    <row r="96" spans="1:26" ht="15.5" x14ac:dyDescent="0.35">
      <c r="B96" s="113">
        <f t="shared" si="23"/>
        <v>18</v>
      </c>
      <c r="C96" s="113"/>
      <c r="D96" s="109">
        <f t="shared" si="24"/>
        <v>0</v>
      </c>
      <c r="E96" s="110">
        <f t="shared" si="24"/>
        <v>0</v>
      </c>
      <c r="F96" s="110">
        <f t="shared" si="24"/>
        <v>0</v>
      </c>
      <c r="G96" s="110">
        <f t="shared" si="24"/>
        <v>0</v>
      </c>
      <c r="H96" s="110">
        <f t="shared" si="24"/>
        <v>0</v>
      </c>
      <c r="I96" s="110">
        <f t="shared" si="24"/>
        <v>0</v>
      </c>
      <c r="J96" s="110">
        <f t="shared" si="24"/>
        <v>0</v>
      </c>
      <c r="K96" s="110">
        <f t="shared" si="24"/>
        <v>0</v>
      </c>
      <c r="L96" s="111">
        <f t="shared" si="24"/>
        <v>0</v>
      </c>
      <c r="M96" s="110">
        <f t="shared" si="24"/>
        <v>368.11076880879068</v>
      </c>
      <c r="N96" s="110">
        <f t="shared" si="24"/>
        <v>368.11076880879068</v>
      </c>
      <c r="O96" s="110">
        <f t="shared" si="24"/>
        <v>368.11076880879068</v>
      </c>
      <c r="P96" s="110">
        <f t="shared" si="24"/>
        <v>368.11076880879068</v>
      </c>
      <c r="Q96" s="110">
        <f t="shared" si="24"/>
        <v>368.11076880879068</v>
      </c>
      <c r="R96" s="115">
        <f t="shared" si="25"/>
        <v>1840.5538440439534</v>
      </c>
    </row>
    <row r="97" spans="2:19" ht="15.5" x14ac:dyDescent="0.35">
      <c r="B97" s="137" t="s">
        <v>245</v>
      </c>
      <c r="C97" s="131"/>
      <c r="D97" s="138"/>
      <c r="E97" s="134"/>
      <c r="F97" s="134"/>
      <c r="G97" s="134"/>
      <c r="H97" s="134"/>
      <c r="I97" s="134"/>
      <c r="J97" s="134"/>
      <c r="K97" s="134"/>
      <c r="L97" s="139"/>
      <c r="M97" s="134"/>
      <c r="N97" s="134"/>
      <c r="O97" s="134"/>
      <c r="P97" s="134"/>
      <c r="Q97" s="134"/>
      <c r="R97" s="132"/>
    </row>
    <row r="98" spans="2:19" ht="15.5" x14ac:dyDescent="0.35">
      <c r="B98" s="113">
        <f>B86</f>
        <v>12</v>
      </c>
      <c r="C98" s="113"/>
      <c r="D98" s="109">
        <f>D86</f>
        <v>0</v>
      </c>
      <c r="E98" s="110">
        <f t="shared" ref="E98:Q98" si="26">E86</f>
        <v>42.769230769230774</v>
      </c>
      <c r="F98" s="110">
        <f t="shared" si="26"/>
        <v>261.79487179487182</v>
      </c>
      <c r="G98" s="110">
        <f t="shared" si="26"/>
        <v>187.5128205128205</v>
      </c>
      <c r="H98" s="110">
        <f t="shared" si="26"/>
        <v>60.666666666666664</v>
      </c>
      <c r="I98" s="110">
        <f t="shared" si="26"/>
        <v>0</v>
      </c>
      <c r="J98" s="110">
        <f t="shared" si="26"/>
        <v>0</v>
      </c>
      <c r="K98" s="110">
        <f t="shared" si="26"/>
        <v>0</v>
      </c>
      <c r="L98" s="111">
        <f t="shared" si="26"/>
        <v>0</v>
      </c>
      <c r="M98" s="110">
        <f t="shared" si="26"/>
        <v>0</v>
      </c>
      <c r="N98" s="110">
        <f t="shared" si="26"/>
        <v>0</v>
      </c>
      <c r="O98" s="110">
        <f t="shared" si="26"/>
        <v>0</v>
      </c>
      <c r="P98" s="110">
        <f t="shared" si="26"/>
        <v>0</v>
      </c>
      <c r="Q98" s="110">
        <f t="shared" si="26"/>
        <v>0</v>
      </c>
      <c r="R98" s="115">
        <f t="shared" ref="R98:R100" si="27">SUM(D98:Q98)</f>
        <v>552.74358974358972</v>
      </c>
    </row>
    <row r="99" spans="2:19" ht="15.5" x14ac:dyDescent="0.35">
      <c r="B99" s="113">
        <f t="shared" ref="B99:B100" si="28">B87</f>
        <v>15</v>
      </c>
      <c r="C99" s="113"/>
      <c r="D99" s="109">
        <f t="shared" ref="D99:Q100" si="29">D87</f>
        <v>0</v>
      </c>
      <c r="E99" s="110">
        <f t="shared" si="29"/>
        <v>0</v>
      </c>
      <c r="F99" s="110">
        <f t="shared" si="29"/>
        <v>76.52100840336135</v>
      </c>
      <c r="G99" s="110">
        <f t="shared" si="29"/>
        <v>102.33333333333334</v>
      </c>
      <c r="H99" s="110">
        <f t="shared" si="29"/>
        <v>183.06666666666666</v>
      </c>
      <c r="I99" s="110">
        <f t="shared" si="29"/>
        <v>193.64</v>
      </c>
      <c r="J99" s="110">
        <f t="shared" si="29"/>
        <v>408.39958923721548</v>
      </c>
      <c r="K99" s="110">
        <f t="shared" si="29"/>
        <v>441.73292257054879</v>
      </c>
      <c r="L99" s="111">
        <f t="shared" si="29"/>
        <v>441.73292257054879</v>
      </c>
      <c r="M99" s="110">
        <f t="shared" si="29"/>
        <v>0</v>
      </c>
      <c r="N99" s="110">
        <f t="shared" si="29"/>
        <v>0</v>
      </c>
      <c r="O99" s="110">
        <f t="shared" si="29"/>
        <v>0</v>
      </c>
      <c r="P99" s="110">
        <f t="shared" si="29"/>
        <v>0</v>
      </c>
      <c r="Q99" s="110">
        <f t="shared" si="29"/>
        <v>0</v>
      </c>
      <c r="R99" s="115">
        <f t="shared" si="27"/>
        <v>1847.4264427816747</v>
      </c>
    </row>
    <row r="100" spans="2:19" ht="15.5" x14ac:dyDescent="0.35">
      <c r="B100" s="113">
        <f t="shared" si="28"/>
        <v>18</v>
      </c>
      <c r="C100" s="113"/>
      <c r="D100" s="109">
        <f t="shared" si="29"/>
        <v>0</v>
      </c>
      <c r="E100" s="110">
        <f t="shared" si="29"/>
        <v>0</v>
      </c>
      <c r="F100" s="110">
        <f t="shared" si="29"/>
        <v>0</v>
      </c>
      <c r="G100" s="110">
        <f t="shared" si="29"/>
        <v>0</v>
      </c>
      <c r="H100" s="110">
        <f t="shared" si="29"/>
        <v>0</v>
      </c>
      <c r="I100" s="110">
        <f t="shared" si="29"/>
        <v>0</v>
      </c>
      <c r="J100" s="110">
        <f t="shared" si="29"/>
        <v>0</v>
      </c>
      <c r="K100" s="110">
        <f t="shared" si="29"/>
        <v>0</v>
      </c>
      <c r="L100" s="111">
        <f t="shared" si="29"/>
        <v>0</v>
      </c>
      <c r="M100" s="110">
        <f t="shared" si="29"/>
        <v>368.11076880879068</v>
      </c>
      <c r="N100" s="110">
        <f t="shared" si="29"/>
        <v>368.11076880879068</v>
      </c>
      <c r="O100" s="110">
        <f t="shared" si="29"/>
        <v>368.11076880879068</v>
      </c>
      <c r="P100" s="110">
        <f t="shared" si="29"/>
        <v>368.11076880879068</v>
      </c>
      <c r="Q100" s="110">
        <f t="shared" si="29"/>
        <v>368.11076880879068</v>
      </c>
      <c r="R100" s="115">
        <f t="shared" si="27"/>
        <v>1840.5538440439534</v>
      </c>
    </row>
    <row r="101" spans="2:19" ht="15.5" x14ac:dyDescent="0.35">
      <c r="B101" s="137" t="s">
        <v>114</v>
      </c>
      <c r="C101" s="141"/>
      <c r="D101" s="153">
        <f>SUM(D103:D105)</f>
        <v>0</v>
      </c>
      <c r="E101" s="153">
        <f t="shared" ref="E101:Q101" si="30">SUM(E103:E105)</f>
        <v>42.769230769230774</v>
      </c>
      <c r="F101" s="153">
        <f t="shared" si="30"/>
        <v>338.31588019823317</v>
      </c>
      <c r="G101" s="153">
        <f t="shared" si="30"/>
        <v>267.84615384615381</v>
      </c>
      <c r="H101" s="153">
        <f t="shared" si="30"/>
        <v>221.73333333333332</v>
      </c>
      <c r="I101" s="153">
        <f t="shared" si="30"/>
        <v>193.64000000000001</v>
      </c>
      <c r="J101" s="153">
        <f t="shared" si="30"/>
        <v>354.65599949362576</v>
      </c>
      <c r="K101" s="153">
        <f t="shared" si="30"/>
        <v>354.65599949362576</v>
      </c>
      <c r="L101" s="153">
        <f t="shared" si="30"/>
        <v>354.65599949362576</v>
      </c>
      <c r="M101" s="153">
        <f t="shared" si="30"/>
        <v>354.65599949362576</v>
      </c>
      <c r="N101" s="153">
        <f t="shared" si="30"/>
        <v>354.65599949362576</v>
      </c>
      <c r="O101" s="153">
        <f t="shared" si="30"/>
        <v>354.65599949362576</v>
      </c>
      <c r="P101" s="153">
        <f t="shared" si="30"/>
        <v>354.65599949362576</v>
      </c>
      <c r="Q101" s="153">
        <f t="shared" si="30"/>
        <v>354.65599949362576</v>
      </c>
      <c r="R101" s="132">
        <f>SUM(C101:Q101)</f>
        <v>3901.5525940959565</v>
      </c>
    </row>
    <row r="102" spans="2:19" ht="15.5" x14ac:dyDescent="0.35">
      <c r="B102" s="108" t="s">
        <v>261</v>
      </c>
      <c r="C102" s="108"/>
      <c r="D102" s="110">
        <f>'EC-UNCONSTR'!D102*$R$2</f>
        <v>0</v>
      </c>
      <c r="E102" s="110">
        <f>'EC-UNCONSTR'!E102*$R$2</f>
        <v>32.769230769230774</v>
      </c>
      <c r="F102" s="110">
        <f>'EC-UNCONSTR'!F102*$R$2</f>
        <v>229.49353587588882</v>
      </c>
      <c r="G102" s="110">
        <f>'EC-UNCONSTR'!G102*$R$2</f>
        <v>179.50641025641025</v>
      </c>
      <c r="H102" s="110">
        <f>'EC-UNCONSTR'!H102*$R$2</f>
        <v>160.73333333333332</v>
      </c>
      <c r="I102" s="110">
        <f>'EC-UNCONSTR'!I102*$R$2</f>
        <v>90.066666666666663</v>
      </c>
      <c r="J102" s="110">
        <f>'EC-UNCONSTR'!J102*$R$2</f>
        <v>213.99155504918133</v>
      </c>
      <c r="K102" s="110">
        <f>J102</f>
        <v>213.99155504918133</v>
      </c>
      <c r="L102" s="110">
        <f t="shared" ref="L102:Q102" si="31">K102</f>
        <v>213.99155504918133</v>
      </c>
      <c r="M102" s="110">
        <f t="shared" si="31"/>
        <v>213.99155504918133</v>
      </c>
      <c r="N102" s="110">
        <f t="shared" si="31"/>
        <v>213.99155504918133</v>
      </c>
      <c r="O102" s="110">
        <f t="shared" si="31"/>
        <v>213.99155504918133</v>
      </c>
      <c r="P102" s="110">
        <f t="shared" si="31"/>
        <v>213.99155504918133</v>
      </c>
      <c r="Q102" s="110">
        <f t="shared" si="31"/>
        <v>213.99155504918133</v>
      </c>
      <c r="R102" s="115">
        <f t="shared" ref="R102:R116" si="32">SUM(D102:Q102)</f>
        <v>2404.5016172949809</v>
      </c>
    </row>
    <row r="103" spans="2:19" ht="15.5" x14ac:dyDescent="0.35">
      <c r="B103" s="108" t="s">
        <v>262</v>
      </c>
      <c r="C103" s="108"/>
      <c r="D103" s="110">
        <f>'EC-UNCONSTR'!D103*$R$2</f>
        <v>0</v>
      </c>
      <c r="E103" s="110">
        <f>'EC-UNCONSTR'!E103*$R$2</f>
        <v>32.769230769230774</v>
      </c>
      <c r="F103" s="110">
        <f>'EC-UNCONSTR'!F103*$R$2</f>
        <v>229.49353587588882</v>
      </c>
      <c r="G103" s="110">
        <f>'EC-UNCONSTR'!G103*$R$2</f>
        <v>179.50641025641025</v>
      </c>
      <c r="H103" s="110">
        <f>'EC-UNCONSTR'!H103*$R$2</f>
        <v>160.73333333333332</v>
      </c>
      <c r="I103" s="110">
        <f>'EC-UNCONSTR'!I103*$R$2</f>
        <v>90.066666666666663</v>
      </c>
      <c r="J103" s="110">
        <f>'EC-UNCONSTR'!J103*$R$2</f>
        <v>213.99155504918133</v>
      </c>
      <c r="K103" s="110">
        <f>J103</f>
        <v>213.99155504918133</v>
      </c>
      <c r="L103" s="110">
        <f t="shared" ref="L103:Q103" si="33">K103</f>
        <v>213.99155504918133</v>
      </c>
      <c r="M103" s="110">
        <f t="shared" si="33"/>
        <v>213.99155504918133</v>
      </c>
      <c r="N103" s="110">
        <f t="shared" si="33"/>
        <v>213.99155504918133</v>
      </c>
      <c r="O103" s="110">
        <f t="shared" si="33"/>
        <v>213.99155504918133</v>
      </c>
      <c r="P103" s="110">
        <f t="shared" si="33"/>
        <v>213.99155504918133</v>
      </c>
      <c r="Q103" s="110">
        <f t="shared" si="33"/>
        <v>213.99155504918133</v>
      </c>
      <c r="R103" s="115">
        <f t="shared" si="32"/>
        <v>2404.5016172949809</v>
      </c>
      <c r="S103" s="142">
        <f>R103/SUM(R$103:R$105)</f>
        <v>0.61629352912827673</v>
      </c>
    </row>
    <row r="104" spans="2:19" ht="15.5" x14ac:dyDescent="0.35">
      <c r="B104" s="108" t="s">
        <v>115</v>
      </c>
      <c r="C104" s="108"/>
      <c r="D104" s="110">
        <f>'EC-UNCONSTR'!D104*$R$2</f>
        <v>0</v>
      </c>
      <c r="E104" s="110">
        <f>'EC-UNCONSTR'!E104*$R$2</f>
        <v>0</v>
      </c>
      <c r="F104" s="110">
        <f>'EC-UNCONSTR'!F104*$R$2</f>
        <v>29.142857142857142</v>
      </c>
      <c r="G104" s="110">
        <f>'EC-UNCONSTR'!G104*$R$2</f>
        <v>12</v>
      </c>
      <c r="H104" s="110">
        <f>'EC-UNCONSTR'!H104*$R$2</f>
        <v>11</v>
      </c>
      <c r="I104" s="110">
        <f>'EC-UNCONSTR'!I104*$R$2</f>
        <v>0</v>
      </c>
      <c r="J104" s="110">
        <f>'EC-UNCONSTR'!J104*$R$2</f>
        <v>52.62222222222222</v>
      </c>
      <c r="K104" s="110">
        <f>J104</f>
        <v>52.62222222222222</v>
      </c>
      <c r="L104" s="110">
        <f t="shared" ref="L104:Q104" si="34">K104</f>
        <v>52.62222222222222</v>
      </c>
      <c r="M104" s="110">
        <f t="shared" si="34"/>
        <v>52.62222222222222</v>
      </c>
      <c r="N104" s="110">
        <f t="shared" si="34"/>
        <v>52.62222222222222</v>
      </c>
      <c r="O104" s="110">
        <f t="shared" si="34"/>
        <v>52.62222222222222</v>
      </c>
      <c r="P104" s="110">
        <f t="shared" si="34"/>
        <v>52.62222222222222</v>
      </c>
      <c r="Q104" s="110">
        <f t="shared" si="34"/>
        <v>52.62222222222222</v>
      </c>
      <c r="R104" s="115">
        <f t="shared" si="32"/>
        <v>473.12063492063481</v>
      </c>
      <c r="S104" s="142">
        <f t="shared" ref="S104:S105" si="35">R104/SUM(R$103:R$105)</f>
        <v>0.121264707705488</v>
      </c>
    </row>
    <row r="105" spans="2:19" ht="15.5" x14ac:dyDescent="0.35">
      <c r="B105" s="108" t="s">
        <v>116</v>
      </c>
      <c r="C105" s="108"/>
      <c r="D105" s="110">
        <f>'EC-UNCONSTR'!D105*$R$2</f>
        <v>0</v>
      </c>
      <c r="E105" s="110">
        <f>'EC-UNCONSTR'!E105*$R$2</f>
        <v>10</v>
      </c>
      <c r="F105" s="110">
        <f>'EC-UNCONSTR'!F105*$R$2</f>
        <v>79.679487179487182</v>
      </c>
      <c r="G105" s="110">
        <f>'EC-UNCONSTR'!G105*$R$2</f>
        <v>76.339743589743591</v>
      </c>
      <c r="H105" s="110">
        <f>'EC-UNCONSTR'!H105*$R$2</f>
        <v>50</v>
      </c>
      <c r="I105" s="110">
        <f>'EC-UNCONSTR'!I105*$R$2</f>
        <v>103.57333333333335</v>
      </c>
      <c r="J105" s="110">
        <f>'EC-UNCONSTR'!J105*$R$2</f>
        <v>88.042222222222222</v>
      </c>
      <c r="K105" s="110">
        <f>J105</f>
        <v>88.042222222222222</v>
      </c>
      <c r="L105" s="110">
        <f t="shared" ref="L105:Q105" si="36">K105</f>
        <v>88.042222222222222</v>
      </c>
      <c r="M105" s="110">
        <f t="shared" si="36"/>
        <v>88.042222222222222</v>
      </c>
      <c r="N105" s="110">
        <f t="shared" si="36"/>
        <v>88.042222222222222</v>
      </c>
      <c r="O105" s="110">
        <f t="shared" si="36"/>
        <v>88.042222222222222</v>
      </c>
      <c r="P105" s="110">
        <f t="shared" si="36"/>
        <v>88.042222222222222</v>
      </c>
      <c r="Q105" s="110">
        <f t="shared" si="36"/>
        <v>88.042222222222222</v>
      </c>
      <c r="R105" s="115">
        <f t="shared" si="32"/>
        <v>1023.9303418803419</v>
      </c>
      <c r="S105" s="142">
        <f t="shared" si="35"/>
        <v>0.26244176316623519</v>
      </c>
    </row>
    <row r="106" spans="2:19" ht="15.5" x14ac:dyDescent="0.35">
      <c r="B106" s="108" t="s">
        <v>263</v>
      </c>
      <c r="C106" s="108"/>
      <c r="D106" s="110">
        <f>'EC-UNCONSTR'!D106*$R$2</f>
        <v>0</v>
      </c>
      <c r="E106" s="110">
        <f>'EC-UNCONSTR'!E106*$R$2</f>
        <v>2</v>
      </c>
      <c r="F106" s="110">
        <f>'EC-UNCONSTR'!F106*$R$2</f>
        <v>10</v>
      </c>
      <c r="G106" s="110">
        <f>'EC-UNCONSTR'!G106*$R$2</f>
        <v>9</v>
      </c>
      <c r="H106" s="110">
        <f>'EC-UNCONSTR'!H106*$R$2</f>
        <v>7</v>
      </c>
      <c r="I106" s="110">
        <f>'EC-UNCONSTR'!I106*$R$2</f>
        <v>5</v>
      </c>
      <c r="J106" s="110">
        <f>'EC-UNCONSTR'!J106*$R$2</f>
        <v>8</v>
      </c>
      <c r="K106" s="110">
        <f>J106</f>
        <v>8</v>
      </c>
      <c r="L106" s="110">
        <f t="shared" ref="L106:Q106" si="37">K106</f>
        <v>8</v>
      </c>
      <c r="M106" s="110">
        <f t="shared" si="37"/>
        <v>8</v>
      </c>
      <c r="N106" s="110">
        <f t="shared" si="37"/>
        <v>8</v>
      </c>
      <c r="O106" s="110">
        <f t="shared" si="37"/>
        <v>8</v>
      </c>
      <c r="P106" s="110">
        <f t="shared" si="37"/>
        <v>8</v>
      </c>
      <c r="Q106" s="110">
        <f t="shared" si="37"/>
        <v>8</v>
      </c>
      <c r="R106" s="115">
        <f t="shared" si="32"/>
        <v>97</v>
      </c>
    </row>
    <row r="107" spans="2:19" ht="15.5" x14ac:dyDescent="0.35">
      <c r="B107" s="108" t="s">
        <v>271</v>
      </c>
      <c r="C107" s="108"/>
      <c r="D107" s="110">
        <f>'WC-UNC'!D105*$R$4</f>
        <v>0</v>
      </c>
      <c r="E107" s="110">
        <f>'WC-UNC'!E105*$R$4</f>
        <v>0</v>
      </c>
      <c r="F107" s="110">
        <f>'WC-UNC'!F105*$R$4</f>
        <v>0</v>
      </c>
      <c r="G107" s="110">
        <f>'WC-UNC'!G105*$R$4</f>
        <v>0</v>
      </c>
      <c r="H107" s="110">
        <f>'WC-UNC'!H105*$R$4</f>
        <v>0</v>
      </c>
      <c r="I107" s="110">
        <f>'WC-UNC'!I105*$R$4</f>
        <v>0</v>
      </c>
      <c r="J107" s="110">
        <f>'WC-UNC'!J105*$R$4</f>
        <v>33.333333333333336</v>
      </c>
      <c r="K107" s="110">
        <f>'WC-UNC'!K105*$R$4</f>
        <v>66.666666666666671</v>
      </c>
      <c r="L107" s="110">
        <f>K107</f>
        <v>66.666666666666671</v>
      </c>
      <c r="M107" s="110">
        <f t="shared" ref="M107:Q107" si="38">L107</f>
        <v>66.666666666666671</v>
      </c>
      <c r="N107" s="110">
        <f t="shared" si="38"/>
        <v>66.666666666666671</v>
      </c>
      <c r="O107" s="110">
        <f t="shared" si="38"/>
        <v>66.666666666666671</v>
      </c>
      <c r="P107" s="110">
        <f t="shared" si="38"/>
        <v>66.666666666666671</v>
      </c>
      <c r="Q107" s="110">
        <f t="shared" si="38"/>
        <v>66.666666666666671</v>
      </c>
      <c r="R107" s="115">
        <f t="shared" si="32"/>
        <v>500.00000000000011</v>
      </c>
    </row>
    <row r="108" spans="2:19" ht="15.5" x14ac:dyDescent="0.35">
      <c r="B108" s="108" t="s">
        <v>272</v>
      </c>
      <c r="C108" s="108"/>
      <c r="D108" s="110">
        <f>'WC-UNC'!D106*$R$4</f>
        <v>0</v>
      </c>
      <c r="E108" s="110">
        <f>'WC-UNC'!E106*$R$4</f>
        <v>0</v>
      </c>
      <c r="F108" s="110">
        <f>'WC-UNC'!F106*$R$4</f>
        <v>0</v>
      </c>
      <c r="G108" s="110">
        <f>'WC-UNC'!G106*$R$4</f>
        <v>0</v>
      </c>
      <c r="H108" s="110">
        <f>'WC-UNC'!H106*$R$4</f>
        <v>0</v>
      </c>
      <c r="I108" s="110">
        <f>'WC-UNC'!I106*$R$4</f>
        <v>0</v>
      </c>
      <c r="J108" s="110">
        <f>'WC-UNC'!J106*$R$4</f>
        <v>1</v>
      </c>
      <c r="K108" s="110">
        <f>'WC-UNC'!K106*$R$4</f>
        <v>2</v>
      </c>
      <c r="L108" s="110">
        <f>K108</f>
        <v>2</v>
      </c>
      <c r="M108" s="110">
        <f t="shared" ref="M108:Q108" si="39">L108</f>
        <v>2</v>
      </c>
      <c r="N108" s="110">
        <f t="shared" si="39"/>
        <v>2</v>
      </c>
      <c r="O108" s="110">
        <f t="shared" si="39"/>
        <v>2</v>
      </c>
      <c r="P108" s="110">
        <f t="shared" si="39"/>
        <v>2</v>
      </c>
      <c r="Q108" s="110">
        <f t="shared" si="39"/>
        <v>2</v>
      </c>
      <c r="R108" s="115">
        <f t="shared" si="32"/>
        <v>15</v>
      </c>
    </row>
    <row r="109" spans="2:19" ht="15.5" x14ac:dyDescent="0.35">
      <c r="B109" s="137" t="s">
        <v>117</v>
      </c>
      <c r="C109" s="131"/>
      <c r="D109" s="134"/>
      <c r="E109" s="134"/>
      <c r="F109" s="134"/>
      <c r="G109" s="134"/>
      <c r="H109" s="134"/>
      <c r="I109" s="134"/>
      <c r="J109" s="134"/>
      <c r="K109" s="134"/>
      <c r="L109" s="134"/>
      <c r="M109" s="134"/>
      <c r="N109" s="134"/>
      <c r="O109" s="134"/>
      <c r="P109" s="134"/>
      <c r="Q109" s="134"/>
      <c r="R109" s="132"/>
    </row>
    <row r="110" spans="2:19" ht="15.5" x14ac:dyDescent="0.35">
      <c r="B110" s="108" t="s">
        <v>307</v>
      </c>
      <c r="C110" s="108"/>
      <c r="D110" s="110">
        <f>'EC-UNCONSTR'!D108*$R$2</f>
        <v>0</v>
      </c>
      <c r="E110" s="110">
        <f>'EC-UNCONSTR'!E108*$R$2</f>
        <v>2</v>
      </c>
      <c r="F110" s="110">
        <f>'EC-UNCONSTR'!F108*$R$2</f>
        <v>10</v>
      </c>
      <c r="G110" s="110">
        <f>'EC-UNCONSTR'!G108*$R$2</f>
        <v>6</v>
      </c>
      <c r="H110" s="110">
        <f>'EC-UNCONSTR'!H108*$R$2</f>
        <v>7</v>
      </c>
      <c r="I110" s="110">
        <f>'EC-UNCONSTR'!I108*$R$2</f>
        <v>5</v>
      </c>
      <c r="J110" s="110">
        <f>'EC-UNCONSTR'!J108*$R$2</f>
        <v>8</v>
      </c>
      <c r="K110" s="110">
        <f>J110</f>
        <v>8</v>
      </c>
      <c r="L110" s="110">
        <f t="shared" ref="L110:Q110" si="40">K110</f>
        <v>8</v>
      </c>
      <c r="M110" s="110">
        <f t="shared" si="40"/>
        <v>8</v>
      </c>
      <c r="N110" s="110">
        <f t="shared" si="40"/>
        <v>8</v>
      </c>
      <c r="O110" s="110">
        <f t="shared" si="40"/>
        <v>8</v>
      </c>
      <c r="P110" s="110">
        <f t="shared" si="40"/>
        <v>8</v>
      </c>
      <c r="Q110" s="110">
        <f t="shared" si="40"/>
        <v>8</v>
      </c>
      <c r="R110" s="115">
        <f t="shared" si="32"/>
        <v>94</v>
      </c>
    </row>
    <row r="111" spans="2:19" ht="15.5" x14ac:dyDescent="0.35">
      <c r="B111" s="108" t="s">
        <v>308</v>
      </c>
      <c r="C111" s="108"/>
      <c r="D111" s="110">
        <f>'WC-UNC'!D108*$R$4</f>
        <v>0</v>
      </c>
      <c r="E111" s="110">
        <f>'WC-UNC'!E108*$R$4</f>
        <v>0</v>
      </c>
      <c r="F111" s="110">
        <f>'WC-UNC'!F108*$R$4</f>
        <v>0</v>
      </c>
      <c r="G111" s="110">
        <f>'WC-UNC'!G108*$R$4</f>
        <v>0</v>
      </c>
      <c r="H111" s="110">
        <f>'WC-UNC'!H108*$R$4</f>
        <v>0</v>
      </c>
      <c r="I111" s="110">
        <f>'WC-UNC'!I108*$R$4</f>
        <v>0</v>
      </c>
      <c r="J111" s="110">
        <f>'WC-UNC'!J108*$R$4</f>
        <v>1</v>
      </c>
      <c r="K111" s="110">
        <f>'WC-UNC'!K108*$R$4</f>
        <v>2</v>
      </c>
      <c r="L111" s="110">
        <f>K111</f>
        <v>2</v>
      </c>
      <c r="M111" s="110">
        <f t="shared" ref="M111:Q111" si="41">L111</f>
        <v>2</v>
      </c>
      <c r="N111" s="110">
        <f t="shared" si="41"/>
        <v>2</v>
      </c>
      <c r="O111" s="110">
        <f t="shared" si="41"/>
        <v>2</v>
      </c>
      <c r="P111" s="110">
        <f t="shared" si="41"/>
        <v>2</v>
      </c>
      <c r="Q111" s="110">
        <f t="shared" si="41"/>
        <v>2</v>
      </c>
      <c r="R111" s="115">
        <f t="shared" si="32"/>
        <v>15</v>
      </c>
    </row>
    <row r="112" spans="2:19" ht="15.5" x14ac:dyDescent="0.35">
      <c r="B112" s="137" t="s">
        <v>118</v>
      </c>
      <c r="C112" s="131"/>
      <c r="D112" s="134"/>
      <c r="E112" s="134"/>
      <c r="F112" s="134"/>
      <c r="G112" s="134"/>
      <c r="H112" s="134"/>
      <c r="I112" s="134"/>
      <c r="J112" s="134"/>
      <c r="K112" s="134"/>
      <c r="L112" s="134"/>
      <c r="M112" s="134"/>
      <c r="N112" s="134"/>
      <c r="O112" s="134"/>
      <c r="P112" s="134"/>
      <c r="Q112" s="134"/>
      <c r="R112" s="132"/>
    </row>
    <row r="113" spans="2:21" ht="15.5" x14ac:dyDescent="0.35">
      <c r="B113" s="108" t="s">
        <v>276</v>
      </c>
      <c r="C113" s="108"/>
      <c r="D113" s="110">
        <f>'EC-UNCONSTR'!D110*$R$2</f>
        <v>0</v>
      </c>
      <c r="E113" s="110">
        <f>'EC-UNCONSTR'!E110*$R$2</f>
        <v>125.50240000000001</v>
      </c>
      <c r="F113" s="110">
        <f>'EC-UNCONSTR'!F110*$R$2</f>
        <v>862.25390096961871</v>
      </c>
      <c r="G113" s="110">
        <f>'EC-UNCONSTR'!G110*$R$2</f>
        <v>725.58714358974362</v>
      </c>
      <c r="H113" s="110">
        <f>'EC-UNCONSTR'!H110*$R$2</f>
        <v>520.27304000000004</v>
      </c>
      <c r="I113" s="110">
        <f>'EC-UNCONSTR'!I110*$R$2</f>
        <v>417.65050133333341</v>
      </c>
      <c r="J113" s="110">
        <f>'EC-UNCONSTR'!J110*$R$2</f>
        <v>1004.9766712982587</v>
      </c>
      <c r="K113" s="110">
        <f>J113</f>
        <v>1004.9766712982587</v>
      </c>
      <c r="L113" s="110">
        <f t="shared" ref="L113:Q113" si="42">K113</f>
        <v>1004.9766712982587</v>
      </c>
      <c r="M113" s="110">
        <f t="shared" si="42"/>
        <v>1004.9766712982587</v>
      </c>
      <c r="N113" s="110">
        <f t="shared" si="42"/>
        <v>1004.9766712982587</v>
      </c>
      <c r="O113" s="110">
        <f t="shared" si="42"/>
        <v>1004.9766712982587</v>
      </c>
      <c r="P113" s="110">
        <f t="shared" si="42"/>
        <v>1004.9766712982587</v>
      </c>
      <c r="Q113" s="110">
        <f t="shared" si="42"/>
        <v>1004.9766712982587</v>
      </c>
      <c r="R113" s="115">
        <f t="shared" si="32"/>
        <v>10691.080356278762</v>
      </c>
    </row>
    <row r="114" spans="2:21" ht="15.5" x14ac:dyDescent="0.35">
      <c r="B114" s="108" t="s">
        <v>277</v>
      </c>
      <c r="C114" s="108"/>
      <c r="D114" s="110">
        <f>'EC-UNCONSTR'!D111*$R$2</f>
        <v>0</v>
      </c>
      <c r="E114" s="110">
        <f>'EC-UNCONSTR'!E111*$R$2</f>
        <v>256</v>
      </c>
      <c r="F114" s="110">
        <f>'EC-UNCONSTR'!F111*$R$2</f>
        <v>926.41359999999997</v>
      </c>
      <c r="G114" s="110">
        <f>'EC-UNCONSTR'!G111*$R$2</f>
        <v>505.5</v>
      </c>
      <c r="H114" s="110">
        <f>'EC-UNCONSTR'!H111*$R$2</f>
        <v>498.67899999999997</v>
      </c>
      <c r="I114" s="110">
        <f>'EC-UNCONSTR'!I111*$R$2</f>
        <v>526</v>
      </c>
      <c r="J114" s="110">
        <f>'EC-UNCONSTR'!J111*$R$2</f>
        <v>658.6653</v>
      </c>
      <c r="K114" s="110">
        <f>J114</f>
        <v>658.6653</v>
      </c>
      <c r="L114" s="110">
        <f t="shared" ref="L114:Q114" si="43">K114</f>
        <v>658.6653</v>
      </c>
      <c r="M114" s="110">
        <f t="shared" si="43"/>
        <v>658.6653</v>
      </c>
      <c r="N114" s="110">
        <f t="shared" si="43"/>
        <v>658.6653</v>
      </c>
      <c r="O114" s="110">
        <f t="shared" si="43"/>
        <v>658.6653</v>
      </c>
      <c r="P114" s="110">
        <f t="shared" si="43"/>
        <v>658.6653</v>
      </c>
      <c r="Q114" s="110">
        <f t="shared" si="43"/>
        <v>658.6653</v>
      </c>
      <c r="R114" s="115">
        <f t="shared" si="32"/>
        <v>7981.9149999999981</v>
      </c>
    </row>
    <row r="115" spans="2:21" ht="15.5" x14ac:dyDescent="0.35">
      <c r="B115" s="108" t="s">
        <v>278</v>
      </c>
      <c r="C115" s="108"/>
      <c r="D115" s="110">
        <f>'WC-UNC'!D110*$R$4</f>
        <v>0</v>
      </c>
      <c r="E115" s="110">
        <f>'WC-UNC'!E110*$R$4</f>
        <v>0</v>
      </c>
      <c r="F115" s="110">
        <f>'WC-UNC'!F110*$R$4</f>
        <v>0</v>
      </c>
      <c r="G115" s="110">
        <f>'WC-UNC'!G110*$R$4</f>
        <v>0</v>
      </c>
      <c r="H115" s="110">
        <f>'WC-UNC'!H110*$R$4</f>
        <v>0</v>
      </c>
      <c r="I115" s="110">
        <f>'WC-UNC'!I110*$R$4</f>
        <v>0</v>
      </c>
      <c r="J115" s="110">
        <f>'WC-UNC'!J110*$R$4</f>
        <v>122.00000000000001</v>
      </c>
      <c r="K115" s="110">
        <f>'WC-UNC'!K110*$R$4</f>
        <v>244.00000000000003</v>
      </c>
      <c r="L115" s="110">
        <f>K115</f>
        <v>244.00000000000003</v>
      </c>
      <c r="M115" s="110">
        <f t="shared" ref="M115:Q115" si="44">L115</f>
        <v>244.00000000000003</v>
      </c>
      <c r="N115" s="110">
        <f t="shared" si="44"/>
        <v>244.00000000000003</v>
      </c>
      <c r="O115" s="110">
        <f t="shared" si="44"/>
        <v>244.00000000000003</v>
      </c>
      <c r="P115" s="110">
        <f t="shared" si="44"/>
        <v>244.00000000000003</v>
      </c>
      <c r="Q115" s="110">
        <f t="shared" si="44"/>
        <v>244.00000000000003</v>
      </c>
      <c r="R115" s="115">
        <f t="shared" si="32"/>
        <v>1830.0000000000002</v>
      </c>
    </row>
    <row r="116" spans="2:21" ht="15.5" x14ac:dyDescent="0.35">
      <c r="B116" s="108" t="s">
        <v>291</v>
      </c>
      <c r="C116" s="108"/>
      <c r="D116" s="110">
        <f>'WC-UNC'!D111*$R$4</f>
        <v>0</v>
      </c>
      <c r="E116" s="110">
        <f>'WC-UNC'!E111*$R$4</f>
        <v>0</v>
      </c>
      <c r="F116" s="110">
        <f>'WC-UNC'!F111*$R$4</f>
        <v>0</v>
      </c>
      <c r="G116" s="110">
        <f>'WC-UNC'!G111*$R$4</f>
        <v>0</v>
      </c>
      <c r="H116" s="110">
        <f>'WC-UNC'!H111*$R$4</f>
        <v>0</v>
      </c>
      <c r="I116" s="110">
        <f>'WC-UNC'!I111*$R$4</f>
        <v>0</v>
      </c>
      <c r="J116" s="110">
        <f>'WC-UNC'!J111*$R$4</f>
        <v>120</v>
      </c>
      <c r="K116" s="110">
        <f>'WC-UNC'!K111*$R$4</f>
        <v>210</v>
      </c>
      <c r="L116" s="110">
        <f>K116</f>
        <v>210</v>
      </c>
      <c r="M116" s="110">
        <f t="shared" ref="M116:Q116" si="45">L116</f>
        <v>210</v>
      </c>
      <c r="N116" s="110">
        <f t="shared" si="45"/>
        <v>210</v>
      </c>
      <c r="O116" s="110">
        <f t="shared" si="45"/>
        <v>210</v>
      </c>
      <c r="P116" s="110">
        <f t="shared" si="45"/>
        <v>210</v>
      </c>
      <c r="Q116" s="110">
        <f t="shared" si="45"/>
        <v>210</v>
      </c>
      <c r="R116" s="115">
        <f t="shared" si="32"/>
        <v>1590</v>
      </c>
    </row>
    <row r="117" spans="2:21" ht="15.5" x14ac:dyDescent="0.35">
      <c r="B117" s="137" t="s">
        <v>248</v>
      </c>
      <c r="C117" s="131"/>
      <c r="D117" s="138"/>
      <c r="E117" s="134"/>
      <c r="F117" s="134"/>
      <c r="G117" s="134"/>
      <c r="H117" s="134"/>
      <c r="I117" s="134"/>
      <c r="J117" s="134"/>
      <c r="K117" s="134"/>
      <c r="L117" s="139"/>
      <c r="M117" s="134"/>
      <c r="N117" s="134"/>
      <c r="O117" s="134"/>
      <c r="P117" s="134"/>
      <c r="Q117" s="134"/>
      <c r="R117" s="132"/>
    </row>
    <row r="118" spans="2:21" ht="15.5" x14ac:dyDescent="0.35">
      <c r="B118" s="108" t="s">
        <v>119</v>
      </c>
      <c r="C118" s="108"/>
      <c r="D118" s="110">
        <f>D86*Assumptions!$K$25/24</f>
        <v>0</v>
      </c>
      <c r="E118" s="110">
        <f>E86*Assumptions!$K$25/24</f>
        <v>64.15384615384616</v>
      </c>
      <c r="F118" s="110">
        <f>F86*Assumptions!$K$25/24</f>
        <v>392.69230769230779</v>
      </c>
      <c r="G118" s="110">
        <f>G86*Assumptions!$K$25/24</f>
        <v>281.26923076923077</v>
      </c>
      <c r="H118" s="110">
        <f>H86*Assumptions!$K$25/24</f>
        <v>91</v>
      </c>
      <c r="I118" s="110">
        <f>I86*Assumptions!$K$25/24</f>
        <v>0</v>
      </c>
      <c r="J118" s="110">
        <f>J86*Assumptions!$K$25/24</f>
        <v>0</v>
      </c>
      <c r="K118" s="110">
        <f>K86*Assumptions!$K$25/24</f>
        <v>0</v>
      </c>
      <c r="L118" s="111">
        <f>L86*Assumptions!$K$25/24</f>
        <v>0</v>
      </c>
      <c r="M118" s="110">
        <f>M86*Assumptions!$K$25/24</f>
        <v>0</v>
      </c>
      <c r="N118" s="110">
        <f>N86*Assumptions!$K$25/24</f>
        <v>0</v>
      </c>
      <c r="O118" s="110">
        <f>O86*Assumptions!$K$25/24</f>
        <v>0</v>
      </c>
      <c r="P118" s="110">
        <f>P86*Assumptions!$K$25/24</f>
        <v>0</v>
      </c>
      <c r="Q118" s="110">
        <f>Q86*Assumptions!$K$25/24</f>
        <v>0</v>
      </c>
      <c r="R118" s="115"/>
      <c r="T118" t="s">
        <v>137</v>
      </c>
    </row>
    <row r="119" spans="2:21" ht="15.5" x14ac:dyDescent="0.35">
      <c r="B119" s="108" t="s">
        <v>120</v>
      </c>
      <c r="C119" s="108"/>
      <c r="D119" s="110">
        <f>D87*Assumptions!$K$25/24</f>
        <v>0</v>
      </c>
      <c r="E119" s="110">
        <f>E87*Assumptions!$K$25/24</f>
        <v>0</v>
      </c>
      <c r="F119" s="110">
        <f>F87*Assumptions!$K$25/24</f>
        <v>114.78151260504201</v>
      </c>
      <c r="G119" s="110">
        <f>G87*Assumptions!$K$25/24</f>
        <v>153.50000000000003</v>
      </c>
      <c r="H119" s="110">
        <f>H87*Assumptions!$K$25/24</f>
        <v>274.59999999999997</v>
      </c>
      <c r="I119" s="110">
        <f>I87*Assumptions!$K$25/24</f>
        <v>290.45999999999998</v>
      </c>
      <c r="J119" s="110">
        <f>J87*Assumptions!$K$25/24</f>
        <v>612.59938385582325</v>
      </c>
      <c r="K119" s="110">
        <f>K87*Assumptions!$K$25/24</f>
        <v>662.59938385582325</v>
      </c>
      <c r="L119" s="111">
        <f>L87*Assumptions!$K$25/24</f>
        <v>662.59938385582325</v>
      </c>
      <c r="M119" s="110">
        <f>M87*Assumptions!$K$25/24</f>
        <v>0</v>
      </c>
      <c r="N119" s="110">
        <f>N87*Assumptions!$K$25/24</f>
        <v>0</v>
      </c>
      <c r="O119" s="110">
        <f>O87*Assumptions!$K$25/24</f>
        <v>0</v>
      </c>
      <c r="P119" s="110">
        <f>P87*Assumptions!$K$25/24</f>
        <v>0</v>
      </c>
      <c r="Q119" s="110">
        <f>Q87*Assumptions!$K$25/24</f>
        <v>0</v>
      </c>
      <c r="R119" s="115"/>
      <c r="T119" t="s">
        <v>146</v>
      </c>
    </row>
    <row r="120" spans="2:21" ht="15.5" x14ac:dyDescent="0.35">
      <c r="B120" s="108" t="s">
        <v>121</v>
      </c>
      <c r="C120" s="108"/>
      <c r="D120" s="110">
        <f>D88*Assumptions!$K$25/24</f>
        <v>0</v>
      </c>
      <c r="E120" s="110">
        <f>E88*Assumptions!$K$25/24</f>
        <v>0</v>
      </c>
      <c r="F120" s="110">
        <f>F88*Assumptions!$K$25/24</f>
        <v>0</v>
      </c>
      <c r="G120" s="110">
        <f>G88*Assumptions!$K$25/24</f>
        <v>0</v>
      </c>
      <c r="H120" s="110">
        <f>H88*Assumptions!$K$25/24</f>
        <v>0</v>
      </c>
      <c r="I120" s="110">
        <f>I88*Assumptions!$K$25/24</f>
        <v>0</v>
      </c>
      <c r="J120" s="110">
        <f>J88*Assumptions!$K$25/24</f>
        <v>0</v>
      </c>
      <c r="K120" s="110">
        <f>K88*Assumptions!$K$25/24</f>
        <v>0</v>
      </c>
      <c r="L120" s="111">
        <f>L88*Assumptions!$K$25/24</f>
        <v>0</v>
      </c>
      <c r="M120" s="110">
        <f>M88*Assumptions!$K$25/24</f>
        <v>552.16615321318602</v>
      </c>
      <c r="N120" s="110">
        <f>N88*Assumptions!$K$25/24</f>
        <v>552.16615321318602</v>
      </c>
      <c r="O120" s="110">
        <f>O88*Assumptions!$K$25/24</f>
        <v>552.16615321318602</v>
      </c>
      <c r="P120" s="110">
        <f>P88*Assumptions!$K$25/24</f>
        <v>552.16615321318602</v>
      </c>
      <c r="Q120" s="110">
        <f>Q88*Assumptions!$K$25/24</f>
        <v>552.16615321318602</v>
      </c>
      <c r="R120" s="115"/>
      <c r="U120" t="s">
        <v>148</v>
      </c>
    </row>
    <row r="121" spans="2:21" ht="15.5" x14ac:dyDescent="0.35">
      <c r="B121" s="108" t="s">
        <v>138</v>
      </c>
      <c r="C121" s="108"/>
      <c r="D121" s="110">
        <f>(D102+D105)*Assumptions!$K$26/24</f>
        <v>0</v>
      </c>
      <c r="E121" s="110">
        <f>(E102+E105)*Assumptions!$K$26/24</f>
        <v>64.15384615384616</v>
      </c>
      <c r="F121" s="110">
        <f>(F102+F105)*Assumptions!$K$26/24</f>
        <v>463.75953458306395</v>
      </c>
      <c r="G121" s="110">
        <f>(G102+G105)*Assumptions!$K$26/24</f>
        <v>383.76923076923077</v>
      </c>
      <c r="H121" s="110">
        <f>(H102+H105)*Assumptions!$K$26/24</f>
        <v>316.09999999999997</v>
      </c>
      <c r="I121" s="110">
        <f>(I102+I105)*Assumptions!$K$26/24</f>
        <v>290.46000000000004</v>
      </c>
      <c r="J121" s="110">
        <f>(J102+J105)*Assumptions!$K$26/24</f>
        <v>453.05066590710538</v>
      </c>
      <c r="K121" s="110">
        <f>(K102+K105)*Assumptions!$K$26/24</f>
        <v>453.05066590710538</v>
      </c>
      <c r="L121" s="111">
        <f>(L102+L105)*Assumptions!$K$26/24</f>
        <v>453.05066590710538</v>
      </c>
      <c r="M121" s="110">
        <f>(M102+M105)*Assumptions!$K$26/24</f>
        <v>453.05066590710538</v>
      </c>
      <c r="N121" s="110">
        <f>(N102+N105)*Assumptions!$K$26/24</f>
        <v>453.05066590710538</v>
      </c>
      <c r="O121" s="110">
        <f>(O102+O105)*Assumptions!$K$26/24</f>
        <v>453.05066590710538</v>
      </c>
      <c r="P121" s="110">
        <f>(P102+P105)*Assumptions!$K$26/24</f>
        <v>453.05066590710538</v>
      </c>
      <c r="Q121" s="110">
        <f>(Q102+Q105)*Assumptions!$K$26/24</f>
        <v>453.05066590710538</v>
      </c>
      <c r="R121" s="115"/>
    </row>
    <row r="122" spans="2:21" ht="15.5" x14ac:dyDescent="0.35">
      <c r="B122" s="108" t="s">
        <v>256</v>
      </c>
      <c r="C122" s="108"/>
      <c r="D122" s="110"/>
      <c r="E122" s="110">
        <f>SUM(E118:E121)</f>
        <v>128.30769230769232</v>
      </c>
      <c r="F122" s="110">
        <f t="shared" ref="F122:Q122" si="46">SUM(F118:F121)</f>
        <v>971.2333548804138</v>
      </c>
      <c r="G122" s="110">
        <f t="shared" si="46"/>
        <v>818.53846153846166</v>
      </c>
      <c r="H122" s="110">
        <f t="shared" si="46"/>
        <v>681.69999999999993</v>
      </c>
      <c r="I122" s="110">
        <f t="shared" si="46"/>
        <v>580.92000000000007</v>
      </c>
      <c r="J122" s="110">
        <f t="shared" si="46"/>
        <v>1065.6500497629286</v>
      </c>
      <c r="K122" s="110">
        <f>SUM(K118:K121)</f>
        <v>1115.6500497629286</v>
      </c>
      <c r="L122" s="110">
        <f t="shared" si="46"/>
        <v>1115.6500497629286</v>
      </c>
      <c r="M122" s="110">
        <f t="shared" si="46"/>
        <v>1005.2168191202913</v>
      </c>
      <c r="N122" s="110">
        <f t="shared" si="46"/>
        <v>1005.2168191202913</v>
      </c>
      <c r="O122" s="110">
        <f t="shared" si="46"/>
        <v>1005.2168191202913</v>
      </c>
      <c r="P122" s="110">
        <f t="shared" si="46"/>
        <v>1005.2168191202913</v>
      </c>
      <c r="Q122" s="110">
        <f t="shared" si="46"/>
        <v>1005.2168191202913</v>
      </c>
      <c r="R122" s="115"/>
    </row>
    <row r="123" spans="2:21" ht="15.5" x14ac:dyDescent="0.35">
      <c r="B123" s="108" t="s">
        <v>136</v>
      </c>
      <c r="C123" s="108"/>
      <c r="D123" s="110">
        <f>D110*Assumptions!$K$27/24</f>
        <v>0</v>
      </c>
      <c r="E123" s="110">
        <f>E110*Assumptions!$K$27/24</f>
        <v>20</v>
      </c>
      <c r="F123" s="110">
        <f>F110*Assumptions!$K$27/24</f>
        <v>100</v>
      </c>
      <c r="G123" s="110">
        <f>G110*Assumptions!$K$27/24</f>
        <v>60</v>
      </c>
      <c r="H123" s="110">
        <f>H110*Assumptions!$K$27/24</f>
        <v>70</v>
      </c>
      <c r="I123" s="110">
        <f>I110*Assumptions!$K$27/24</f>
        <v>50</v>
      </c>
      <c r="J123" s="110">
        <f>J110*Assumptions!$K$27/24</f>
        <v>80</v>
      </c>
      <c r="K123" s="110">
        <f>K110*Assumptions!$K$27/24</f>
        <v>80</v>
      </c>
      <c r="L123" s="111">
        <f>L110*Assumptions!$K$27/24</f>
        <v>80</v>
      </c>
      <c r="M123" s="110">
        <f>M110*Assumptions!$K$27/24</f>
        <v>80</v>
      </c>
      <c r="N123" s="110">
        <f>N110*Assumptions!$K$27/24</f>
        <v>80</v>
      </c>
      <c r="O123" s="110">
        <f>O110*Assumptions!$K$27/24</f>
        <v>80</v>
      </c>
      <c r="P123" s="110">
        <f>P110*Assumptions!$K$27/24</f>
        <v>80</v>
      </c>
      <c r="Q123" s="110">
        <f>Q110*Assumptions!$K$27/24</f>
        <v>80</v>
      </c>
      <c r="R123" s="115"/>
    </row>
    <row r="124" spans="2:21" ht="15.5" x14ac:dyDescent="0.35">
      <c r="B124" s="108" t="s">
        <v>193</v>
      </c>
      <c r="C124" s="108"/>
      <c r="D124" s="110">
        <f>(ROUNDUP(D83/400,1)+D84)*Assumptions!$K$42+SUM(D113:D114)/Assumptions!$K$41</f>
        <v>0</v>
      </c>
      <c r="E124" s="110">
        <f>(ROUNDUP(E83/400,1)+E84)*Assumptions!$K$42+SUM(E113:E114)/Assumptions!$K$41</f>
        <v>161.37560000000002</v>
      </c>
      <c r="F124" s="110">
        <f>(ROUNDUP(F83/400,1)+F84)*Assumptions!$K$42+SUM(F113:F114)/Assumptions!$K$41</f>
        <v>783.16687524240456</v>
      </c>
      <c r="G124" s="110">
        <f>(ROUNDUP(G83/400,1)+G84)*Assumptions!$K$42+SUM(G113:G114)/Assumptions!$K$41</f>
        <v>597.77178589743585</v>
      </c>
      <c r="H124" s="110">
        <f>(ROUNDUP(H83/400,1)+H84)*Assumptions!$K$42+SUM(H113:H114)/Assumptions!$K$41</f>
        <v>548.73801000000003</v>
      </c>
      <c r="I124" s="110">
        <f>(ROUNDUP(I83/400,1)+I84)*Assumptions!$K$42+SUM(I113:I114)/Assumptions!$K$41</f>
        <v>441.91262533333338</v>
      </c>
      <c r="J124" s="110">
        <f>(ROUNDUP(J83/400,1)+J84)*Assumptions!$K$42+SUM(J113:J114)/Assumptions!$K$41</f>
        <v>883.9104928245647</v>
      </c>
      <c r="K124" s="110">
        <f>(ROUNDUP(K83/400,1)+K84)*Assumptions!$K$42+SUM(K113:K114)/Assumptions!$K$41</f>
        <v>907.9104928245647</v>
      </c>
      <c r="L124" s="111">
        <f>(ROUNDUP(L83/400,1)+L84)*Assumptions!$K$42+SUM(L113:L114)/Assumptions!$K$41</f>
        <v>907.9104928245647</v>
      </c>
      <c r="M124" s="110">
        <f>(ROUNDUP(M83/400,1)+M84)*Assumptions!$K$42+SUM(M113:M114)/Assumptions!$K$41</f>
        <v>907.9104928245647</v>
      </c>
      <c r="N124" s="110">
        <f>(ROUNDUP(N83/400,1)+N84)*Assumptions!$K$42+SUM(N113:N114)/Assumptions!$K$41</f>
        <v>907.9104928245647</v>
      </c>
      <c r="O124" s="110">
        <f>(ROUNDUP(O83/400,1)+O84)*Assumptions!$K$42+SUM(O113:O114)/Assumptions!$K$41</f>
        <v>907.9104928245647</v>
      </c>
      <c r="P124" s="110">
        <f>(ROUNDUP(P83/400,1)+P84)*Assumptions!$K$42+SUM(P113:P114)/Assumptions!$K$41</f>
        <v>907.9104928245647</v>
      </c>
      <c r="Q124" s="110">
        <f>(ROUNDUP(Q83/400,1)+Q84)*Assumptions!$K$42+SUM(Q113:Q114)/Assumptions!$K$41</f>
        <v>907.9104928245647</v>
      </c>
      <c r="R124" s="115"/>
    </row>
    <row r="125" spans="2:21" ht="15.5" x14ac:dyDescent="0.35">
      <c r="B125" s="108" t="s">
        <v>301</v>
      </c>
      <c r="C125" s="108"/>
      <c r="D125" s="110">
        <f>D102*Assumptions!$K$28/24</f>
        <v>0</v>
      </c>
      <c r="E125" s="110">
        <f>E102*Assumptions!$K$28/24</f>
        <v>49.15384615384616</v>
      </c>
      <c r="F125" s="110">
        <f>F102*Assumptions!$K$28/24</f>
        <v>344.24030381383324</v>
      </c>
      <c r="G125" s="110">
        <f>G102*Assumptions!$K$28/24</f>
        <v>269.25961538461536</v>
      </c>
      <c r="H125" s="110">
        <f>H102*Assumptions!$K$28/24</f>
        <v>241.1</v>
      </c>
      <c r="I125" s="110">
        <f>I102*Assumptions!$K$28/24</f>
        <v>135.1</v>
      </c>
      <c r="J125" s="110">
        <f>J102*Assumptions!$K$28/24</f>
        <v>320.98733257377199</v>
      </c>
      <c r="K125" s="110">
        <f>K102*Assumptions!$K$28/24</f>
        <v>320.98733257377199</v>
      </c>
      <c r="L125" s="110">
        <f>L102*Assumptions!$K$28/24</f>
        <v>320.98733257377199</v>
      </c>
      <c r="M125" s="110">
        <f>M102*Assumptions!$K$28/24</f>
        <v>320.98733257377199</v>
      </c>
      <c r="N125" s="110">
        <f>N102*Assumptions!$K$28/24</f>
        <v>320.98733257377199</v>
      </c>
      <c r="O125" s="110">
        <f>O102*Assumptions!$K$28/24</f>
        <v>320.98733257377199</v>
      </c>
      <c r="P125" s="110">
        <f>P102*Assumptions!$K$28/24</f>
        <v>320.98733257377199</v>
      </c>
      <c r="Q125" s="110">
        <f>Q102*Assumptions!$K$28/24</f>
        <v>320.98733257377199</v>
      </c>
      <c r="R125" s="115"/>
    </row>
    <row r="126" spans="2:21" ht="15.5" x14ac:dyDescent="0.35">
      <c r="B126" s="137" t="s">
        <v>247</v>
      </c>
      <c r="C126" s="131"/>
      <c r="D126" s="134"/>
      <c r="E126" s="134"/>
      <c r="F126" s="134"/>
      <c r="G126" s="134"/>
      <c r="H126" s="134"/>
      <c r="I126" s="134"/>
      <c r="J126" s="134"/>
      <c r="K126" s="134"/>
      <c r="L126" s="139"/>
      <c r="M126" s="134"/>
      <c r="N126" s="134"/>
      <c r="O126" s="134"/>
      <c r="P126" s="134"/>
      <c r="Q126" s="134"/>
      <c r="R126" s="132"/>
    </row>
    <row r="127" spans="2:21" ht="15.5" x14ac:dyDescent="0.35">
      <c r="B127" s="108" t="s">
        <v>119</v>
      </c>
      <c r="C127" s="108"/>
      <c r="D127" s="110">
        <f>ROUNDUP(D118/(Assumptions!$C$36*365),0)</f>
        <v>0</v>
      </c>
      <c r="E127" s="110">
        <f>ROUNDUP(E118/(Assumptions!$C$36*365),0)</f>
        <v>1</v>
      </c>
      <c r="F127" s="110">
        <f>ROUNDUP(F118/(Assumptions!$C$36*365),0)</f>
        <v>2</v>
      </c>
      <c r="G127" s="110">
        <f>ROUNDUP(G118/(Assumptions!$C$36*365),0)</f>
        <v>2</v>
      </c>
      <c r="H127" s="110">
        <f>ROUNDUP(H118/(Assumptions!$C$36*365),0)</f>
        <v>1</v>
      </c>
      <c r="I127" s="110">
        <f>ROUNDUP(I118/(Assumptions!$C$36*365),0)</f>
        <v>0</v>
      </c>
      <c r="J127" s="110">
        <f>ROUNDUP(J118/(Assumptions!$C$36*365),0)</f>
        <v>0</v>
      </c>
      <c r="K127" s="110">
        <f>ROUNDUP(K118/(Assumptions!$C$36*365),0)</f>
        <v>0</v>
      </c>
      <c r="L127" s="111">
        <f>ROUNDUP(L118/(Assumptions!$C$36*365),0)</f>
        <v>0</v>
      </c>
      <c r="M127" s="110">
        <f>ROUNDUP(M118/(Assumptions!$C$36*365),0)</f>
        <v>0</v>
      </c>
      <c r="N127" s="110">
        <f>ROUNDUP(N118/(Assumptions!$C$36*365),0)</f>
        <v>0</v>
      </c>
      <c r="O127" s="110">
        <f>ROUNDUP(O118/(Assumptions!$C$36*365),0)</f>
        <v>0</v>
      </c>
      <c r="P127" s="110">
        <f>ROUNDUP(P118/(Assumptions!$C$36*365),0)</f>
        <v>0</v>
      </c>
      <c r="Q127" s="110">
        <f>ROUNDUP(Q118/(Assumptions!$C$36*365),0)</f>
        <v>0</v>
      </c>
      <c r="R127" s="115"/>
    </row>
    <row r="128" spans="2:21" ht="15.5" x14ac:dyDescent="0.35">
      <c r="B128" s="108" t="s">
        <v>120</v>
      </c>
      <c r="C128" s="108"/>
      <c r="D128" s="110">
        <f>ROUNDUP(D119/(Assumptions!$C$36*365),0)</f>
        <v>0</v>
      </c>
      <c r="E128" s="110">
        <f>ROUNDUP(E119/(Assumptions!$C$36*365),0)</f>
        <v>0</v>
      </c>
      <c r="F128" s="110">
        <f>ROUNDUP(F119/(Assumptions!$C$36*365),0)</f>
        <v>1</v>
      </c>
      <c r="G128" s="110">
        <f>ROUNDUP(G119/(Assumptions!$C$36*365),0)</f>
        <v>1</v>
      </c>
      <c r="H128" s="110">
        <f>ROUNDUP(H119/(Assumptions!$C$36*365),0)</f>
        <v>2</v>
      </c>
      <c r="I128" s="110">
        <f>ROUNDUP(I119/(Assumptions!$C$36*365),0)</f>
        <v>2</v>
      </c>
      <c r="J128" s="110">
        <f>ROUNDUP(J119/(Assumptions!$C$36*365),0)</f>
        <v>3</v>
      </c>
      <c r="K128" s="110">
        <f>ROUNDUP(K119/(Assumptions!$C$36*365),0)</f>
        <v>3</v>
      </c>
      <c r="L128" s="111">
        <f>ROUNDUP(L119/(Assumptions!$C$36*365),0)</f>
        <v>3</v>
      </c>
      <c r="M128" s="110">
        <f>ROUNDUP(M119/(Assumptions!$C$36*365),0)</f>
        <v>0</v>
      </c>
      <c r="N128" s="110">
        <f>ROUNDUP(N119/(Assumptions!$C$36*365),0)</f>
        <v>0</v>
      </c>
      <c r="O128" s="110">
        <f>ROUNDUP(O119/(Assumptions!$C$36*365),0)</f>
        <v>0</v>
      </c>
      <c r="P128" s="110">
        <f>ROUNDUP(P119/(Assumptions!$C$36*365),0)</f>
        <v>0</v>
      </c>
      <c r="Q128" s="110">
        <f>ROUNDUP(Q119/(Assumptions!$C$36*365),0)</f>
        <v>0</v>
      </c>
      <c r="R128" s="115"/>
    </row>
    <row r="129" spans="2:18" ht="15.5" x14ac:dyDescent="0.35">
      <c r="B129" s="108" t="s">
        <v>121</v>
      </c>
      <c r="C129" s="108"/>
      <c r="D129" s="110">
        <f>ROUNDUP(D120/(Assumptions!$C$36*365),0)</f>
        <v>0</v>
      </c>
      <c r="E129" s="110">
        <f>ROUNDUP(E120/(Assumptions!$C$36*365),0)</f>
        <v>0</v>
      </c>
      <c r="F129" s="110">
        <f>ROUNDUP(F120/(Assumptions!$C$36*365),0)</f>
        <v>0</v>
      </c>
      <c r="G129" s="110">
        <f>ROUNDUP(G120/(Assumptions!$C$36*365),0)</f>
        <v>0</v>
      </c>
      <c r="H129" s="110">
        <f>ROUNDUP(H120/(Assumptions!$C$36*365),0)</f>
        <v>0</v>
      </c>
      <c r="I129" s="110">
        <f>ROUNDUP(I120/(Assumptions!$C$36*365),0)</f>
        <v>0</v>
      </c>
      <c r="J129" s="110">
        <f>ROUNDUP(J120/(Assumptions!$C$36*365),0)</f>
        <v>0</v>
      </c>
      <c r="K129" s="110">
        <f>ROUNDUP(K120/(Assumptions!$C$36*365),0)</f>
        <v>0</v>
      </c>
      <c r="L129" s="111">
        <f>ROUNDUP(L120/(Assumptions!$C$36*365),0)</f>
        <v>0</v>
      </c>
      <c r="M129" s="110">
        <f>ROUNDUP(M120/(Assumptions!$C$36*365),0)</f>
        <v>3</v>
      </c>
      <c r="N129" s="110">
        <f>ROUNDUP(N120/(Assumptions!$C$36*365),0)</f>
        <v>3</v>
      </c>
      <c r="O129" s="110">
        <f>ROUNDUP(O120/(Assumptions!$C$36*365),0)</f>
        <v>3</v>
      </c>
      <c r="P129" s="110">
        <f>ROUNDUP(P120/(Assumptions!$C$36*365),0)</f>
        <v>3</v>
      </c>
      <c r="Q129" s="110">
        <f>ROUNDUP(Q120/(Assumptions!$C$36*365),0)</f>
        <v>3</v>
      </c>
      <c r="R129" s="115"/>
    </row>
    <row r="130" spans="2:18" ht="15.5" x14ac:dyDescent="0.35">
      <c r="B130" s="108" t="s">
        <v>138</v>
      </c>
      <c r="C130" s="108"/>
      <c r="D130" s="110">
        <f>ROUNDUP(D121/(Assumptions!$C$36*365),0)</f>
        <v>0</v>
      </c>
      <c r="E130" s="110">
        <f>ROUNDUP(E121/(Assumptions!$C$36*365),0)</f>
        <v>1</v>
      </c>
      <c r="F130" s="110">
        <f>ROUNDUP(F121/(Assumptions!$C$36*365),0)</f>
        <v>2</v>
      </c>
      <c r="G130" s="110">
        <f>ROUNDUP(G121/(Assumptions!$C$36*365),0)</f>
        <v>2</v>
      </c>
      <c r="H130" s="110">
        <f>ROUNDUP(H121/(Assumptions!$C$36*365),0)</f>
        <v>2</v>
      </c>
      <c r="I130" s="110">
        <f>ROUNDUP(I121/(Assumptions!$C$36*365),0)</f>
        <v>2</v>
      </c>
      <c r="J130" s="110">
        <f>ROUNDUP(J121/(Assumptions!$C$36*365),0)</f>
        <v>2</v>
      </c>
      <c r="K130" s="110">
        <f>ROUNDUP(K121/(Assumptions!$C$36*365),0)</f>
        <v>2</v>
      </c>
      <c r="L130" s="111">
        <f>ROUNDUP(L121/(Assumptions!$C$36*365),0)</f>
        <v>2</v>
      </c>
      <c r="M130" s="110">
        <f>ROUNDUP(M121/(Assumptions!$C$36*365),0)</f>
        <v>2</v>
      </c>
      <c r="N130" s="110">
        <f>ROUNDUP(N121/(Assumptions!$C$36*365),0)</f>
        <v>2</v>
      </c>
      <c r="O130" s="110">
        <f>ROUNDUP(O121/(Assumptions!$C$36*365),0)</f>
        <v>2</v>
      </c>
      <c r="P130" s="110">
        <f>ROUNDUP(P121/(Assumptions!$C$36*365),0)</f>
        <v>2</v>
      </c>
      <c r="Q130" s="110">
        <f>ROUNDUP(Q121/(Assumptions!$C$36*365),0)</f>
        <v>2</v>
      </c>
      <c r="R130" s="115"/>
    </row>
    <row r="131" spans="2:18" ht="15.5" x14ac:dyDescent="0.35">
      <c r="B131" s="107" t="s">
        <v>147</v>
      </c>
      <c r="C131" s="108"/>
      <c r="D131" s="110">
        <f>SUM(D127:D130)</f>
        <v>0</v>
      </c>
      <c r="E131" s="110">
        <f t="shared" ref="E131:Q131" si="47">SUM(E127:E130)</f>
        <v>2</v>
      </c>
      <c r="F131" s="110">
        <f t="shared" si="47"/>
        <v>5</v>
      </c>
      <c r="G131" s="110">
        <f t="shared" si="47"/>
        <v>5</v>
      </c>
      <c r="H131" s="110">
        <f t="shared" si="47"/>
        <v>5</v>
      </c>
      <c r="I131" s="110">
        <f>SUM(I127:I130)</f>
        <v>4</v>
      </c>
      <c r="J131" s="110">
        <f t="shared" si="47"/>
        <v>5</v>
      </c>
      <c r="K131" s="110">
        <f t="shared" si="47"/>
        <v>5</v>
      </c>
      <c r="L131" s="111">
        <f t="shared" si="47"/>
        <v>5</v>
      </c>
      <c r="M131" s="110">
        <f t="shared" si="47"/>
        <v>5</v>
      </c>
      <c r="N131" s="110">
        <f t="shared" si="47"/>
        <v>5</v>
      </c>
      <c r="O131" s="110">
        <f t="shared" si="47"/>
        <v>5</v>
      </c>
      <c r="P131" s="110">
        <f t="shared" si="47"/>
        <v>5</v>
      </c>
      <c r="Q131" s="110">
        <f t="shared" si="47"/>
        <v>5</v>
      </c>
      <c r="R131" s="115"/>
    </row>
    <row r="132" spans="2:18" ht="15.5" x14ac:dyDescent="0.35">
      <c r="B132" s="107"/>
      <c r="C132" s="108"/>
      <c r="D132" s="110"/>
      <c r="E132" s="110">
        <f>ROUNDUP(E122/(Assumptions!$C$36*365),0)</f>
        <v>1</v>
      </c>
      <c r="F132" s="110">
        <f>ROUNDUP(F122/(Assumptions!$C$36*365),0)</f>
        <v>4</v>
      </c>
      <c r="G132" s="110">
        <f>ROUNDUP(G122/(Assumptions!$C$36*365),0)</f>
        <v>4</v>
      </c>
      <c r="H132" s="110">
        <f>ROUNDUP(H122/(Assumptions!$C$36*365),0)</f>
        <v>3</v>
      </c>
      <c r="I132" s="110">
        <f>ROUNDUP(I122/(Assumptions!$C$36*365),0)</f>
        <v>3</v>
      </c>
      <c r="J132" s="110">
        <f>ROUNDUP(J122/(Assumptions!$C$36*365),0)</f>
        <v>5</v>
      </c>
      <c r="K132" s="110">
        <f>ROUNDUP(K122/(Assumptions!$C$36*365),0)</f>
        <v>5</v>
      </c>
      <c r="L132" s="110">
        <f>ROUNDUP(L122/(Assumptions!$C$36*365),0)</f>
        <v>5</v>
      </c>
      <c r="M132" s="110">
        <f>ROUNDUP(M122/(Assumptions!$C$36*365),0)</f>
        <v>5</v>
      </c>
      <c r="N132" s="110">
        <f>ROUNDUP(N122/(Assumptions!$C$36*365),0)</f>
        <v>5</v>
      </c>
      <c r="O132" s="110">
        <f>ROUNDUP(O122/(Assumptions!$C$36*365),0)</f>
        <v>5</v>
      </c>
      <c r="P132" s="110">
        <f>ROUNDUP(P122/(Assumptions!$C$36*365),0)</f>
        <v>5</v>
      </c>
      <c r="Q132" s="110">
        <f>ROUNDUP(Q122/(Assumptions!$C$36*365),0)</f>
        <v>5</v>
      </c>
      <c r="R132" s="115"/>
    </row>
    <row r="133" spans="2:18" ht="15.5" x14ac:dyDescent="0.35">
      <c r="B133" s="108" t="s">
        <v>136</v>
      </c>
      <c r="C133" s="108"/>
      <c r="D133" s="110">
        <f>ROUNDUP(D123/(Assumptions!$C$36*365),0)</f>
        <v>0</v>
      </c>
      <c r="E133" s="110">
        <f>ROUNDUP(E123/(Assumptions!$C$36*365),0)</f>
        <v>1</v>
      </c>
      <c r="F133" s="110">
        <f>ROUNDUP(F123/(Assumptions!$C$36*365),0)</f>
        <v>1</v>
      </c>
      <c r="G133" s="110">
        <f>ROUNDUP(G123/(Assumptions!$C$36*365),0)</f>
        <v>1</v>
      </c>
      <c r="H133" s="110">
        <f>ROUNDUP(H123/(Assumptions!$C$36*365),0)</f>
        <v>1</v>
      </c>
      <c r="I133" s="110">
        <f>ROUNDUP(I123/(Assumptions!$C$36*365),0)</f>
        <v>1</v>
      </c>
      <c r="J133" s="110">
        <f>ROUNDUP(J123/(Assumptions!$C$36*365),0)</f>
        <v>1</v>
      </c>
      <c r="K133" s="110">
        <f>ROUNDUP(K123/(Assumptions!$C$36*365),0)</f>
        <v>1</v>
      </c>
      <c r="L133" s="111">
        <f>ROUNDUP(L123/(Assumptions!$C$36*365),0)</f>
        <v>1</v>
      </c>
      <c r="M133" s="110">
        <f>ROUNDUP(M123/(Assumptions!$C$36*365),0)</f>
        <v>1</v>
      </c>
      <c r="N133" s="110">
        <f>ROUNDUP(N123/(Assumptions!$C$36*365),0)</f>
        <v>1</v>
      </c>
      <c r="O133" s="110">
        <f>ROUNDUP(O123/(Assumptions!$C$36*365),0)</f>
        <v>1</v>
      </c>
      <c r="P133" s="110">
        <f>ROUNDUP(P123/(Assumptions!$C$36*365),0)</f>
        <v>1</v>
      </c>
      <c r="Q133" s="110">
        <f>ROUNDUP(Q123/(Assumptions!$C$36*365),0)</f>
        <v>1</v>
      </c>
      <c r="R133" s="115"/>
    </row>
    <row r="134" spans="2:18" ht="15.5" x14ac:dyDescent="0.35">
      <c r="B134" s="108" t="s">
        <v>246</v>
      </c>
      <c r="C134" s="108"/>
      <c r="D134" s="110">
        <f>D131*2</f>
        <v>0</v>
      </c>
      <c r="E134" s="110">
        <f t="shared" ref="E134:Q134" si="48">E131*2</f>
        <v>4</v>
      </c>
      <c r="F134" s="110">
        <f t="shared" si="48"/>
        <v>10</v>
      </c>
      <c r="G134" s="110">
        <f t="shared" si="48"/>
        <v>10</v>
      </c>
      <c r="H134" s="110">
        <f t="shared" si="48"/>
        <v>10</v>
      </c>
      <c r="I134" s="110">
        <f t="shared" si="48"/>
        <v>8</v>
      </c>
      <c r="J134" s="110">
        <f t="shared" si="48"/>
        <v>10</v>
      </c>
      <c r="K134" s="110">
        <f t="shared" si="48"/>
        <v>10</v>
      </c>
      <c r="L134" s="111">
        <f t="shared" si="48"/>
        <v>10</v>
      </c>
      <c r="M134" s="110">
        <f t="shared" si="48"/>
        <v>10</v>
      </c>
      <c r="N134" s="110">
        <f t="shared" si="48"/>
        <v>10</v>
      </c>
      <c r="O134" s="110">
        <f t="shared" si="48"/>
        <v>10</v>
      </c>
      <c r="P134" s="110">
        <f t="shared" si="48"/>
        <v>10</v>
      </c>
      <c r="Q134" s="110">
        <f t="shared" si="48"/>
        <v>10</v>
      </c>
      <c r="R134" s="115"/>
    </row>
    <row r="135" spans="2:18" ht="15.5" x14ac:dyDescent="0.35">
      <c r="B135" s="108" t="s">
        <v>177</v>
      </c>
      <c r="C135" s="108"/>
      <c r="D135" s="110">
        <v>0</v>
      </c>
      <c r="E135" s="110">
        <f>IF(E82=0,0,E84*Assumptions!$K$35+D84*Assumptions!$K$36+SUM($C84:C84)*Assumptions!$K$37+Assumptions!$K$38)</f>
        <v>6</v>
      </c>
      <c r="F135" s="110">
        <f>IF(F82=0,0,F84*Assumptions!$K$35+E84*Assumptions!$K$36+SUM($C84:D84)*Assumptions!$K$37+Assumptions!$K$38)</f>
        <v>18</v>
      </c>
      <c r="G135" s="110">
        <f>IF(G82=0,0,G84*Assumptions!$K$35+F84*Assumptions!$K$36+SUM($C84:E84)*Assumptions!$K$37+Assumptions!$K$38)</f>
        <v>26</v>
      </c>
      <c r="H135" s="110">
        <f>IF(H82=0,0,H84*Assumptions!$K$35+G84*Assumptions!$K$36+SUM($C84:F84)*Assumptions!$K$37+Assumptions!$K$38)</f>
        <v>32</v>
      </c>
      <c r="I135" s="110">
        <f>IF(I82=0,0,I84*Assumptions!$K$35+H84*Assumptions!$K$36+SUM($C84:G84)*Assumptions!$K$37+Assumptions!$K$38)</f>
        <v>33</v>
      </c>
      <c r="J135" s="110">
        <f>IF(J82=0,0,J84*Assumptions!$K$35+I84*Assumptions!$K$36+SUM($C84:H84)*Assumptions!$K$37+Assumptions!$K$38)</f>
        <v>43</v>
      </c>
      <c r="K135" s="110">
        <f>IF(K82=0,0,K84*Assumptions!$K$35+J84*Assumptions!$K$36+SUM($C84:I84)*Assumptions!$K$37+Assumptions!$K$38)</f>
        <v>56</v>
      </c>
      <c r="L135" s="110">
        <f>IF(L82=0,0,L84*Assumptions!$K$35+K84*Assumptions!$K$36+SUM($C84:J84)*Assumptions!$K$37+Assumptions!$K$38)</f>
        <v>64</v>
      </c>
      <c r="M135" s="110">
        <f>IF(M82=0,0,M84*Assumptions!$K$35+L84*Assumptions!$K$36+SUM($C84:K84)*Assumptions!$K$37+Assumptions!$K$38)</f>
        <v>72</v>
      </c>
      <c r="N135" s="110">
        <f>IF(N82=0,0,N84*Assumptions!$K$35+M84*Assumptions!$K$36+SUM($C84:L84)*Assumptions!$K$37+Assumptions!$K$38)</f>
        <v>80</v>
      </c>
      <c r="O135" s="110">
        <f>IF(O82=0,0,O84*Assumptions!$K$35+N84*Assumptions!$K$36+SUM($C84:M84)*Assumptions!$K$37+Assumptions!$K$38)</f>
        <v>88</v>
      </c>
      <c r="P135" s="110">
        <f>IF(P82=0,0,P84*Assumptions!$K$35+O84*Assumptions!$K$36+SUM($C84:N84)*Assumptions!$K$37+Assumptions!$K$38)</f>
        <v>96</v>
      </c>
      <c r="Q135" s="110">
        <f>IF(Q82=0,0,Q84*Assumptions!$K$35+P84*Assumptions!$K$36+SUM($C84:O84)*Assumptions!$K$37+Assumptions!$K$38)</f>
        <v>104</v>
      </c>
      <c r="R135" s="115">
        <f>Q135</f>
        <v>104</v>
      </c>
    </row>
    <row r="136" spans="2:18" ht="15.5" x14ac:dyDescent="0.35">
      <c r="B136" s="108" t="s">
        <v>193</v>
      </c>
      <c r="C136" s="108"/>
      <c r="D136" s="110">
        <f>ROUNDUP(D124/(Assumptions!$C$36*365),0)</f>
        <v>0</v>
      </c>
      <c r="E136" s="110">
        <f>ROUNDUP(E124/(Assumptions!$C$36*365),0)</f>
        <v>1</v>
      </c>
      <c r="F136" s="110">
        <f>ROUNDUP(F124/(Assumptions!$C$36*365),0)</f>
        <v>4</v>
      </c>
      <c r="G136" s="110">
        <f>ROUNDUP(G124/(Assumptions!$C$36*365),0)</f>
        <v>3</v>
      </c>
      <c r="H136" s="110">
        <f>ROUNDUP(H124/(Assumptions!$C$36*365),0)</f>
        <v>3</v>
      </c>
      <c r="I136" s="110">
        <f>ROUNDUP(I124/(Assumptions!$C$36*365),0)</f>
        <v>2</v>
      </c>
      <c r="J136" s="110">
        <f>ROUNDUP(J124/(Assumptions!$C$36*365),0)</f>
        <v>4</v>
      </c>
      <c r="K136" s="110">
        <f>ROUNDUP(K124/(Assumptions!$C$36*365),0)</f>
        <v>4</v>
      </c>
      <c r="L136" s="111">
        <f>ROUNDUP(L124/(Assumptions!$C$36*365),0)</f>
        <v>4</v>
      </c>
      <c r="M136" s="110">
        <f>ROUNDUP(M124/(Assumptions!$C$36*365),0)</f>
        <v>4</v>
      </c>
      <c r="N136" s="110">
        <f>ROUNDUP(N124/(Assumptions!$C$36*365),0)</f>
        <v>4</v>
      </c>
      <c r="O136" s="110">
        <f>ROUNDUP(O124/(Assumptions!$C$36*365),0)</f>
        <v>4</v>
      </c>
      <c r="P136" s="110">
        <f>ROUNDUP(P124/(Assumptions!$C$36*365),0)</f>
        <v>4</v>
      </c>
      <c r="Q136" s="110">
        <f>ROUNDUP(Q124/(Assumptions!$C$36*365),0)</f>
        <v>4</v>
      </c>
      <c r="R136" s="116"/>
    </row>
    <row r="137" spans="2:18" ht="15.5" x14ac:dyDescent="0.35">
      <c r="B137" s="108" t="s">
        <v>300</v>
      </c>
      <c r="C137" s="108"/>
      <c r="D137" s="110">
        <f>ROUNDUP(D125/(Assumptions!$C$36*365),0)</f>
        <v>0</v>
      </c>
      <c r="E137" s="110">
        <f>ROUNDUP(E125/(Assumptions!$C$36*365),0)</f>
        <v>1</v>
      </c>
      <c r="F137" s="110">
        <f>ROUNDUP(F125/(Assumptions!$C$36*365),0)</f>
        <v>2</v>
      </c>
      <c r="G137" s="110">
        <f>ROUNDUP(G125/(Assumptions!$C$36*365),0)</f>
        <v>2</v>
      </c>
      <c r="H137" s="110">
        <f>ROUNDUP(H125/(Assumptions!$C$36*365),0)</f>
        <v>1</v>
      </c>
      <c r="I137" s="110">
        <f>ROUNDUP(I125/(Assumptions!$C$36*365),0)</f>
        <v>1</v>
      </c>
      <c r="J137" s="110">
        <f>ROUNDUP(J125/(Assumptions!$C$36*365),0)</f>
        <v>2</v>
      </c>
      <c r="K137" s="110">
        <f>ROUNDUP(K125/(Assumptions!$C$36*365),0)</f>
        <v>2</v>
      </c>
      <c r="L137" s="110">
        <f>ROUNDUP(L125/(Assumptions!$C$36*365),0)</f>
        <v>2</v>
      </c>
      <c r="M137" s="110">
        <f>ROUNDUP(M125/(Assumptions!$C$36*365),0)</f>
        <v>2</v>
      </c>
      <c r="N137" s="110">
        <f>ROUNDUP(N125/(Assumptions!$C$36*365),0)</f>
        <v>2</v>
      </c>
      <c r="O137" s="110">
        <f>ROUNDUP(O125/(Assumptions!$C$36*365),0)</f>
        <v>2</v>
      </c>
      <c r="P137" s="110">
        <f>ROUNDUP(P125/(Assumptions!$C$36*365),0)</f>
        <v>2</v>
      </c>
      <c r="Q137" s="110">
        <f>ROUNDUP(Q125/(Assumptions!$C$36*365),0)</f>
        <v>2</v>
      </c>
      <c r="R137" s="116"/>
    </row>
    <row r="138" spans="2:18" ht="15.5" x14ac:dyDescent="0.35">
      <c r="B138" s="108"/>
      <c r="C138" s="108"/>
      <c r="D138" s="109"/>
      <c r="E138" s="110"/>
      <c r="F138" s="110"/>
      <c r="G138" s="110"/>
      <c r="H138" s="110"/>
      <c r="I138" s="110"/>
      <c r="J138" s="110"/>
      <c r="K138" s="110"/>
      <c r="L138" s="111"/>
      <c r="M138" s="110"/>
      <c r="N138" s="110"/>
      <c r="O138" s="110"/>
      <c r="P138" s="110"/>
      <c r="Q138" s="110"/>
      <c r="R138" s="116"/>
    </row>
    <row r="139" spans="2:18" ht="15.5" x14ac:dyDescent="0.35">
      <c r="B139" s="137" t="s">
        <v>257</v>
      </c>
      <c r="C139" s="145"/>
      <c r="D139" s="145"/>
      <c r="E139" s="145"/>
      <c r="F139" s="145"/>
      <c r="G139" s="145"/>
      <c r="H139" s="145"/>
      <c r="I139" s="145"/>
      <c r="J139" s="145"/>
      <c r="K139" s="145"/>
      <c r="L139" s="145"/>
      <c r="M139" s="145"/>
      <c r="N139" s="145"/>
      <c r="O139" s="145"/>
      <c r="P139" s="145"/>
      <c r="Q139" s="145"/>
      <c r="R139" s="145"/>
    </row>
    <row r="140" spans="2:18" ht="15.5" x14ac:dyDescent="0.35">
      <c r="B140" s="137"/>
      <c r="C140" s="145">
        <f t="shared" ref="C140:Q140" si="49">C6</f>
        <v>2021</v>
      </c>
      <c r="D140" s="145">
        <f t="shared" si="49"/>
        <v>2022</v>
      </c>
      <c r="E140" s="145">
        <f t="shared" si="49"/>
        <v>2023</v>
      </c>
      <c r="F140" s="145">
        <f t="shared" si="49"/>
        <v>2024</v>
      </c>
      <c r="G140" s="145">
        <f t="shared" si="49"/>
        <v>2025</v>
      </c>
      <c r="H140" s="145">
        <f t="shared" si="49"/>
        <v>2026</v>
      </c>
      <c r="I140" s="145">
        <f t="shared" si="49"/>
        <v>2027</v>
      </c>
      <c r="J140" s="145">
        <f t="shared" si="49"/>
        <v>2028</v>
      </c>
      <c r="K140" s="145">
        <f t="shared" si="49"/>
        <v>2029</v>
      </c>
      <c r="L140" s="145">
        <f t="shared" si="49"/>
        <v>2030</v>
      </c>
      <c r="M140" s="145">
        <f t="shared" si="49"/>
        <v>2031</v>
      </c>
      <c r="N140" s="145">
        <f t="shared" si="49"/>
        <v>2032</v>
      </c>
      <c r="O140" s="145">
        <f t="shared" si="49"/>
        <v>2033</v>
      </c>
      <c r="P140" s="145">
        <f t="shared" si="49"/>
        <v>2034</v>
      </c>
      <c r="Q140" s="145">
        <f t="shared" si="49"/>
        <v>2035</v>
      </c>
      <c r="R140" s="145"/>
    </row>
    <row r="141" spans="2:18" x14ac:dyDescent="0.35">
      <c r="B141" s="146" t="s">
        <v>258</v>
      </c>
      <c r="C141" s="146"/>
      <c r="D141" s="146">
        <f>ROUNDUP(D131*1.5,0)</f>
        <v>0</v>
      </c>
      <c r="E141" s="146">
        <f>ROUNDUP(E131*1.5,0)</f>
        <v>3</v>
      </c>
      <c r="F141" s="146">
        <f t="shared" ref="F141:Q141" si="50">ROUNDUP(F131*1.5,0)</f>
        <v>8</v>
      </c>
      <c r="G141" s="146">
        <f t="shared" si="50"/>
        <v>8</v>
      </c>
      <c r="H141" s="146">
        <f t="shared" si="50"/>
        <v>8</v>
      </c>
      <c r="I141" s="146">
        <f t="shared" si="50"/>
        <v>6</v>
      </c>
      <c r="J141" s="146">
        <f t="shared" si="50"/>
        <v>8</v>
      </c>
      <c r="K141" s="146">
        <f t="shared" si="50"/>
        <v>8</v>
      </c>
      <c r="L141" s="146">
        <f t="shared" si="50"/>
        <v>8</v>
      </c>
      <c r="M141" s="146">
        <f t="shared" si="50"/>
        <v>8</v>
      </c>
      <c r="N141" s="146">
        <f t="shared" si="50"/>
        <v>8</v>
      </c>
      <c r="O141" s="146">
        <f t="shared" si="50"/>
        <v>8</v>
      </c>
      <c r="P141" s="146">
        <f t="shared" si="50"/>
        <v>8</v>
      </c>
      <c r="Q141" s="146">
        <f t="shared" si="50"/>
        <v>8</v>
      </c>
      <c r="R141" s="146"/>
    </row>
    <row r="142" spans="2:18" x14ac:dyDescent="0.35">
      <c r="B142" s="146" t="s">
        <v>273</v>
      </c>
      <c r="C142" s="146">
        <f>C141*29</f>
        <v>0</v>
      </c>
      <c r="D142" s="146">
        <f t="shared" ref="D142" si="51">D141*29</f>
        <v>0</v>
      </c>
      <c r="E142" s="147">
        <f t="shared" ref="E142:Q142" si="52">E132*29</f>
        <v>29</v>
      </c>
      <c r="F142" s="147">
        <f t="shared" si="52"/>
        <v>116</v>
      </c>
      <c r="G142" s="147">
        <f>G132*29</f>
        <v>116</v>
      </c>
      <c r="H142" s="147">
        <f t="shared" si="52"/>
        <v>87</v>
      </c>
      <c r="I142" s="147">
        <f t="shared" si="52"/>
        <v>87</v>
      </c>
      <c r="J142" s="147">
        <f>J132*29</f>
        <v>145</v>
      </c>
      <c r="K142" s="147">
        <f t="shared" si="52"/>
        <v>145</v>
      </c>
      <c r="L142" s="147">
        <f t="shared" si="52"/>
        <v>145</v>
      </c>
      <c r="M142" s="147">
        <f t="shared" si="52"/>
        <v>145</v>
      </c>
      <c r="N142" s="147">
        <f t="shared" si="52"/>
        <v>145</v>
      </c>
      <c r="O142" s="147">
        <f t="shared" si="52"/>
        <v>145</v>
      </c>
      <c r="P142" s="147">
        <f t="shared" si="52"/>
        <v>145</v>
      </c>
      <c r="Q142" s="147">
        <f t="shared" si="52"/>
        <v>145</v>
      </c>
      <c r="R142" s="146"/>
    </row>
    <row r="143" spans="2:18" x14ac:dyDescent="0.35">
      <c r="B143" t="s">
        <v>274</v>
      </c>
    </row>
    <row r="145" spans="2:18" ht="15.5" x14ac:dyDescent="0.35">
      <c r="B145" t="s">
        <v>238</v>
      </c>
      <c r="D145" s="117">
        <f t="shared" ref="D145:R145" si="53">SUM(D86:D88)</f>
        <v>0</v>
      </c>
      <c r="E145" s="117">
        <f t="shared" si="53"/>
        <v>42.769230769230774</v>
      </c>
      <c r="F145" s="117">
        <f t="shared" si="53"/>
        <v>338.31588019823317</v>
      </c>
      <c r="G145" s="117">
        <f t="shared" si="53"/>
        <v>289.84615384615381</v>
      </c>
      <c r="H145" s="117">
        <f t="shared" si="53"/>
        <v>243.73333333333332</v>
      </c>
      <c r="I145" s="117">
        <f t="shared" si="53"/>
        <v>193.64</v>
      </c>
      <c r="J145" s="117">
        <f t="shared" si="53"/>
        <v>408.39958923721548</v>
      </c>
      <c r="K145" s="117">
        <f t="shared" si="53"/>
        <v>441.73292257054879</v>
      </c>
      <c r="L145" s="117">
        <f t="shared" si="53"/>
        <v>441.73292257054879</v>
      </c>
      <c r="M145" s="117">
        <f t="shared" si="53"/>
        <v>368.11076880879068</v>
      </c>
      <c r="N145" s="117">
        <f t="shared" si="53"/>
        <v>368.11076880879068</v>
      </c>
      <c r="O145" s="117">
        <f t="shared" si="53"/>
        <v>368.11076880879068</v>
      </c>
      <c r="P145" s="117">
        <f t="shared" si="53"/>
        <v>368.11076880879068</v>
      </c>
      <c r="Q145" s="117">
        <f t="shared" si="53"/>
        <v>368.11076880879068</v>
      </c>
      <c r="R145" s="117">
        <f t="shared" si="53"/>
        <v>4240.7238765692182</v>
      </c>
    </row>
    <row r="149" spans="2:18" x14ac:dyDescent="0.35">
      <c r="F149" s="22"/>
      <c r="G149" s="22"/>
      <c r="H149" s="22"/>
      <c r="I149" s="22"/>
      <c r="J149" s="22"/>
      <c r="K149" s="22"/>
      <c r="L149" s="22"/>
      <c r="M149" s="22"/>
      <c r="N149" s="22"/>
      <c r="O149" s="22"/>
      <c r="P149" s="22"/>
      <c r="Q149" s="22"/>
    </row>
    <row r="150" spans="2:18" x14ac:dyDescent="0.35">
      <c r="F150" s="22"/>
      <c r="G150" s="22"/>
      <c r="H150" s="22"/>
      <c r="I150" s="22"/>
      <c r="J150" s="22"/>
      <c r="K150" s="22"/>
      <c r="L150" s="22"/>
      <c r="M150" s="22"/>
      <c r="N150" s="22"/>
      <c r="O150" s="22"/>
      <c r="P150" s="22"/>
      <c r="Q150" s="22"/>
    </row>
    <row r="151" spans="2:18" x14ac:dyDescent="0.35">
      <c r="F151" s="22"/>
      <c r="G151" s="22"/>
      <c r="H151" s="22"/>
      <c r="I151" s="22"/>
      <c r="J151" s="22"/>
      <c r="K151" s="22"/>
      <c r="L151" s="22"/>
      <c r="M151" s="22"/>
      <c r="N151" s="22"/>
      <c r="O151" s="22"/>
      <c r="P151" s="22"/>
      <c r="Q151" s="22"/>
    </row>
    <row r="153" spans="2:18" x14ac:dyDescent="0.35">
      <c r="F153" s="57"/>
      <c r="G153" s="57"/>
      <c r="H153" s="57"/>
      <c r="I153" s="57"/>
      <c r="J153" s="57"/>
      <c r="K153" s="57"/>
      <c r="L153" s="57"/>
      <c r="M153" s="57"/>
      <c r="N153" s="57"/>
      <c r="O153" s="57"/>
      <c r="P153" s="57"/>
      <c r="Q153" s="57"/>
    </row>
    <row r="154" spans="2:18" x14ac:dyDescent="0.35">
      <c r="F154" s="57"/>
      <c r="G154" s="57"/>
      <c r="H154" s="57"/>
      <c r="I154" s="57"/>
      <c r="J154" s="57"/>
      <c r="K154" s="57"/>
      <c r="L154" s="57"/>
      <c r="M154" s="57"/>
      <c r="N154" s="57"/>
      <c r="O154" s="57"/>
      <c r="P154" s="57"/>
      <c r="Q154" s="57"/>
    </row>
    <row r="155" spans="2:18" x14ac:dyDescent="0.35">
      <c r="F155" s="57"/>
      <c r="G155" s="57"/>
      <c r="H155" s="57"/>
      <c r="I155" s="57"/>
      <c r="J155" s="57"/>
      <c r="K155" s="57"/>
      <c r="L155" s="57"/>
      <c r="M155" s="57"/>
      <c r="N155" s="57"/>
      <c r="O155" s="57"/>
      <c r="P155" s="57"/>
      <c r="Q155" s="57"/>
    </row>
    <row r="156" spans="2:18" x14ac:dyDescent="0.35">
      <c r="F156" s="57"/>
      <c r="G156" s="57"/>
      <c r="H156" s="57"/>
      <c r="I156" s="57"/>
      <c r="J156" s="57"/>
      <c r="K156" s="57"/>
      <c r="L156" s="57"/>
      <c r="M156" s="57"/>
      <c r="N156" s="57"/>
      <c r="O156" s="57"/>
      <c r="P156" s="57"/>
      <c r="Q156" s="57"/>
    </row>
  </sheetData>
  <conditionalFormatting sqref="C10:Q12">
    <cfRule type="colorScale" priority="37">
      <colorScale>
        <cfvo type="min"/>
        <cfvo type="max"/>
        <color theme="0"/>
        <color rgb="FF5D9732"/>
      </colorScale>
    </cfRule>
  </conditionalFormatting>
  <conditionalFormatting sqref="C18:Q20">
    <cfRule type="colorScale" priority="36">
      <colorScale>
        <cfvo type="min"/>
        <cfvo type="max"/>
        <color theme="0"/>
        <color rgb="FF5D9732"/>
      </colorScale>
    </cfRule>
  </conditionalFormatting>
  <conditionalFormatting sqref="C30:Q32">
    <cfRule type="colorScale" priority="35">
      <colorScale>
        <cfvo type="min"/>
        <cfvo type="max"/>
        <color theme="0"/>
        <color rgb="FF5D9732"/>
      </colorScale>
    </cfRule>
  </conditionalFormatting>
  <conditionalFormatting sqref="C34:Q35">
    <cfRule type="colorScale" priority="34">
      <colorScale>
        <cfvo type="min"/>
        <cfvo type="max"/>
        <color theme="0"/>
        <color rgb="FF5D9732"/>
      </colorScale>
    </cfRule>
  </conditionalFormatting>
  <conditionalFormatting sqref="D67:Q67">
    <cfRule type="colorScale" priority="33">
      <colorScale>
        <cfvo type="min"/>
        <cfvo type="max"/>
        <color rgb="FFFCFCFF"/>
        <color rgb="FF00B050"/>
      </colorScale>
    </cfRule>
  </conditionalFormatting>
  <conditionalFormatting sqref="C50:Q52">
    <cfRule type="colorScale" priority="32">
      <colorScale>
        <cfvo type="min"/>
        <cfvo type="max"/>
        <color theme="0"/>
        <color rgb="FF5D9732"/>
      </colorScale>
    </cfRule>
  </conditionalFormatting>
  <conditionalFormatting sqref="Q58:Q60">
    <cfRule type="colorScale" priority="31">
      <colorScale>
        <cfvo type="min"/>
        <cfvo type="max"/>
        <color theme="0"/>
        <color rgb="FF00B050"/>
      </colorScale>
    </cfRule>
  </conditionalFormatting>
  <conditionalFormatting sqref="C68:Q68">
    <cfRule type="colorScale" priority="30">
      <colorScale>
        <cfvo type="min"/>
        <cfvo type="max"/>
        <color theme="0"/>
        <color rgb="FF5D9732"/>
      </colorScale>
    </cfRule>
  </conditionalFormatting>
  <conditionalFormatting sqref="C70:Q71">
    <cfRule type="colorScale" priority="29">
      <colorScale>
        <cfvo type="min"/>
        <cfvo type="max"/>
        <color theme="0"/>
        <color rgb="FF5D9732"/>
      </colorScale>
    </cfRule>
  </conditionalFormatting>
  <conditionalFormatting sqref="D90:Q92">
    <cfRule type="colorScale" priority="27">
      <colorScale>
        <cfvo type="min"/>
        <cfvo type="max"/>
        <color theme="0"/>
        <color rgb="FF5D9732"/>
      </colorScale>
    </cfRule>
  </conditionalFormatting>
  <conditionalFormatting sqref="D94:Q96">
    <cfRule type="colorScale" priority="26">
      <colorScale>
        <cfvo type="min"/>
        <cfvo type="max"/>
        <color theme="0"/>
        <color rgb="FF5D9732"/>
      </colorScale>
    </cfRule>
  </conditionalFormatting>
  <conditionalFormatting sqref="D98:Q100">
    <cfRule type="colorScale" priority="25">
      <colorScale>
        <cfvo type="min"/>
        <cfvo type="max"/>
        <color theme="0"/>
        <color rgb="FF5D9732"/>
      </colorScale>
    </cfRule>
  </conditionalFormatting>
  <conditionalFormatting sqref="C14:Q16">
    <cfRule type="colorScale" priority="23">
      <colorScale>
        <cfvo type="min"/>
        <cfvo type="max"/>
        <color theme="0"/>
        <color rgb="FF5D9732"/>
      </colorScale>
    </cfRule>
  </conditionalFormatting>
  <conditionalFormatting sqref="C46:Q48">
    <cfRule type="colorScale" priority="22">
      <colorScale>
        <cfvo type="min"/>
        <cfvo type="max"/>
        <color theme="0"/>
        <color rgb="FF5D9732"/>
      </colorScale>
    </cfRule>
  </conditionalFormatting>
  <conditionalFormatting sqref="C54:Q60">
    <cfRule type="colorScale" priority="21">
      <colorScale>
        <cfvo type="min"/>
        <cfvo type="max"/>
        <color theme="0"/>
        <color rgb="FF5D9732"/>
      </colorScale>
    </cfRule>
  </conditionalFormatting>
  <conditionalFormatting sqref="D118:Q121 D123:Q124">
    <cfRule type="colorScale" priority="20">
      <colorScale>
        <cfvo type="min"/>
        <cfvo type="max"/>
        <color rgb="FFFCFCFF"/>
        <color rgb="FF5D9732"/>
      </colorScale>
    </cfRule>
  </conditionalFormatting>
  <conditionalFormatting sqref="D127:Q131 D133:Q133">
    <cfRule type="colorScale" priority="38">
      <colorScale>
        <cfvo type="min"/>
        <cfvo type="max"/>
        <color rgb="FFFCFCFF"/>
        <color rgb="FF5D9732"/>
      </colorScale>
    </cfRule>
  </conditionalFormatting>
  <conditionalFormatting sqref="E134:Q136 E138:Q138">
    <cfRule type="colorScale" priority="19">
      <colorScale>
        <cfvo type="min"/>
        <cfvo type="max"/>
        <color rgb="FFFCFCFF"/>
        <color rgb="FF5D9732"/>
      </colorScale>
    </cfRule>
  </conditionalFormatting>
  <conditionalFormatting sqref="D77:Q80">
    <cfRule type="colorScale" priority="39">
      <colorScale>
        <cfvo type="min"/>
        <cfvo type="max"/>
        <color rgb="FFFCFCFF"/>
        <color rgb="FF00B050"/>
      </colorScale>
    </cfRule>
  </conditionalFormatting>
  <conditionalFormatting sqref="C62:Q65">
    <cfRule type="colorScale" priority="18">
      <colorScale>
        <cfvo type="min"/>
        <cfvo type="max"/>
        <color theme="0"/>
        <color rgb="FF5D9732"/>
      </colorScale>
    </cfRule>
  </conditionalFormatting>
  <conditionalFormatting sqref="C22:Q24">
    <cfRule type="colorScale" priority="17">
      <colorScale>
        <cfvo type="min"/>
        <cfvo type="max"/>
        <color theme="0"/>
        <color rgb="FF5D9732"/>
      </colorScale>
    </cfRule>
  </conditionalFormatting>
  <conditionalFormatting sqref="C26:Q29">
    <cfRule type="colorScale" priority="16">
      <colorScale>
        <cfvo type="min"/>
        <cfvo type="max"/>
        <color theme="0"/>
        <color rgb="FF5D9732"/>
      </colorScale>
    </cfRule>
  </conditionalFormatting>
  <conditionalFormatting sqref="C66:P66">
    <cfRule type="colorScale" priority="14">
      <colorScale>
        <cfvo type="min"/>
        <cfvo type="max"/>
        <color rgb="FFFCFCFF"/>
        <color rgb="FF5D9732"/>
      </colorScale>
    </cfRule>
  </conditionalFormatting>
  <conditionalFormatting sqref="D122:Q122">
    <cfRule type="colorScale" priority="13">
      <colorScale>
        <cfvo type="min"/>
        <cfvo type="max"/>
        <color rgb="FFFCFCFF"/>
        <color rgb="FF5D9732"/>
      </colorScale>
    </cfRule>
  </conditionalFormatting>
  <conditionalFormatting sqref="D132:Q132">
    <cfRule type="colorScale" priority="12">
      <colorScale>
        <cfvo type="min"/>
        <cfvo type="max"/>
        <color rgb="FFFCFCFF"/>
        <color rgb="FF5D9732"/>
      </colorScale>
    </cfRule>
  </conditionalFormatting>
  <conditionalFormatting sqref="D102:Q108">
    <cfRule type="colorScale" priority="11">
      <colorScale>
        <cfvo type="min"/>
        <cfvo type="max"/>
        <color theme="0"/>
        <color rgb="FF5D9732"/>
      </colorScale>
    </cfRule>
  </conditionalFormatting>
  <conditionalFormatting sqref="D109:Q111">
    <cfRule type="colorScale" priority="40">
      <colorScale>
        <cfvo type="min"/>
        <cfvo type="max"/>
        <color rgb="FFFCFCFF"/>
        <color rgb="FF5D9732"/>
      </colorScale>
    </cfRule>
  </conditionalFormatting>
  <conditionalFormatting sqref="E136:Q136">
    <cfRule type="colorScale" priority="10">
      <colorScale>
        <cfvo type="min"/>
        <cfvo type="max"/>
        <color theme="0"/>
        <color rgb="FF5D9732"/>
      </colorScale>
    </cfRule>
  </conditionalFormatting>
  <conditionalFormatting sqref="D84:Q84">
    <cfRule type="colorScale" priority="8">
      <colorScale>
        <cfvo type="min"/>
        <cfvo type="max"/>
        <color rgb="FFFCFCFF"/>
        <color rgb="FF5D9732"/>
      </colorScale>
    </cfRule>
  </conditionalFormatting>
  <conditionalFormatting sqref="D86:Q88">
    <cfRule type="colorScale" priority="7">
      <colorScale>
        <cfvo type="min"/>
        <cfvo type="max"/>
        <color theme="0"/>
        <color rgb="FF5D9732"/>
      </colorScale>
    </cfRule>
  </conditionalFormatting>
  <conditionalFormatting sqref="D113:Q114">
    <cfRule type="colorScale" priority="6">
      <colorScale>
        <cfvo type="min"/>
        <cfvo type="max"/>
        <color rgb="FFFCFCFF"/>
        <color rgb="FF5D9732"/>
      </colorScale>
    </cfRule>
  </conditionalFormatting>
  <conditionalFormatting sqref="D115:Q116">
    <cfRule type="colorScale" priority="5">
      <colorScale>
        <cfvo type="min"/>
        <cfvo type="max"/>
        <color rgb="FFFCFCFF"/>
        <color rgb="FF5D9732"/>
      </colorScale>
    </cfRule>
  </conditionalFormatting>
  <conditionalFormatting sqref="D125:Q125">
    <cfRule type="colorScale" priority="2">
      <colorScale>
        <cfvo type="min"/>
        <cfvo type="max"/>
        <color rgb="FFFCFCFF"/>
        <color rgb="FF5D9732"/>
      </colorScale>
    </cfRule>
  </conditionalFormatting>
  <conditionalFormatting sqref="D137:Q137">
    <cfRule type="colorScale" priority="3">
      <colorScale>
        <cfvo type="min"/>
        <cfvo type="max"/>
        <color theme="0"/>
        <color rgb="FF5D9732"/>
      </colorScale>
    </cfRule>
  </conditionalFormatting>
  <conditionalFormatting sqref="D141:Q141">
    <cfRule type="colorScale" priority="1">
      <colorScale>
        <cfvo type="min"/>
        <cfvo type="max"/>
        <color theme="0"/>
        <color rgb="FF5D9732"/>
      </colorScale>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7BBC4-7A60-4EFD-9403-37BFAFF6394A}">
  <sheetPr codeName="Sheet15"/>
  <dimension ref="B1"/>
  <sheetViews>
    <sheetView workbookViewId="0">
      <selection activeCell="B84" sqref="B84"/>
    </sheetView>
  </sheetViews>
  <sheetFormatPr defaultRowHeight="14.5" x14ac:dyDescent="0.35"/>
  <sheetData>
    <row r="1" spans="2:2" x14ac:dyDescent="0.35">
      <c r="B1" t="s">
        <v>122</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A15FE2795E1B44946BAD84615BE1F7" ma:contentTypeVersion="6" ma:contentTypeDescription="Create a new document." ma:contentTypeScope="" ma:versionID="7e0afbd17f09c5202ea6f1f09ad23317">
  <xsd:schema xmlns:xsd="http://www.w3.org/2001/XMLSchema" xmlns:xs="http://www.w3.org/2001/XMLSchema" xmlns:p="http://schemas.microsoft.com/office/2006/metadata/properties" xmlns:ns2="89913648-3e63-4a40-9545-1990623a6245" xmlns:ns3="bc4375be-1bd8-496a-b3ba-a969da69c0da" targetNamespace="http://schemas.microsoft.com/office/2006/metadata/properties" ma:root="true" ma:fieldsID="f150abf7d67ee4df60db472ae0a7ac04" ns2:_="" ns3:_="">
    <xsd:import namespace="89913648-3e63-4a40-9545-1990623a6245"/>
    <xsd:import namespace="bc4375be-1bd8-496a-b3ba-a969da69c0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913648-3e63-4a40-9545-1990623a62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4375be-1bd8-496a-b3ba-a969da69c0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734BE05-5F7F-431E-A8A4-5D131C15184D}">
  <ds:schemaRefs>
    <ds:schemaRef ds:uri="http://schemas.microsoft.com/sharepoint/v3/contenttype/forms"/>
  </ds:schemaRefs>
</ds:datastoreItem>
</file>

<file path=customXml/itemProps2.xml><?xml version="1.0" encoding="utf-8"?>
<ds:datastoreItem xmlns:ds="http://schemas.openxmlformats.org/officeDocument/2006/customXml" ds:itemID="{E83E7D85-B466-4A03-8860-41E9C54F5F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9913648-3e63-4a40-9545-1990623a6245"/>
    <ds:schemaRef ds:uri="bc4375be-1bd8-496a-b3ba-a969da69c0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606E6F5-7DFA-42B3-8497-7279A8A16485}">
  <ds:schemaRefs>
    <ds:schemaRef ds:uri="89913648-3e63-4a40-9545-1990623a6245"/>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bc4375be-1bd8-496a-b3ba-a969da69c0da"/>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Introduction</vt:lpstr>
      <vt:lpstr>Assumptions</vt:lpstr>
      <vt:lpstr>Aggregated</vt:lpstr>
      <vt:lpstr>EC-UNCONSTR</vt:lpstr>
      <vt:lpstr>EC-LOW</vt:lpstr>
      <vt:lpstr>EC-MED</vt:lpstr>
      <vt:lpstr>EC-HIGH</vt:lpstr>
      <vt:lpstr>GBF-UNC</vt:lpstr>
      <vt:lpstr>WC-UNC</vt:lpstr>
      <vt:lpstr>TOTAL-UNC</vt:lpstr>
      <vt:lpstr>ACCEL</vt:lpstr>
      <vt:lpstr>Maps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Marsh, Ruth</dc:creator>
  <cp:keywords/>
  <dc:description/>
  <cp:lastModifiedBy>Shields, Matt</cp:lastModifiedBy>
  <cp:revision/>
  <dcterms:created xsi:type="dcterms:W3CDTF">2021-03-30T19:34:50Z</dcterms:created>
  <dcterms:modified xsi:type="dcterms:W3CDTF">2021-10-20T22:32:03Z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0x010100CBA15FE2795E1B44946BAD84615BE1F7</vt:lpwstr>
  </property>
  <property fmtid="{D5CDD505-2E9C-101B-9397-08002B2CF9AE}" pid="3" name="MSIP_Label_8f8f0e32-92f1-43cc-a4c8-df58e4a88148_Enabled">
    <vt:lpwstr>true</vt:lpwstr>
  </property>
  <property fmtid="{D5CDD505-2E9C-101B-9397-08002B2CF9AE}" pid="4" name="MSIP_Label_8f8f0e32-92f1-43cc-a4c8-df58e4a88148_SetDate">
    <vt:lpwstr>2021-05-06T12:42:22Z</vt:lpwstr>
  </property>
  <property fmtid="{D5CDD505-2E9C-101B-9397-08002B2CF9AE}" pid="5" name="MSIP_Label_8f8f0e32-92f1-43cc-a4c8-df58e4a88148_Method">
    <vt:lpwstr>Privileged</vt:lpwstr>
  </property>
  <property fmtid="{D5CDD505-2E9C-101B-9397-08002B2CF9AE}" pid="6" name="MSIP_Label_8f8f0e32-92f1-43cc-a4c8-df58e4a88148_Name">
    <vt:lpwstr>8f8f0e32-92f1-43cc-a4c8-df58e4a88148</vt:lpwstr>
  </property>
  <property fmtid="{D5CDD505-2E9C-101B-9397-08002B2CF9AE}" pid="7" name="MSIP_Label_8f8f0e32-92f1-43cc-a4c8-df58e4a88148_SiteId">
    <vt:lpwstr>adf10e2b-b6e9-41d6-be2f-c12bb566019c</vt:lpwstr>
  </property>
  <property fmtid="{D5CDD505-2E9C-101B-9397-08002B2CF9AE}" pid="8" name="MSIP_Label_8f8f0e32-92f1-43cc-a4c8-df58e4a88148_ActionId">
    <vt:lpwstr>18211635-7134-4746-8407-f7d112ee63dc</vt:lpwstr>
  </property>
  <property fmtid="{D5CDD505-2E9C-101B-9397-08002B2CF9AE}" pid="9" name="MSIP_Label_8f8f0e32-92f1-43cc-a4c8-df58e4a88148_ContentBits">
    <vt:lpwstr>0</vt:lpwstr>
  </property>
</Properties>
</file>