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fabrication_ports\"/>
    </mc:Choice>
  </mc:AlternateContent>
  <xr:revisionPtr revIDLastSave="0" documentId="13_ncr:1_{133628C6-93CB-441D-A7DC-0D6181FFF5D9}" xr6:coauthVersionLast="47" xr6:coauthVersionMax="47" xr10:uidLastSave="{00000000-0000-0000-0000-000000000000}"/>
  <bookViews>
    <workbookView xWindow="6900" yWindow="2160" windowWidth="1980" windowHeight="970" xr2:uid="{00000000-000D-0000-FFFF-FFFF00000000}"/>
  </bookViews>
  <sheets>
    <sheet name="Avg Demand Scenario" sheetId="9" r:id="rId1"/>
  </sheets>
  <definedNames>
    <definedName name="_xlnm._FilterDatabase" localSheetId="0" hidden="1">'Avg Demand Scenario'!$E$10:$E$47</definedName>
  </definedNames>
  <calcPr calcId="191029"/>
  <pivotCaches>
    <pivotCache cacheId="18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6" i="9" l="1"/>
  <c r="G42" i="9"/>
  <c r="G41" i="9"/>
  <c r="G40" i="9"/>
  <c r="G39" i="9"/>
  <c r="G38" i="9"/>
  <c r="G37" i="9"/>
  <c r="G35" i="9"/>
  <c r="G34" i="9"/>
  <c r="G31" i="9"/>
  <c r="G29" i="9"/>
  <c r="G26" i="9"/>
  <c r="G23" i="9"/>
  <c r="G22" i="9"/>
  <c r="G21" i="9"/>
  <c r="G18" i="9"/>
  <c r="G15" i="9"/>
  <c r="G14" i="9"/>
  <c r="G13" i="9"/>
  <c r="G12" i="9"/>
  <c r="H47" i="9" l="1"/>
  <c r="H46" i="9"/>
  <c r="H45" i="9"/>
  <c r="H44" i="9"/>
  <c r="H43" i="9"/>
  <c r="H42" i="9"/>
  <c r="H41" i="9"/>
  <c r="H40" i="9"/>
  <c r="H37" i="9"/>
  <c r="H36" i="9"/>
  <c r="H35" i="9"/>
  <c r="H34" i="9"/>
  <c r="H33" i="9"/>
  <c r="H32" i="9"/>
  <c r="H31" i="9"/>
  <c r="H30" i="9"/>
  <c r="H29" i="9"/>
  <c r="H28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K45" i="9"/>
  <c r="L45" i="9" s="1"/>
  <c r="K43" i="9"/>
  <c r="L43" i="9" s="1"/>
  <c r="K44" i="9"/>
  <c r="L44" i="9" s="1"/>
  <c r="K39" i="9" l="1"/>
  <c r="L39" i="9" s="1"/>
  <c r="K19" i="9"/>
  <c r="L19" i="9" s="1"/>
  <c r="K46" i="9"/>
  <c r="L46" i="9" s="1"/>
  <c r="K47" i="9"/>
  <c r="L47" i="9" s="1"/>
  <c r="J23" i="9"/>
  <c r="K23" i="9" s="1"/>
  <c r="L23" i="9" s="1"/>
  <c r="K42" i="9"/>
  <c r="L42" i="9" s="1"/>
  <c r="K41" i="9"/>
  <c r="L41" i="9" s="1"/>
  <c r="K40" i="9"/>
  <c r="L40" i="9" s="1"/>
  <c r="J15" i="9"/>
  <c r="K15" i="9" s="1"/>
  <c r="L15" i="9" s="1"/>
  <c r="K38" i="9"/>
  <c r="L38" i="9" s="1"/>
  <c r="K27" i="9" l="1"/>
  <c r="L27" i="9" s="1"/>
  <c r="J31" i="9" l="1"/>
  <c r="K20" i="9"/>
  <c r="L20" i="9" s="1"/>
  <c r="K24" i="9"/>
  <c r="L24" i="9" s="1"/>
  <c r="K28" i="9"/>
  <c r="L28" i="9" s="1"/>
  <c r="K31" i="9"/>
  <c r="L31" i="9" s="1"/>
  <c r="J34" i="9"/>
  <c r="J35" i="9"/>
  <c r="J36" i="9"/>
  <c r="J37" i="9"/>
  <c r="J33" i="9"/>
  <c r="J30" i="9"/>
  <c r="J29" i="9"/>
  <c r="J26" i="9"/>
  <c r="J25" i="9"/>
  <c r="J22" i="9"/>
  <c r="J21" i="9"/>
  <c r="J18" i="9"/>
  <c r="J12" i="9"/>
  <c r="J13" i="9"/>
  <c r="J14" i="9"/>
  <c r="J11" i="9"/>
  <c r="L32" i="9"/>
  <c r="J17" i="9"/>
  <c r="J16" i="9"/>
  <c r="K36" i="9" l="1"/>
  <c r="L36" i="9" s="1"/>
  <c r="K30" i="9"/>
  <c r="L30" i="9" s="1"/>
  <c r="K16" i="9"/>
  <c r="L16" i="9" s="1"/>
  <c r="K37" i="9"/>
  <c r="L37" i="9" s="1"/>
  <c r="K22" i="9"/>
  <c r="L22" i="9" s="1"/>
  <c r="K17" i="9"/>
  <c r="L17" i="9" s="1"/>
  <c r="K35" i="9"/>
  <c r="L35" i="9" s="1"/>
  <c r="K34" i="9"/>
  <c r="L34" i="9" s="1"/>
  <c r="K21" i="9"/>
  <c r="L21" i="9" s="1"/>
  <c r="K26" i="9"/>
  <c r="L26" i="9" s="1"/>
  <c r="K12" i="9"/>
  <c r="L12" i="9" s="1"/>
  <c r="K14" i="9"/>
  <c r="L14" i="9" s="1"/>
  <c r="K29" i="9"/>
  <c r="L29" i="9" s="1"/>
  <c r="K13" i="9"/>
  <c r="L13" i="9" s="1"/>
  <c r="K18" i="9"/>
  <c r="L18" i="9" s="1"/>
  <c r="K33" i="9"/>
  <c r="L33" i="9" s="1"/>
  <c r="K25" i="9"/>
  <c r="L25" i="9" s="1"/>
  <c r="K11" i="9"/>
  <c r="L11" i="9" s="1"/>
</calcChain>
</file>

<file path=xl/sharedStrings.xml><?xml version="1.0" encoding="utf-8"?>
<sst xmlns="http://schemas.openxmlformats.org/spreadsheetml/2006/main" count="276" uniqueCount="171">
  <si>
    <t>Port</t>
  </si>
  <si>
    <t>State</t>
  </si>
  <si>
    <t>Region</t>
  </si>
  <si>
    <t>Port of Brunswick</t>
  </si>
  <si>
    <t>GA</t>
  </si>
  <si>
    <t>South Atlantic</t>
  </si>
  <si>
    <t>MD</t>
  </si>
  <si>
    <t>Portsmouth Marine Terminal</t>
  </si>
  <si>
    <t>VA</t>
  </si>
  <si>
    <t>General Cargo Terminal at Port of Wilmington</t>
  </si>
  <si>
    <t>NC</t>
  </si>
  <si>
    <t>Columbus Terminal</t>
  </si>
  <si>
    <t>SC</t>
  </si>
  <si>
    <t>Brayton Point</t>
  </si>
  <si>
    <t>MA</t>
  </si>
  <si>
    <t>North Atlantic</t>
  </si>
  <si>
    <t>Quonset Business Park / Port of Davisville</t>
  </si>
  <si>
    <t>RI</t>
  </si>
  <si>
    <t>Searsport</t>
  </si>
  <si>
    <t>ME</t>
  </si>
  <si>
    <t>Mystic River, Everett</t>
  </si>
  <si>
    <t>Port of New Orleans</t>
  </si>
  <si>
    <t>LA</t>
  </si>
  <si>
    <t>NY</t>
  </si>
  <si>
    <t>Central Atlantic</t>
  </si>
  <si>
    <t>Port of Albany</t>
  </si>
  <si>
    <t>NJ</t>
  </si>
  <si>
    <t>Port of Paulsboro</t>
  </si>
  <si>
    <t>Arthur Kill Terminal</t>
  </si>
  <si>
    <t>South Quay</t>
  </si>
  <si>
    <t>Location</t>
  </si>
  <si>
    <t>Timeline</t>
  </si>
  <si>
    <t>Component</t>
  </si>
  <si>
    <t>Factory</t>
  </si>
  <si>
    <t>Announcement date</t>
  </si>
  <si>
    <t>Port upgrade duration (yrs)</t>
  </si>
  <si>
    <t>Facility construction (yrs)</t>
  </si>
  <si>
    <t>Port/facility overlap (%)</t>
  </si>
  <si>
    <t>Operational date</t>
  </si>
  <si>
    <t>Duration</t>
  </si>
  <si>
    <t>Notes</t>
  </si>
  <si>
    <t>Blade</t>
  </si>
  <si>
    <t>SGRE</t>
  </si>
  <si>
    <t>Blade 1</t>
  </si>
  <si>
    <t>Space and low cost</t>
  </si>
  <si>
    <t>Blade 2</t>
  </si>
  <si>
    <t>Blade 3</t>
  </si>
  <si>
    <t>New Jersey Wind Port</t>
  </si>
  <si>
    <t>NJWP trying to attract blade facility.  4 year upgrade time to get to NJWP Phase 2 plus site prep</t>
  </si>
  <si>
    <t>Nacelle</t>
  </si>
  <si>
    <t>GE</t>
  </si>
  <si>
    <t>Vestas</t>
  </si>
  <si>
    <t>Nacelle 1</t>
  </si>
  <si>
    <t>Tower</t>
  </si>
  <si>
    <t>Marmen Welcon</t>
  </si>
  <si>
    <t>Check anticipated operational date</t>
  </si>
  <si>
    <t>Tower 1</t>
  </si>
  <si>
    <t>Tradepoint Atlantic</t>
  </si>
  <si>
    <t>No air draft.  Already has steel rolling plans</t>
  </si>
  <si>
    <t>Tower 2</t>
  </si>
  <si>
    <t>No air draft.  Towers could be used for floating</t>
  </si>
  <si>
    <t>Monopile</t>
  </si>
  <si>
    <t>EEW</t>
  </si>
  <si>
    <t>US Wind</t>
  </si>
  <si>
    <t>Assumes port fab alrady done</t>
  </si>
  <si>
    <t>Jacket</t>
  </si>
  <si>
    <t>Jacket 1</t>
  </si>
  <si>
    <t>Gulf of Mexico</t>
  </si>
  <si>
    <t>Existing O&amp;G expertise.  Space.  Assumes that operations can ramp up quickly</t>
  </si>
  <si>
    <t>Transition piece</t>
  </si>
  <si>
    <t>Smulders</t>
  </si>
  <si>
    <t>Port of Coeymans</t>
  </si>
  <si>
    <t>Steel rolling already at Port of Albany</t>
  </si>
  <si>
    <t>Array cable</t>
  </si>
  <si>
    <t>Hellenic</t>
  </si>
  <si>
    <t>Array cable 1</t>
  </si>
  <si>
    <t>AKT expected to be ready for operations in 2026</t>
  </si>
  <si>
    <t>Export cable</t>
  </si>
  <si>
    <t>Nexans</t>
  </si>
  <si>
    <t>Goose Island</t>
  </si>
  <si>
    <t>n/a</t>
  </si>
  <si>
    <t>Operational</t>
  </si>
  <si>
    <t>Prysmian</t>
  </si>
  <si>
    <t>Export cable 1</t>
  </si>
  <si>
    <t>Limited air draft - probably oK for cables</t>
  </si>
  <si>
    <t>Export cable 2</t>
  </si>
  <si>
    <t>Radio Island, Morehead City</t>
  </si>
  <si>
    <t>Steel plates</t>
  </si>
  <si>
    <t>Nucor</t>
  </si>
  <si>
    <t xml:space="preserve">Brandenburg </t>
  </si>
  <si>
    <t>KY</t>
  </si>
  <si>
    <t>Steel plate 1</t>
  </si>
  <si>
    <t>Domestic supply chain scenario</t>
  </si>
  <si>
    <t>Assumptions</t>
  </si>
  <si>
    <t>Port/facility overlap</t>
  </si>
  <si>
    <t>(Percent of facility construction that can be done while port construction still underway</t>
  </si>
  <si>
    <t xml:space="preserve">Override port/facility overlap </t>
  </si>
  <si>
    <t>Check anticipated operational date. Override port/facilty overlap</t>
  </si>
  <si>
    <t>(New facilities have to be annoucned by end of 2023)</t>
  </si>
  <si>
    <t>Port upgrade duration</t>
  </si>
  <si>
    <t>years</t>
  </si>
  <si>
    <t>Construction schedule:</t>
  </si>
  <si>
    <t>Row Labels</t>
  </si>
  <si>
    <t>Grand Total</t>
  </si>
  <si>
    <t>Count of Factory</t>
  </si>
  <si>
    <t>GBF</t>
  </si>
  <si>
    <t>GBF 1</t>
  </si>
  <si>
    <t>Minimal port upgrades needed.  Need wet sotrage space.  Later announcement date due to lower TRL of GBF</t>
  </si>
  <si>
    <t>Transition piece 1</t>
  </si>
  <si>
    <t>Casting</t>
  </si>
  <si>
    <t>Casting 1</t>
  </si>
  <si>
    <t>PA</t>
  </si>
  <si>
    <t>Other</t>
  </si>
  <si>
    <t xml:space="preserve">Doesn't need to be at a port.  Exising large foundries in OH, PA. </t>
  </si>
  <si>
    <t>Semisubmersible</t>
  </si>
  <si>
    <t>Semisubmersible 1</t>
  </si>
  <si>
    <t>Semisubmersible 2</t>
  </si>
  <si>
    <t>Semisubmersible 3</t>
  </si>
  <si>
    <t>Stationkeeping</t>
  </si>
  <si>
    <t>Mooring chain 1</t>
  </si>
  <si>
    <t>Mooring rope 1</t>
  </si>
  <si>
    <t>Blade 4</t>
  </si>
  <si>
    <t>CA</t>
  </si>
  <si>
    <t>Nacelle 2</t>
  </si>
  <si>
    <t>Tower 3</t>
  </si>
  <si>
    <t>OR</t>
  </si>
  <si>
    <t>West Coast</t>
  </si>
  <si>
    <t>TBD - Humboldt</t>
  </si>
  <si>
    <t>TBD - Central Coast</t>
  </si>
  <si>
    <t>TBD - Coos Bay</t>
  </si>
  <si>
    <t>WA</t>
  </si>
  <si>
    <t>Flange</t>
  </si>
  <si>
    <t>Flange 1</t>
  </si>
  <si>
    <t>NH</t>
  </si>
  <si>
    <t>Schiller Newington, Portsmouth</t>
  </si>
  <si>
    <t>Semisubmersible 4</t>
  </si>
  <si>
    <t>Assembly port</t>
  </si>
  <si>
    <t>Semisubmersible 5</t>
  </si>
  <si>
    <t>TBD - TX</t>
  </si>
  <si>
    <t>TX</t>
  </si>
  <si>
    <t>Semisubmersible 6</t>
  </si>
  <si>
    <t>Service WC and EC</t>
  </si>
  <si>
    <t>Name</t>
  </si>
  <si>
    <t>Mystic River, MA</t>
  </si>
  <si>
    <t>Coos Bay, OR</t>
  </si>
  <si>
    <t>New Jersey Wind Port, NJ</t>
  </si>
  <si>
    <t>Portsmouth Marine Terminal, VA</t>
  </si>
  <si>
    <t>Port of Wilmington, NC</t>
  </si>
  <si>
    <t>South Quay, RI</t>
  </si>
  <si>
    <t>Port of Humboldt, CA</t>
  </si>
  <si>
    <t>Port of Albany, NY</t>
  </si>
  <si>
    <t>Tradepoint Atlantic, MD</t>
  </si>
  <si>
    <t>Searsport, ME</t>
  </si>
  <si>
    <t>Port of Paulsboro, NJ</t>
  </si>
  <si>
    <t>Port of New Orleans, LA</t>
  </si>
  <si>
    <t>Radio Island, NC</t>
  </si>
  <si>
    <t>Port of Coeymans, NY</t>
  </si>
  <si>
    <t>Arthur Kill Terminal, NY</t>
  </si>
  <si>
    <t>Goose Island, SC</t>
  </si>
  <si>
    <t>Brayton Point, MA</t>
  </si>
  <si>
    <t>Quonset Business Park, RI</t>
  </si>
  <si>
    <t>Port of Charlotte, SC</t>
  </si>
  <si>
    <t>Brandenburg, KY</t>
  </si>
  <si>
    <t>Port of Brunswick, GA</t>
  </si>
  <si>
    <t>Inland facility, PA</t>
  </si>
  <si>
    <t>Portsmouth, NH</t>
  </si>
  <si>
    <t>Central Coast, CA</t>
  </si>
  <si>
    <t>TX port, TX</t>
  </si>
  <si>
    <t>Floating port upgrade adder</t>
  </si>
  <si>
    <t>USFR planned to be done in 2024</t>
  </si>
  <si>
    <t>Floating date 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</si>
</sst>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construction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'Avg Demand Scenario'!$B$11:$B$47</c:f>
              <c:strCache>
                <c:ptCount val="3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Flange 1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Mooring chain 1</c:v>
                </c:pt>
                <c:pt idx="36">
                  <c:v>Mooring rope 1</c:v>
                </c:pt>
              </c:strCache>
            </c:strRef>
          </c:cat>
          <c:val>
            <c:numRef>
              <c:f>'Avg Demand Scenario'!$G$11:$G$47</c:f>
              <c:numCache>
                <c:formatCode>General</c:formatCode>
                <c:ptCount val="37"/>
                <c:pt idx="0">
                  <c:v>2021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2024</c:v>
                </c:pt>
                <c:pt idx="5">
                  <c:v>2021</c:v>
                </c:pt>
                <c:pt idx="6">
                  <c:v>2021</c:v>
                </c:pt>
                <c:pt idx="7">
                  <c:v>2023</c:v>
                </c:pt>
                <c:pt idx="8">
                  <c:v>2023</c:v>
                </c:pt>
                <c:pt idx="9">
                  <c:v>2021</c:v>
                </c:pt>
                <c:pt idx="10">
                  <c:v>2023</c:v>
                </c:pt>
                <c:pt idx="11">
                  <c:v>2023</c:v>
                </c:pt>
                <c:pt idx="12">
                  <c:v>2024</c:v>
                </c:pt>
                <c:pt idx="13">
                  <c:v>2020</c:v>
                </c:pt>
                <c:pt idx="14">
                  <c:v>2021</c:v>
                </c:pt>
                <c:pt idx="15">
                  <c:v>2023</c:v>
                </c:pt>
                <c:pt idx="16">
                  <c:v>2025</c:v>
                </c:pt>
                <c:pt idx="17">
                  <c:v>2021</c:v>
                </c:pt>
                <c:pt idx="18">
                  <c:v>2023</c:v>
                </c:pt>
                <c:pt idx="19">
                  <c:v>2021</c:v>
                </c:pt>
                <c:pt idx="20">
                  <c:v>2023</c:v>
                </c:pt>
                <c:pt idx="21">
                  <c:v>2018</c:v>
                </c:pt>
                <c:pt idx="22">
                  <c:v>2021</c:v>
                </c:pt>
                <c:pt idx="23">
                  <c:v>2023</c:v>
                </c:pt>
                <c:pt idx="24">
                  <c:v>2023</c:v>
                </c:pt>
                <c:pt idx="25">
                  <c:v>2021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2024</c:v>
                </c:pt>
                <c:pt idx="30">
                  <c:v>2024</c:v>
                </c:pt>
                <c:pt idx="31">
                  <c:v>2024</c:v>
                </c:pt>
                <c:pt idx="32">
                  <c:v>2031</c:v>
                </c:pt>
                <c:pt idx="33">
                  <c:v>2030</c:v>
                </c:pt>
                <c:pt idx="34">
                  <c:v>2029</c:v>
                </c:pt>
                <c:pt idx="35">
                  <c:v>2024</c:v>
                </c:pt>
                <c:pt idx="36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F3D-B07A-A2B748EFCD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Demand Scenario'!$B$11:$B$47</c:f>
              <c:strCache>
                <c:ptCount val="3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Flange 1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Mooring chain 1</c:v>
                </c:pt>
                <c:pt idx="36">
                  <c:v>Mooring rope 1</c:v>
                </c:pt>
              </c:strCache>
            </c:strRef>
          </c:cat>
          <c:val>
            <c:numRef>
              <c:f>'Avg Demand Scenario'!$L$11:$L$47</c:f>
              <c:numCache>
                <c:formatCode>General</c:formatCode>
                <c:ptCount val="3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4-4197-B403-C30B0909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7104"/>
        <c:axId val="1115087432"/>
      </c:barChart>
      <c:catAx>
        <c:axId val="1115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432"/>
        <c:crosses val="autoZero"/>
        <c:auto val="1"/>
        <c:lblAlgn val="ctr"/>
        <c:lblOffset val="100"/>
        <c:noMultiLvlLbl val="0"/>
      </c:catAx>
      <c:valAx>
        <c:axId val="1115087432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[ports_scenario_min.xlsx]Avg Demand Scenario!PivotTable1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Demand Scenario'!$I$52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Demand Scenario'!$H$53:$H$71</c:f>
              <c:strCache>
                <c:ptCount val="18"/>
                <c:pt idx="0">
                  <c:v>CA</c:v>
                </c:pt>
                <c:pt idx="1">
                  <c:v>GA</c:v>
                </c:pt>
                <c:pt idx="2">
                  <c:v>KY</c:v>
                </c:pt>
                <c:pt idx="3">
                  <c:v>LA</c:v>
                </c:pt>
                <c:pt idx="4">
                  <c:v>MA</c:v>
                </c:pt>
                <c:pt idx="5">
                  <c:v>MD</c:v>
                </c:pt>
                <c:pt idx="6">
                  <c:v>ME</c:v>
                </c:pt>
                <c:pt idx="7">
                  <c:v>NC</c:v>
                </c:pt>
                <c:pt idx="8">
                  <c:v>NH</c:v>
                </c:pt>
                <c:pt idx="9">
                  <c:v>NJ</c:v>
                </c:pt>
                <c:pt idx="10">
                  <c:v>NY</c:v>
                </c:pt>
                <c:pt idx="11">
                  <c:v>OR</c:v>
                </c:pt>
                <c:pt idx="12">
                  <c:v>PA</c:v>
                </c:pt>
                <c:pt idx="13">
                  <c:v>RI</c:v>
                </c:pt>
                <c:pt idx="14">
                  <c:v>SC</c:v>
                </c:pt>
                <c:pt idx="15">
                  <c:v>VA</c:v>
                </c:pt>
                <c:pt idx="16">
                  <c:v>WA</c:v>
                </c:pt>
                <c:pt idx="17">
                  <c:v>TX</c:v>
                </c:pt>
              </c:strCache>
            </c:strRef>
          </c:cat>
          <c:val>
            <c:numRef>
              <c:f>'Avg Demand Scenario'!$I$53:$I$71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5AA-AF84-5B194108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90856"/>
        <c:axId val="854290200"/>
      </c:barChart>
      <c:catAx>
        <c:axId val="8542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200"/>
        <c:crosses val="autoZero"/>
        <c:auto val="1"/>
        <c:lblAlgn val="ctr"/>
        <c:lblOffset val="100"/>
        <c:noMultiLvlLbl val="0"/>
      </c:catAx>
      <c:valAx>
        <c:axId val="8542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30254</xdr:colOff>
      <xdr:row>50</xdr:row>
      <xdr:rowOff>58177</xdr:rowOff>
    </xdr:from>
    <xdr:to>
      <xdr:col>7</xdr:col>
      <xdr:colOff>244928</xdr:colOff>
      <xdr:row>96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A386-2410-E4D5-60E3-F9B158A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898921</xdr:colOff>
      <xdr:row>50</xdr:row>
      <xdr:rowOff>75008</xdr:rowOff>
    </xdr:from>
    <xdr:to>
      <xdr:col>12</xdr:col>
      <xdr:colOff>2458640</xdr:colOff>
      <xdr:row>64</xdr:row>
      <xdr:rowOff>151208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BFC76-7600-834B-A19C-082FC73E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771.490716435183" createdVersion="8" refreshedVersion="8" minRefreshableVersion="3" recordCount="39" xr:uid="{8520C2B9-52CF-46B0-8F6A-64DE6645DC34}">
  <cacheSource type="worksheet">
    <worksheetSource ref="A10:L47" sheet="Avg Demand Scenario"/>
  </cacheSource>
  <cacheFields count="12">
    <cacheField name="Component" numFmtId="0">
      <sharedItems containsBlank="1"/>
    </cacheField>
    <cacheField name="Factory" numFmtId="0">
      <sharedItems/>
    </cacheField>
    <cacheField name="Name" numFmtId="0">
      <sharedItems/>
    </cacheField>
    <cacheField name="Port" numFmtId="0">
      <sharedItems containsBlank="1"/>
    </cacheField>
    <cacheField name="State" numFmtId="0">
      <sharedItems count="18">
        <s v="VA"/>
        <s v="NC"/>
        <s v="MA"/>
        <s v="NJ"/>
        <s v="OR"/>
        <s v="RI"/>
        <s v="CA"/>
        <s v="NY"/>
        <s v="MD"/>
        <s v="ME"/>
        <s v="LA"/>
        <s v="SC"/>
        <s v="KY"/>
        <s v="GA"/>
        <s v="PA"/>
        <s v="NH"/>
        <s v="WA"/>
        <s v="TX"/>
      </sharedItems>
    </cacheField>
    <cacheField name="Region" numFmtId="0">
      <sharedItems/>
    </cacheField>
    <cacheField name="Announcement date" numFmtId="0">
      <sharedItems containsSemiMixedTypes="0" containsString="0" containsNumber="1" containsInteger="1" minValue="2018" maxValue="2031"/>
    </cacheField>
    <cacheField name="Port upgrade duration (yrs)" numFmtId="0">
      <sharedItems containsSemiMixedTypes="0" containsString="0" containsNumber="1" containsInteger="1" minValue="0" maxValue="4"/>
    </cacheField>
    <cacheField name="Facility construction (yrs)" numFmtId="0">
      <sharedItems containsMixedTypes="1" containsNumber="1" minValue="1" maxValue="5"/>
    </cacheField>
    <cacheField name="Port/facility overlap (%)" numFmtId="0">
      <sharedItems containsMixedTypes="1" containsNumber="1" minValue="0" maxValue="0.8"/>
    </cacheField>
    <cacheField name="Operational date" numFmtId="0">
      <sharedItems containsSemiMixedTypes="0" containsString="0" containsNumber="1" containsInteger="1" minValue="2020" maxValue="2033"/>
    </cacheField>
    <cacheField name="Duration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Blade"/>
    <s v="SGRE"/>
    <s v="Portsmouth Marine Terminal, VA"/>
    <s v="Portsmouth Marine Terminal"/>
    <x v="0"/>
    <s v="South Atlantic"/>
    <n v="2021"/>
    <n v="3"/>
    <n v="3"/>
    <n v="0.25"/>
    <n v="2026"/>
    <n v="5"/>
  </r>
  <r>
    <m/>
    <s v="Blade 1"/>
    <s v="Port of Wilmington, NC"/>
    <s v="General Cargo Terminal at Port of Wilmington"/>
    <x v="1"/>
    <s v="South Atlantic"/>
    <n v="2023"/>
    <n v="3"/>
    <n v="3"/>
    <n v="0.25"/>
    <n v="2028"/>
    <n v="5"/>
  </r>
  <r>
    <m/>
    <s v="Blade 2"/>
    <s v="Mystic River, MA"/>
    <s v="Mystic River, Everett"/>
    <x v="2"/>
    <s v="North Atlantic"/>
    <n v="2023"/>
    <n v="3"/>
    <n v="3"/>
    <n v="0.25"/>
    <n v="2028"/>
    <n v="5"/>
  </r>
  <r>
    <m/>
    <s v="Blade 3"/>
    <s v="New Jersey Wind Port, NJ"/>
    <s v="New Jersey Wind Port"/>
    <x v="3"/>
    <s v="Central Atlantic"/>
    <n v="2023"/>
    <n v="3"/>
    <n v="3"/>
    <n v="0.25"/>
    <n v="2028"/>
    <n v="5"/>
  </r>
  <r>
    <m/>
    <s v="Blade 4"/>
    <s v="Coos Bay, OR"/>
    <s v="TBD - Coos Bay"/>
    <x v="4"/>
    <s v="West Coast"/>
    <n v="2024"/>
    <n v="4"/>
    <n v="3"/>
    <n v="0.25"/>
    <n v="2030"/>
    <n v="6"/>
  </r>
  <r>
    <s v="Nacelle"/>
    <s v="GE"/>
    <s v="New Jersey Wind Port, NJ"/>
    <s v="New Jersey Wind Port"/>
    <x v="3"/>
    <s v="Central Atlantic"/>
    <n v="2021"/>
    <n v="3"/>
    <n v="3"/>
    <n v="0.33333333333333331"/>
    <n v="2026"/>
    <n v="5"/>
  </r>
  <r>
    <m/>
    <s v="Vestas"/>
    <s v="New Jersey Wind Port, NJ"/>
    <s v="New Jersey Wind Port"/>
    <x v="3"/>
    <s v="Central Atlantic"/>
    <n v="2021"/>
    <n v="3"/>
    <n v="3"/>
    <n v="0.33333333333333331"/>
    <n v="2026"/>
    <n v="5"/>
  </r>
  <r>
    <m/>
    <s v="Nacelle 1"/>
    <s v="South Quay, RI"/>
    <s v="South Quay"/>
    <x v="5"/>
    <s v="North Atlantic"/>
    <n v="2023"/>
    <n v="3"/>
    <n v="3"/>
    <n v="0.25"/>
    <n v="2028"/>
    <n v="5"/>
  </r>
  <r>
    <m/>
    <s v="Nacelle 2"/>
    <s v="Port of Humboldt, CA"/>
    <s v="TBD - Humboldt"/>
    <x v="6"/>
    <s v="West Coast"/>
    <n v="2023"/>
    <n v="4"/>
    <n v="3"/>
    <n v="0.25"/>
    <n v="2029"/>
    <n v="6"/>
  </r>
  <r>
    <s v="Tower"/>
    <s v="Marmen Welcon"/>
    <s v="Port of Albany, NY"/>
    <s v="Port of Albany"/>
    <x v="7"/>
    <s v="Central Atlantic"/>
    <n v="2021"/>
    <n v="3"/>
    <n v="2.5"/>
    <n v="0.8"/>
    <n v="2024"/>
    <n v="3"/>
  </r>
  <r>
    <m/>
    <s v="Tower 1"/>
    <s v="Tradepoint Atlantic, MD"/>
    <s v="Tradepoint Atlantic"/>
    <x v="8"/>
    <s v="South Atlantic"/>
    <n v="2023"/>
    <n v="3"/>
    <n v="2.5"/>
    <n v="0.25"/>
    <n v="2027"/>
    <n v="4"/>
  </r>
  <r>
    <m/>
    <s v="Tower 2"/>
    <s v="Searsport, ME"/>
    <s v="Searsport"/>
    <x v="9"/>
    <s v="North Atlantic"/>
    <n v="2023"/>
    <n v="3"/>
    <n v="2.5"/>
    <n v="0.25"/>
    <n v="2027"/>
    <n v="4"/>
  </r>
  <r>
    <m/>
    <s v="Tower 3"/>
    <s v="Port of Humboldt, CA"/>
    <s v="TBD - Humboldt"/>
    <x v="6"/>
    <s v="West Coast"/>
    <n v="2023"/>
    <n v="4"/>
    <n v="2.5"/>
    <n v="0.25"/>
    <n v="2028"/>
    <n v="5"/>
  </r>
  <r>
    <s v="Monopile"/>
    <s v="EEW"/>
    <s v="Port of Paulsboro, NJ"/>
    <s v="Port of Paulsboro"/>
    <x v="3"/>
    <s v="Central Atlantic"/>
    <n v="2020"/>
    <n v="3"/>
    <n v="2"/>
    <n v="0.5"/>
    <n v="2024"/>
    <n v="4"/>
  </r>
  <r>
    <m/>
    <s v="US Wind"/>
    <s v="Tradepoint Atlantic, MD"/>
    <s v="Tradepoint Atlantic"/>
    <x v="8"/>
    <s v="South Atlantic"/>
    <n v="2021"/>
    <n v="3"/>
    <n v="3.5"/>
    <n v="0.25"/>
    <n v="2026"/>
    <n v="5"/>
  </r>
  <r>
    <s v="Jacket"/>
    <s v="Jacket 1"/>
    <s v="Port of New Orleans, LA"/>
    <s v="Port of New Orleans"/>
    <x v="10"/>
    <s v="Gulf of Mexico"/>
    <n v="2023"/>
    <n v="3"/>
    <n v="1"/>
    <n v="0.25"/>
    <n v="2026"/>
    <n v="3"/>
  </r>
  <r>
    <s v="GBF"/>
    <s v="GBF 1"/>
    <s v="Radio Island, NC"/>
    <s v="Radio Island, Morehead City"/>
    <x v="1"/>
    <s v="South Atlantic"/>
    <n v="2025"/>
    <n v="2"/>
    <n v="1"/>
    <n v="0"/>
    <n v="2028"/>
    <n v="3"/>
  </r>
  <r>
    <s v="Transition piece"/>
    <s v="Smulders"/>
    <s v="Port of Albany, NY"/>
    <s v="Port of Albany"/>
    <x v="7"/>
    <s v="Central Atlantic"/>
    <n v="2021"/>
    <n v="3"/>
    <n v="2.5"/>
    <n v="0.25"/>
    <n v="2025"/>
    <n v="4"/>
  </r>
  <r>
    <m/>
    <s v="Transition piece 1"/>
    <s v="Port of Coeymans, NY"/>
    <s v="Port of Coeymans"/>
    <x v="7"/>
    <s v="Central Atlantic"/>
    <n v="2023"/>
    <n v="3"/>
    <n v="2.5"/>
    <n v="0.25"/>
    <n v="2027"/>
    <n v="4"/>
  </r>
  <r>
    <s v="Array cable"/>
    <s v="Hellenic"/>
    <s v="Tradepoint Atlantic, MD"/>
    <s v="Tradepoint Atlantic"/>
    <x v="8"/>
    <s v="South Atlantic"/>
    <n v="2021"/>
    <n v="3"/>
    <n v="5"/>
    <n v="0.25"/>
    <n v="2027"/>
    <n v="6"/>
  </r>
  <r>
    <m/>
    <s v="Array cable 1"/>
    <s v="Arthur Kill Terminal, NY"/>
    <s v="Arthur Kill Terminal"/>
    <x v="7"/>
    <s v="Central Atlantic"/>
    <n v="2023"/>
    <n v="3"/>
    <n v="5"/>
    <n v="0.25"/>
    <n v="2029"/>
    <n v="6"/>
  </r>
  <r>
    <s v="Export cable"/>
    <s v="Nexans"/>
    <s v="Goose Island, SC"/>
    <s v="Goose Island"/>
    <x v="11"/>
    <s v="South Atlantic"/>
    <n v="2018"/>
    <n v="3"/>
    <s v="n/a"/>
    <s v="n/a"/>
    <n v="2020"/>
    <n v="2"/>
  </r>
  <r>
    <m/>
    <s v="Prysmian"/>
    <s v="Brayton Point, MA"/>
    <s v="Brayton Point"/>
    <x v="2"/>
    <s v="North Atlantic"/>
    <n v="2021"/>
    <n v="3"/>
    <n v="5"/>
    <n v="0.25"/>
    <n v="2027"/>
    <n v="6"/>
  </r>
  <r>
    <m/>
    <s v="Export cable 1"/>
    <s v="Quonset Business Park, RI"/>
    <s v="Quonset Business Park / Port of Davisville"/>
    <x v="5"/>
    <s v="North Atlantic"/>
    <n v="2023"/>
    <n v="3"/>
    <n v="5"/>
    <n v="0.25"/>
    <n v="2029"/>
    <n v="6"/>
  </r>
  <r>
    <m/>
    <s v="Export cable 2"/>
    <s v="Port of Charlotte, SC"/>
    <s v="Columbus Terminal"/>
    <x v="11"/>
    <s v="South Atlantic"/>
    <n v="2023"/>
    <n v="3"/>
    <n v="5"/>
    <n v="0.25"/>
    <n v="2029"/>
    <n v="6"/>
  </r>
  <r>
    <s v="Steel plates"/>
    <s v="Nucor"/>
    <s v="Brandenburg, KY"/>
    <s v="Brandenburg "/>
    <x v="12"/>
    <s v="South Atlantic"/>
    <n v="2021"/>
    <n v="3"/>
    <n v="2"/>
    <n v="0.25"/>
    <n v="2025"/>
    <n v="4"/>
  </r>
  <r>
    <m/>
    <s v="Steel plate 1"/>
    <s v="Port of Brunswick, GA"/>
    <s v="Port of Brunswick"/>
    <x v="13"/>
    <s v="South Atlantic"/>
    <n v="2023"/>
    <n v="3"/>
    <n v="5"/>
    <n v="0.25"/>
    <n v="2029"/>
    <n v="6"/>
  </r>
  <r>
    <s v="Casting"/>
    <s v="Casting 1"/>
    <s v="Inland facility, PA"/>
    <m/>
    <x v="14"/>
    <s v="Other"/>
    <n v="2023"/>
    <n v="0"/>
    <n v="2"/>
    <n v="0"/>
    <n v="2025"/>
    <n v="2"/>
  </r>
  <r>
    <s v="Flange"/>
    <s v="Flange 1"/>
    <s v="Portsmouth, NH"/>
    <s v="Schiller Newington, Portsmouth"/>
    <x v="15"/>
    <s v="North Atlantic"/>
    <n v="2023"/>
    <n v="3"/>
    <n v="2"/>
    <n v="0.25"/>
    <n v="2027"/>
    <n v="4"/>
  </r>
  <r>
    <s v="Semisubmersible"/>
    <s v="Semisubmersible 1"/>
    <s v="Port of Humboldt, CA"/>
    <s v="TBD - Humboldt"/>
    <x v="6"/>
    <s v="West Coast"/>
    <n v="2024"/>
    <n v="4"/>
    <n v="1"/>
    <n v="0.25"/>
    <n v="2028"/>
    <n v="4"/>
  </r>
  <r>
    <m/>
    <s v="Semisubmersible 2"/>
    <s v="Central Coast, CA"/>
    <s v="TBD - Central Coast"/>
    <x v="6"/>
    <s v="West Coast"/>
    <n v="2025"/>
    <n v="4"/>
    <n v="1"/>
    <n v="0.25"/>
    <n v="2029"/>
    <n v="4"/>
  </r>
  <r>
    <m/>
    <s v="Semisubmersible 3"/>
    <s v="Coos Bay, OR"/>
    <s v="TBD - Coos Bay"/>
    <x v="4"/>
    <s v="West Coast"/>
    <n v="2026"/>
    <n v="4"/>
    <n v="1"/>
    <n v="0.25"/>
    <n v="2030"/>
    <n v="4"/>
  </r>
  <r>
    <m/>
    <s v="Semisubmersible 4"/>
    <s v="Port of New Orleans, LA"/>
    <s v="Port of New Orleans"/>
    <x v="10"/>
    <s v="Gulf of Mexico"/>
    <n v="2031"/>
    <n v="2"/>
    <n v="1"/>
    <n v="0.25"/>
    <n v="2033"/>
    <n v="2"/>
  </r>
  <r>
    <m/>
    <s v="Semisubmersible 5"/>
    <s v="Portsmouth Marine Terminal, VA"/>
    <s v="Portsmouth Marine Terminal"/>
    <x v="0"/>
    <s v="South Atlantic"/>
    <n v="2030"/>
    <n v="2"/>
    <n v="1"/>
    <n v="0.25"/>
    <n v="2032"/>
    <n v="2"/>
  </r>
  <r>
    <m/>
    <s v="Semisubmersible 6"/>
    <s v="Searsport, ME"/>
    <s v="Searsport"/>
    <x v="9"/>
    <s v="North Atlantic"/>
    <n v="2029"/>
    <n v="2"/>
    <n v="1"/>
    <n v="0.25"/>
    <n v="2031"/>
    <n v="2"/>
  </r>
  <r>
    <m/>
    <s v="Semisubmersible 7"/>
    <s v="Vigor shipyard, WA"/>
    <s v="Vancouver, WA"/>
    <x v="16"/>
    <s v="West Coast"/>
    <n v="2024"/>
    <n v="3"/>
    <n v="2"/>
    <n v="0.25"/>
    <n v="2028"/>
    <n v="4"/>
  </r>
  <r>
    <m/>
    <s v="Semisubmersible 8"/>
    <s v="Kiewit shipyard, TX"/>
    <s v="Ingleside, TX"/>
    <x v="17"/>
    <s v="Gulf of Mexico"/>
    <n v="2028"/>
    <n v="2"/>
    <n v="2"/>
    <n v="0.25"/>
    <n v="2031"/>
    <n v="3"/>
  </r>
  <r>
    <s v="Stationkeeping"/>
    <s v="Mooring chain 1"/>
    <s v="TX port, TX"/>
    <s v="TBD - TX"/>
    <x v="17"/>
    <s v="Gulf of Mexico"/>
    <n v="2024"/>
    <n v="3"/>
    <n v="2"/>
    <n v="0.25"/>
    <n v="2028"/>
    <n v="4"/>
  </r>
  <r>
    <m/>
    <s v="Mooring rope 1"/>
    <s v="Port of New Orleans, LA"/>
    <s v="Port of New Orleans"/>
    <x v="10"/>
    <s v="Gulf of Mexico"/>
    <n v="2024"/>
    <n v="3"/>
    <n v="2"/>
    <n v="0.25"/>
    <n v="202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5F775-FB12-4A7B-98B7-3842EC7091C4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52:I71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19">
        <item x="6"/>
        <item x="13"/>
        <item x="12"/>
        <item x="10"/>
        <item x="2"/>
        <item x="8"/>
        <item x="9"/>
        <item x="1"/>
        <item x="15"/>
        <item x="3"/>
        <item x="7"/>
        <item x="4"/>
        <item x="14"/>
        <item x="5"/>
        <item x="11"/>
        <item x="0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Factory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FF48-4396-4FE3-ABD9-234FB66F60F4}">
  <dimension ref="A1:M71"/>
  <sheetViews>
    <sheetView tabSelected="1" zoomScale="60" zoomScaleNormal="60" workbookViewId="0">
      <selection activeCell="D4" sqref="D4"/>
    </sheetView>
  </sheetViews>
  <sheetFormatPr defaultRowHeight="14.5" x14ac:dyDescent="0.35"/>
  <cols>
    <col min="1" max="1" width="14.54296875" bestFit="1" customWidth="1"/>
    <col min="2" max="3" width="25.1796875" customWidth="1"/>
    <col min="4" max="4" width="42.453125" bestFit="1" customWidth="1"/>
    <col min="5" max="5" width="12.453125" customWidth="1"/>
    <col min="6" max="6" width="14.1796875" bestFit="1" customWidth="1"/>
    <col min="7" max="7" width="18.54296875" bestFit="1" customWidth="1"/>
    <col min="8" max="8" width="13.1796875" bestFit="1" customWidth="1"/>
    <col min="9" max="9" width="15.54296875" bestFit="1" customWidth="1"/>
    <col min="10" max="10" width="21.54296875" bestFit="1" customWidth="1"/>
    <col min="11" max="11" width="15.453125" bestFit="1" customWidth="1"/>
    <col min="12" max="12" width="8.26953125" bestFit="1" customWidth="1"/>
    <col min="13" max="13" width="82.54296875" bestFit="1" customWidth="1"/>
  </cols>
  <sheetData>
    <row r="1" spans="1:13" x14ac:dyDescent="0.35">
      <c r="A1" s="1" t="s">
        <v>92</v>
      </c>
    </row>
    <row r="3" spans="1:13" x14ac:dyDescent="0.35">
      <c r="A3" s="5" t="s">
        <v>93</v>
      </c>
      <c r="B3" t="s">
        <v>94</v>
      </c>
      <c r="D3">
        <v>0.25</v>
      </c>
      <c r="E3" t="s">
        <v>95</v>
      </c>
    </row>
    <row r="4" spans="1:13" x14ac:dyDescent="0.35">
      <c r="B4" t="s">
        <v>34</v>
      </c>
      <c r="D4">
        <v>2023</v>
      </c>
      <c r="E4" t="s">
        <v>98</v>
      </c>
    </row>
    <row r="5" spans="1:13" x14ac:dyDescent="0.35">
      <c r="B5" t="s">
        <v>170</v>
      </c>
      <c r="D5">
        <v>1</v>
      </c>
      <c r="E5" t="s">
        <v>100</v>
      </c>
    </row>
    <row r="6" spans="1:13" x14ac:dyDescent="0.35">
      <c r="B6" t="s">
        <v>99</v>
      </c>
      <c r="D6">
        <v>2</v>
      </c>
      <c r="E6" t="s">
        <v>100</v>
      </c>
    </row>
    <row r="7" spans="1:13" x14ac:dyDescent="0.35">
      <c r="B7" t="s">
        <v>168</v>
      </c>
      <c r="D7">
        <v>1</v>
      </c>
      <c r="E7" t="s">
        <v>100</v>
      </c>
    </row>
    <row r="9" spans="1:13" x14ac:dyDescent="0.35">
      <c r="B9" s="1"/>
      <c r="C9" s="1"/>
      <c r="D9" s="1" t="s">
        <v>30</v>
      </c>
      <c r="E9" s="1"/>
      <c r="F9" s="1"/>
      <c r="G9" s="1" t="s">
        <v>31</v>
      </c>
      <c r="H9" s="1"/>
      <c r="I9" s="1"/>
      <c r="J9" s="1"/>
      <c r="K9" s="1"/>
      <c r="L9" s="1"/>
    </row>
    <row r="10" spans="1:13" x14ac:dyDescent="0.35">
      <c r="A10" s="1" t="s">
        <v>32</v>
      </c>
      <c r="B10" s="1" t="s">
        <v>33</v>
      </c>
      <c r="C10" s="1" t="s">
        <v>142</v>
      </c>
      <c r="D10" s="1" t="s">
        <v>0</v>
      </c>
      <c r="E10" s="1" t="s">
        <v>1</v>
      </c>
      <c r="F10" s="1" t="s">
        <v>2</v>
      </c>
      <c r="G10" s="1" t="s">
        <v>34</v>
      </c>
      <c r="H10" s="1" t="s">
        <v>35</v>
      </c>
      <c r="I10" s="1" t="s">
        <v>36</v>
      </c>
      <c r="J10" s="1" t="s">
        <v>37</v>
      </c>
      <c r="K10" s="1" t="s">
        <v>38</v>
      </c>
      <c r="L10" s="1" t="s">
        <v>39</v>
      </c>
      <c r="M10" s="1" t="s">
        <v>40</v>
      </c>
    </row>
    <row r="11" spans="1:13" x14ac:dyDescent="0.35">
      <c r="A11" t="s">
        <v>41</v>
      </c>
      <c r="B11" t="s">
        <v>42</v>
      </c>
      <c r="C11" t="s">
        <v>146</v>
      </c>
      <c r="D11" t="s">
        <v>7</v>
      </c>
      <c r="E11" t="s">
        <v>8</v>
      </c>
      <c r="F11" t="s">
        <v>5</v>
      </c>
      <c r="G11">
        <v>2021</v>
      </c>
      <c r="H11">
        <f>$D$6</f>
        <v>2</v>
      </c>
      <c r="I11">
        <v>3</v>
      </c>
      <c r="J11">
        <f>$D$3</f>
        <v>0.25</v>
      </c>
      <c r="K11">
        <f>ROUNDDOWN(G11+H11+I11*(1-J11),0)</f>
        <v>2025</v>
      </c>
      <c r="L11">
        <f>K11-G11</f>
        <v>4</v>
      </c>
    </row>
    <row r="12" spans="1:13" x14ac:dyDescent="0.35">
      <c r="B12" t="s">
        <v>43</v>
      </c>
      <c r="C12" t="s">
        <v>147</v>
      </c>
      <c r="D12" s="2" t="s">
        <v>9</v>
      </c>
      <c r="E12" t="s">
        <v>10</v>
      </c>
      <c r="F12" t="s">
        <v>5</v>
      </c>
      <c r="G12">
        <f>$D$4</f>
        <v>2023</v>
      </c>
      <c r="H12">
        <f>$D$6</f>
        <v>2</v>
      </c>
      <c r="I12">
        <v>3</v>
      </c>
      <c r="J12">
        <f t="shared" ref="J12:J15" si="0">$D$3</f>
        <v>0.25</v>
      </c>
      <c r="K12">
        <f>ROUNDDOWN(G12+H12+I12*(1-J12),0)</f>
        <v>2027</v>
      </c>
      <c r="L12">
        <f t="shared" ref="L12:L47" si="1">K12-G12</f>
        <v>4</v>
      </c>
      <c r="M12" t="s">
        <v>44</v>
      </c>
    </row>
    <row r="13" spans="1:13" x14ac:dyDescent="0.35">
      <c r="B13" t="s">
        <v>45</v>
      </c>
      <c r="C13" t="s">
        <v>143</v>
      </c>
      <c r="D13" s="2" t="s">
        <v>20</v>
      </c>
      <c r="E13" t="s">
        <v>14</v>
      </c>
      <c r="F13" t="s">
        <v>15</v>
      </c>
      <c r="G13">
        <f t="shared" ref="G13:G15" si="2">$D$4</f>
        <v>2023</v>
      </c>
      <c r="H13">
        <f>$D$6</f>
        <v>2</v>
      </c>
      <c r="I13">
        <v>3</v>
      </c>
      <c r="J13">
        <f t="shared" si="0"/>
        <v>0.25</v>
      </c>
      <c r="K13">
        <f t="shared" ref="K13:K47" si="3">ROUNDDOWN(G13+H13+I13*(1-J13),0)</f>
        <v>2027</v>
      </c>
      <c r="L13">
        <f t="shared" si="1"/>
        <v>4</v>
      </c>
      <c r="M13" t="s">
        <v>44</v>
      </c>
    </row>
    <row r="14" spans="1:13" x14ac:dyDescent="0.35">
      <c r="B14" t="s">
        <v>46</v>
      </c>
      <c r="C14" t="s">
        <v>145</v>
      </c>
      <c r="D14" s="2" t="s">
        <v>47</v>
      </c>
      <c r="E14" t="s">
        <v>26</v>
      </c>
      <c r="F14" t="s">
        <v>24</v>
      </c>
      <c r="G14">
        <f t="shared" si="2"/>
        <v>2023</v>
      </c>
      <c r="H14">
        <f>$D$6</f>
        <v>2</v>
      </c>
      <c r="I14">
        <v>3</v>
      </c>
      <c r="J14">
        <f t="shared" si="0"/>
        <v>0.25</v>
      </c>
      <c r="K14">
        <f t="shared" si="3"/>
        <v>2027</v>
      </c>
      <c r="L14">
        <f t="shared" si="1"/>
        <v>4</v>
      </c>
      <c r="M14" t="s">
        <v>48</v>
      </c>
    </row>
    <row r="15" spans="1:13" x14ac:dyDescent="0.35">
      <c r="B15" t="s">
        <v>121</v>
      </c>
      <c r="C15" t="s">
        <v>144</v>
      </c>
      <c r="D15" s="2" t="s">
        <v>129</v>
      </c>
      <c r="E15" t="s">
        <v>125</v>
      </c>
      <c r="F15" t="s">
        <v>126</v>
      </c>
      <c r="G15">
        <f>$D$4+$D$5</f>
        <v>2024</v>
      </c>
      <c r="H15">
        <f>$D$6+$D$7</f>
        <v>3</v>
      </c>
      <c r="I15">
        <v>3</v>
      </c>
      <c r="J15">
        <f t="shared" si="0"/>
        <v>0.25</v>
      </c>
      <c r="K15">
        <f t="shared" si="3"/>
        <v>2029</v>
      </c>
      <c r="L15">
        <f t="shared" si="1"/>
        <v>5</v>
      </c>
    </row>
    <row r="16" spans="1:13" x14ac:dyDescent="0.35">
      <c r="A16" t="s">
        <v>49</v>
      </c>
      <c r="B16" t="s">
        <v>50</v>
      </c>
      <c r="C16" t="s">
        <v>145</v>
      </c>
      <c r="D16" t="s">
        <v>47</v>
      </c>
      <c r="E16" t="s">
        <v>26</v>
      </c>
      <c r="F16" t="s">
        <v>24</v>
      </c>
      <c r="G16">
        <v>2021</v>
      </c>
      <c r="H16">
        <f>$D$6</f>
        <v>2</v>
      </c>
      <c r="I16">
        <v>3</v>
      </c>
      <c r="J16">
        <f>1/3</f>
        <v>0.33333333333333331</v>
      </c>
      <c r="K16">
        <f t="shared" si="3"/>
        <v>2025</v>
      </c>
      <c r="L16">
        <f t="shared" si="1"/>
        <v>4</v>
      </c>
      <c r="M16" t="s">
        <v>96</v>
      </c>
    </row>
    <row r="17" spans="1:13" x14ac:dyDescent="0.35">
      <c r="B17" t="s">
        <v>51</v>
      </c>
      <c r="C17" t="s">
        <v>145</v>
      </c>
      <c r="D17" t="s">
        <v>47</v>
      </c>
      <c r="E17" t="s">
        <v>26</v>
      </c>
      <c r="F17" t="s">
        <v>24</v>
      </c>
      <c r="G17">
        <v>2021</v>
      </c>
      <c r="H17">
        <f>$D$6</f>
        <v>2</v>
      </c>
      <c r="I17">
        <v>3</v>
      </c>
      <c r="J17">
        <f>1/3</f>
        <v>0.33333333333333331</v>
      </c>
      <c r="K17">
        <f t="shared" si="3"/>
        <v>2025</v>
      </c>
      <c r="L17">
        <f t="shared" si="1"/>
        <v>4</v>
      </c>
      <c r="M17" t="s">
        <v>96</v>
      </c>
    </row>
    <row r="18" spans="1:13" x14ac:dyDescent="0.35">
      <c r="B18" t="s">
        <v>52</v>
      </c>
      <c r="C18" t="s">
        <v>148</v>
      </c>
      <c r="D18" s="2" t="s">
        <v>29</v>
      </c>
      <c r="E18" t="s">
        <v>17</v>
      </c>
      <c r="F18" t="s">
        <v>15</v>
      </c>
      <c r="G18">
        <f t="shared" ref="G18" si="4">$D$4</f>
        <v>2023</v>
      </c>
      <c r="H18">
        <f>$D$6</f>
        <v>2</v>
      </c>
      <c r="I18">
        <v>3</v>
      </c>
      <c r="J18">
        <f t="shared" ref="J18" si="5">$D$3</f>
        <v>0.25</v>
      </c>
      <c r="K18">
        <f t="shared" si="3"/>
        <v>2027</v>
      </c>
      <c r="L18">
        <f t="shared" si="1"/>
        <v>4</v>
      </c>
    </row>
    <row r="19" spans="1:13" x14ac:dyDescent="0.35">
      <c r="B19" t="s">
        <v>123</v>
      </c>
      <c r="C19" t="s">
        <v>149</v>
      </c>
      <c r="D19" s="2" t="s">
        <v>127</v>
      </c>
      <c r="E19" t="s">
        <v>122</v>
      </c>
      <c r="F19" t="s">
        <v>126</v>
      </c>
      <c r="G19">
        <v>2023</v>
      </c>
      <c r="H19">
        <f>$D$6+$D$7</f>
        <v>3</v>
      </c>
      <c r="I19">
        <v>3</v>
      </c>
      <c r="J19">
        <v>0.25</v>
      </c>
      <c r="K19">
        <f t="shared" ref="K19" si="6">ROUNDDOWN(G19+H19+I19*(1-J19),0)</f>
        <v>2028</v>
      </c>
      <c r="L19">
        <f t="shared" ref="L19" si="7">K19-G19</f>
        <v>5</v>
      </c>
    </row>
    <row r="20" spans="1:13" x14ac:dyDescent="0.35">
      <c r="A20" t="s">
        <v>53</v>
      </c>
      <c r="B20" t="s">
        <v>54</v>
      </c>
      <c r="C20" t="s">
        <v>150</v>
      </c>
      <c r="D20" s="2" t="s">
        <v>25</v>
      </c>
      <c r="E20" t="s">
        <v>23</v>
      </c>
      <c r="F20" t="s">
        <v>24</v>
      </c>
      <c r="G20">
        <v>2021</v>
      </c>
      <c r="H20">
        <f>$D$6</f>
        <v>2</v>
      </c>
      <c r="I20">
        <v>2</v>
      </c>
      <c r="J20">
        <v>0.8</v>
      </c>
      <c r="K20">
        <f t="shared" si="3"/>
        <v>2023</v>
      </c>
      <c r="L20">
        <f t="shared" si="1"/>
        <v>2</v>
      </c>
      <c r="M20" t="s">
        <v>97</v>
      </c>
    </row>
    <row r="21" spans="1:13" x14ac:dyDescent="0.35">
      <c r="B21" t="s">
        <v>56</v>
      </c>
      <c r="C21" t="s">
        <v>151</v>
      </c>
      <c r="D21" s="2" t="s">
        <v>57</v>
      </c>
      <c r="E21" t="s">
        <v>6</v>
      </c>
      <c r="F21" t="s">
        <v>5</v>
      </c>
      <c r="G21">
        <f t="shared" ref="G21:G23" si="8">$D$4</f>
        <v>2023</v>
      </c>
      <c r="H21">
        <f>$D$6</f>
        <v>2</v>
      </c>
      <c r="I21">
        <v>2</v>
      </c>
      <c r="J21">
        <f t="shared" ref="J21:J23" si="9">$D$3</f>
        <v>0.25</v>
      </c>
      <c r="K21">
        <f t="shared" si="3"/>
        <v>2026</v>
      </c>
      <c r="L21">
        <f t="shared" si="1"/>
        <v>3</v>
      </c>
      <c r="M21" t="s">
        <v>58</v>
      </c>
    </row>
    <row r="22" spans="1:13" x14ac:dyDescent="0.35">
      <c r="B22" t="s">
        <v>59</v>
      </c>
      <c r="C22" t="s">
        <v>152</v>
      </c>
      <c r="D22" s="2" t="s">
        <v>18</v>
      </c>
      <c r="E22" t="s">
        <v>19</v>
      </c>
      <c r="F22" t="s">
        <v>15</v>
      </c>
      <c r="G22">
        <f t="shared" si="8"/>
        <v>2023</v>
      </c>
      <c r="H22">
        <f>$D$6</f>
        <v>2</v>
      </c>
      <c r="I22">
        <v>2</v>
      </c>
      <c r="J22">
        <f t="shared" si="9"/>
        <v>0.25</v>
      </c>
      <c r="K22">
        <f t="shared" si="3"/>
        <v>2026</v>
      </c>
      <c r="L22">
        <f t="shared" si="1"/>
        <v>3</v>
      </c>
      <c r="M22" t="s">
        <v>60</v>
      </c>
    </row>
    <row r="23" spans="1:13" x14ac:dyDescent="0.35">
      <c r="B23" t="s">
        <v>124</v>
      </c>
      <c r="C23" t="s">
        <v>149</v>
      </c>
      <c r="D23" s="2" t="s">
        <v>127</v>
      </c>
      <c r="E23" t="s">
        <v>122</v>
      </c>
      <c r="F23" t="s">
        <v>126</v>
      </c>
      <c r="G23">
        <f>$D$4+$D$5</f>
        <v>2024</v>
      </c>
      <c r="H23">
        <f>$D$6+$D$7</f>
        <v>3</v>
      </c>
      <c r="I23">
        <v>2</v>
      </c>
      <c r="J23">
        <f t="shared" si="9"/>
        <v>0.25</v>
      </c>
      <c r="K23">
        <f t="shared" ref="K23" si="10">ROUNDDOWN(G23+H23+I23*(1-J23),0)</f>
        <v>2028</v>
      </c>
      <c r="L23">
        <f t="shared" ref="L23" si="11">K23-G23</f>
        <v>4</v>
      </c>
    </row>
    <row r="24" spans="1:13" x14ac:dyDescent="0.35">
      <c r="A24" t="s">
        <v>61</v>
      </c>
      <c r="B24" t="s">
        <v>62</v>
      </c>
      <c r="C24" t="s">
        <v>153</v>
      </c>
      <c r="D24" s="2" t="s">
        <v>27</v>
      </c>
      <c r="E24" t="s">
        <v>26</v>
      </c>
      <c r="F24" t="s">
        <v>24</v>
      </c>
      <c r="G24">
        <v>2020</v>
      </c>
      <c r="H24">
        <f>$D$6</f>
        <v>2</v>
      </c>
      <c r="I24">
        <v>2</v>
      </c>
      <c r="J24">
        <v>0.5</v>
      </c>
      <c r="K24">
        <f t="shared" si="3"/>
        <v>2023</v>
      </c>
      <c r="L24">
        <f t="shared" si="1"/>
        <v>3</v>
      </c>
      <c r="M24" t="s">
        <v>55</v>
      </c>
    </row>
    <row r="25" spans="1:13" x14ac:dyDescent="0.35">
      <c r="B25" t="s">
        <v>63</v>
      </c>
      <c r="C25" t="s">
        <v>151</v>
      </c>
      <c r="D25" s="2" t="s">
        <v>57</v>
      </c>
      <c r="E25" t="s">
        <v>6</v>
      </c>
      <c r="F25" t="s">
        <v>5</v>
      </c>
      <c r="G25">
        <v>2021</v>
      </c>
      <c r="H25">
        <f>$D$6</f>
        <v>2</v>
      </c>
      <c r="I25">
        <v>3.5</v>
      </c>
      <c r="J25">
        <f t="shared" ref="J25:J26" si="12">$D$3</f>
        <v>0.25</v>
      </c>
      <c r="K25">
        <f t="shared" si="3"/>
        <v>2025</v>
      </c>
      <c r="L25">
        <f t="shared" si="1"/>
        <v>4</v>
      </c>
      <c r="M25" t="s">
        <v>64</v>
      </c>
    </row>
    <row r="26" spans="1:13" x14ac:dyDescent="0.35">
      <c r="A26" t="s">
        <v>65</v>
      </c>
      <c r="B26" t="s">
        <v>66</v>
      </c>
      <c r="C26" t="s">
        <v>154</v>
      </c>
      <c r="D26" s="2" t="s">
        <v>21</v>
      </c>
      <c r="E26" t="s">
        <v>22</v>
      </c>
      <c r="F26" t="s">
        <v>67</v>
      </c>
      <c r="G26">
        <f t="shared" ref="G26" si="13">$D$4</f>
        <v>2023</v>
      </c>
      <c r="H26">
        <f>$D$6</f>
        <v>2</v>
      </c>
      <c r="I26">
        <v>1</v>
      </c>
      <c r="J26">
        <f t="shared" si="12"/>
        <v>0.25</v>
      </c>
      <c r="K26">
        <f>ROUNDDOWN(G26+H26+I26*(1-J26),0)</f>
        <v>2025</v>
      </c>
      <c r="L26">
        <f t="shared" si="1"/>
        <v>2</v>
      </c>
      <c r="M26" t="s">
        <v>68</v>
      </c>
    </row>
    <row r="27" spans="1:13" x14ac:dyDescent="0.35">
      <c r="A27" t="s">
        <v>105</v>
      </c>
      <c r="B27" t="s">
        <v>106</v>
      </c>
      <c r="C27" t="s">
        <v>155</v>
      </c>
      <c r="D27" s="4" t="s">
        <v>86</v>
      </c>
      <c r="E27" t="s">
        <v>10</v>
      </c>
      <c r="F27" t="s">
        <v>5</v>
      </c>
      <c r="G27">
        <v>2025</v>
      </c>
      <c r="H27">
        <v>2</v>
      </c>
      <c r="I27">
        <v>1</v>
      </c>
      <c r="J27">
        <v>0</v>
      </c>
      <c r="K27">
        <f>ROUNDDOWN(G27+H27+I27*(1-J27),0)</f>
        <v>2028</v>
      </c>
      <c r="L27">
        <f t="shared" si="1"/>
        <v>3</v>
      </c>
      <c r="M27" t="s">
        <v>107</v>
      </c>
    </row>
    <row r="28" spans="1:13" x14ac:dyDescent="0.35">
      <c r="A28" t="s">
        <v>69</v>
      </c>
      <c r="B28" t="s">
        <v>70</v>
      </c>
      <c r="C28" t="s">
        <v>150</v>
      </c>
      <c r="D28" s="2" t="s">
        <v>25</v>
      </c>
      <c r="E28" t="s">
        <v>23</v>
      </c>
      <c r="F28" t="s">
        <v>24</v>
      </c>
      <c r="G28">
        <v>2021</v>
      </c>
      <c r="H28">
        <f>$D$6</f>
        <v>2</v>
      </c>
      <c r="I28">
        <v>2</v>
      </c>
      <c r="J28">
        <v>0.25</v>
      </c>
      <c r="K28">
        <f t="shared" si="3"/>
        <v>2024</v>
      </c>
      <c r="L28">
        <f t="shared" si="1"/>
        <v>3</v>
      </c>
      <c r="M28" t="s">
        <v>55</v>
      </c>
    </row>
    <row r="29" spans="1:13" x14ac:dyDescent="0.35">
      <c r="B29" t="s">
        <v>108</v>
      </c>
      <c r="C29" t="s">
        <v>156</v>
      </c>
      <c r="D29" s="2" t="s">
        <v>71</v>
      </c>
      <c r="E29" t="s">
        <v>23</v>
      </c>
      <c r="F29" t="s">
        <v>24</v>
      </c>
      <c r="G29">
        <f t="shared" ref="G29" si="14">$D$4</f>
        <v>2023</v>
      </c>
      <c r="H29">
        <f>$D$6</f>
        <v>2</v>
      </c>
      <c r="I29">
        <v>2</v>
      </c>
      <c r="J29">
        <f t="shared" ref="J29:J31" si="15">$D$3</f>
        <v>0.25</v>
      </c>
      <c r="K29">
        <f t="shared" si="3"/>
        <v>2026</v>
      </c>
      <c r="L29">
        <f t="shared" si="1"/>
        <v>3</v>
      </c>
      <c r="M29" t="s">
        <v>72</v>
      </c>
    </row>
    <row r="30" spans="1:13" x14ac:dyDescent="0.35">
      <c r="A30" t="s">
        <v>73</v>
      </c>
      <c r="B30" t="s">
        <v>74</v>
      </c>
      <c r="C30" t="s">
        <v>151</v>
      </c>
      <c r="D30" s="2" t="s">
        <v>57</v>
      </c>
      <c r="E30" t="s">
        <v>6</v>
      </c>
      <c r="F30" t="s">
        <v>5</v>
      </c>
      <c r="G30">
        <v>2021</v>
      </c>
      <c r="H30">
        <f>$D$6</f>
        <v>2</v>
      </c>
      <c r="I30">
        <v>4</v>
      </c>
      <c r="J30">
        <f t="shared" si="15"/>
        <v>0.25</v>
      </c>
      <c r="K30">
        <f t="shared" si="3"/>
        <v>2026</v>
      </c>
      <c r="L30">
        <f t="shared" si="1"/>
        <v>5</v>
      </c>
    </row>
    <row r="31" spans="1:13" x14ac:dyDescent="0.35">
      <c r="B31" t="s">
        <v>75</v>
      </c>
      <c r="C31" t="s">
        <v>157</v>
      </c>
      <c r="D31" s="2" t="s">
        <v>28</v>
      </c>
      <c r="E31" t="s">
        <v>23</v>
      </c>
      <c r="F31" t="s">
        <v>24</v>
      </c>
      <c r="G31">
        <f t="shared" ref="G31" si="16">$D$4</f>
        <v>2023</v>
      </c>
      <c r="H31">
        <f>$D$6</f>
        <v>2</v>
      </c>
      <c r="I31">
        <v>4</v>
      </c>
      <c r="J31">
        <f t="shared" si="15"/>
        <v>0.25</v>
      </c>
      <c r="K31">
        <f t="shared" si="3"/>
        <v>2028</v>
      </c>
      <c r="L31">
        <f t="shared" si="1"/>
        <v>5</v>
      </c>
      <c r="M31" t="s">
        <v>76</v>
      </c>
    </row>
    <row r="32" spans="1:13" x14ac:dyDescent="0.35">
      <c r="A32" t="s">
        <v>77</v>
      </c>
      <c r="B32" t="s">
        <v>78</v>
      </c>
      <c r="C32" t="s">
        <v>158</v>
      </c>
      <c r="D32" s="2" t="s">
        <v>79</v>
      </c>
      <c r="E32" t="s">
        <v>12</v>
      </c>
      <c r="F32" t="s">
        <v>5</v>
      </c>
      <c r="G32">
        <v>2018</v>
      </c>
      <c r="H32">
        <f>$D$6</f>
        <v>2</v>
      </c>
      <c r="I32" t="s">
        <v>80</v>
      </c>
      <c r="J32" t="s">
        <v>80</v>
      </c>
      <c r="K32">
        <v>2020</v>
      </c>
      <c r="L32">
        <f t="shared" si="1"/>
        <v>2</v>
      </c>
      <c r="M32" t="s">
        <v>81</v>
      </c>
    </row>
    <row r="33" spans="1:13" x14ac:dyDescent="0.35">
      <c r="B33" t="s">
        <v>82</v>
      </c>
      <c r="C33" t="s">
        <v>159</v>
      </c>
      <c r="D33" s="2" t="s">
        <v>13</v>
      </c>
      <c r="E33" t="s">
        <v>14</v>
      </c>
      <c r="F33" t="s">
        <v>15</v>
      </c>
      <c r="G33">
        <v>2021</v>
      </c>
      <c r="H33">
        <f>$D$6</f>
        <v>2</v>
      </c>
      <c r="I33">
        <v>4</v>
      </c>
      <c r="J33">
        <f t="shared" ref="J33:J37" si="17">$D$3</f>
        <v>0.25</v>
      </c>
      <c r="K33">
        <f t="shared" si="3"/>
        <v>2026</v>
      </c>
      <c r="L33">
        <f t="shared" si="1"/>
        <v>5</v>
      </c>
    </row>
    <row r="34" spans="1:13" x14ac:dyDescent="0.35">
      <c r="B34" t="s">
        <v>83</v>
      </c>
      <c r="C34" t="s">
        <v>160</v>
      </c>
      <c r="D34" s="3" t="s">
        <v>16</v>
      </c>
      <c r="E34" t="s">
        <v>17</v>
      </c>
      <c r="F34" t="s">
        <v>15</v>
      </c>
      <c r="G34">
        <f t="shared" ref="G34:G35" si="18">$D$4</f>
        <v>2023</v>
      </c>
      <c r="H34">
        <f>$D$6</f>
        <v>2</v>
      </c>
      <c r="I34">
        <v>4</v>
      </c>
      <c r="J34">
        <f t="shared" si="17"/>
        <v>0.25</v>
      </c>
      <c r="K34">
        <f t="shared" si="3"/>
        <v>2028</v>
      </c>
      <c r="L34">
        <f t="shared" si="1"/>
        <v>5</v>
      </c>
      <c r="M34" t="s">
        <v>84</v>
      </c>
    </row>
    <row r="35" spans="1:13" x14ac:dyDescent="0.35">
      <c r="B35" t="s">
        <v>85</v>
      </c>
      <c r="C35" t="s">
        <v>161</v>
      </c>
      <c r="D35" t="s">
        <v>11</v>
      </c>
      <c r="E35" t="s">
        <v>12</v>
      </c>
      <c r="F35" t="s">
        <v>5</v>
      </c>
      <c r="G35">
        <f t="shared" si="18"/>
        <v>2023</v>
      </c>
      <c r="H35">
        <f>$D$6</f>
        <v>2</v>
      </c>
      <c r="I35">
        <v>4</v>
      </c>
      <c r="J35">
        <f t="shared" si="17"/>
        <v>0.25</v>
      </c>
      <c r="K35">
        <f t="shared" si="3"/>
        <v>2028</v>
      </c>
      <c r="L35">
        <f t="shared" si="1"/>
        <v>5</v>
      </c>
    </row>
    <row r="36" spans="1:13" x14ac:dyDescent="0.35">
      <c r="A36" t="s">
        <v>87</v>
      </c>
      <c r="B36" t="s">
        <v>88</v>
      </c>
      <c r="C36" t="s">
        <v>162</v>
      </c>
      <c r="D36" s="2" t="s">
        <v>89</v>
      </c>
      <c r="E36" t="s">
        <v>90</v>
      </c>
      <c r="F36" t="s">
        <v>5</v>
      </c>
      <c r="G36">
        <v>2021</v>
      </c>
      <c r="H36">
        <f>$D$6</f>
        <v>2</v>
      </c>
      <c r="I36">
        <v>2</v>
      </c>
      <c r="J36">
        <f t="shared" si="17"/>
        <v>0.25</v>
      </c>
      <c r="K36">
        <f t="shared" si="3"/>
        <v>2024</v>
      </c>
      <c r="L36">
        <f t="shared" si="1"/>
        <v>3</v>
      </c>
    </row>
    <row r="37" spans="1:13" x14ac:dyDescent="0.35">
      <c r="B37" t="s">
        <v>91</v>
      </c>
      <c r="C37" t="s">
        <v>163</v>
      </c>
      <c r="D37" t="s">
        <v>3</v>
      </c>
      <c r="E37" t="s">
        <v>4</v>
      </c>
      <c r="F37" t="s">
        <v>5</v>
      </c>
      <c r="G37">
        <f t="shared" ref="G37:G39" si="19">$D$4</f>
        <v>2023</v>
      </c>
      <c r="H37">
        <f>$D$6</f>
        <v>2</v>
      </c>
      <c r="I37">
        <v>4</v>
      </c>
      <c r="J37">
        <f t="shared" si="17"/>
        <v>0.25</v>
      </c>
      <c r="K37">
        <f t="shared" si="3"/>
        <v>2028</v>
      </c>
      <c r="L37">
        <f t="shared" si="1"/>
        <v>5</v>
      </c>
    </row>
    <row r="38" spans="1:13" x14ac:dyDescent="0.35">
      <c r="A38" t="s">
        <v>109</v>
      </c>
      <c r="B38" t="s">
        <v>110</v>
      </c>
      <c r="C38" t="s">
        <v>164</v>
      </c>
      <c r="E38" t="s">
        <v>111</v>
      </c>
      <c r="F38" t="s">
        <v>112</v>
      </c>
      <c r="G38">
        <f t="shared" si="19"/>
        <v>2023</v>
      </c>
      <c r="H38">
        <v>0</v>
      </c>
      <c r="I38">
        <v>2</v>
      </c>
      <c r="J38">
        <v>0</v>
      </c>
      <c r="K38">
        <f t="shared" si="3"/>
        <v>2025</v>
      </c>
      <c r="L38">
        <f t="shared" si="1"/>
        <v>2</v>
      </c>
      <c r="M38" t="s">
        <v>113</v>
      </c>
    </row>
    <row r="39" spans="1:13" x14ac:dyDescent="0.35">
      <c r="A39" t="s">
        <v>131</v>
      </c>
      <c r="B39" t="s">
        <v>132</v>
      </c>
      <c r="C39" t="s">
        <v>165</v>
      </c>
      <c r="D39" t="s">
        <v>134</v>
      </c>
      <c r="E39" t="s">
        <v>133</v>
      </c>
      <c r="F39" t="s">
        <v>15</v>
      </c>
      <c r="G39">
        <f t="shared" si="19"/>
        <v>2023</v>
      </c>
      <c r="H39">
        <v>3</v>
      </c>
      <c r="I39">
        <v>1</v>
      </c>
      <c r="J39">
        <v>0.25</v>
      </c>
      <c r="K39">
        <f t="shared" si="3"/>
        <v>2026</v>
      </c>
      <c r="L39">
        <f t="shared" si="1"/>
        <v>3</v>
      </c>
      <c r="M39" t="s">
        <v>169</v>
      </c>
    </row>
    <row r="40" spans="1:13" x14ac:dyDescent="0.35">
      <c r="A40" t="s">
        <v>114</v>
      </c>
      <c r="B40" t="s">
        <v>115</v>
      </c>
      <c r="C40" t="s">
        <v>149</v>
      </c>
      <c r="D40" t="s">
        <v>127</v>
      </c>
      <c r="E40" t="s">
        <v>122</v>
      </c>
      <c r="F40" t="s">
        <v>126</v>
      </c>
      <c r="G40">
        <f>$D$4+$D$5</f>
        <v>2024</v>
      </c>
      <c r="H40">
        <f>$D$6+$D$7</f>
        <v>3</v>
      </c>
      <c r="I40">
        <v>1</v>
      </c>
      <c r="J40">
        <v>0.25</v>
      </c>
      <c r="K40">
        <f t="shared" si="3"/>
        <v>2027</v>
      </c>
      <c r="L40">
        <f t="shared" si="1"/>
        <v>3</v>
      </c>
      <c r="M40" t="s">
        <v>136</v>
      </c>
    </row>
    <row r="41" spans="1:13" x14ac:dyDescent="0.35">
      <c r="B41" t="s">
        <v>116</v>
      </c>
      <c r="C41" t="s">
        <v>166</v>
      </c>
      <c r="D41" t="s">
        <v>128</v>
      </c>
      <c r="E41" t="s">
        <v>122</v>
      </c>
      <c r="F41" t="s">
        <v>126</v>
      </c>
      <c r="G41">
        <f>$D$4+$D$5</f>
        <v>2024</v>
      </c>
      <c r="H41">
        <f>$D$6+$D$7</f>
        <v>3</v>
      </c>
      <c r="I41">
        <v>1</v>
      </c>
      <c r="J41">
        <v>0.25</v>
      </c>
      <c r="K41">
        <f t="shared" si="3"/>
        <v>2027</v>
      </c>
      <c r="L41">
        <f t="shared" si="1"/>
        <v>3</v>
      </c>
      <c r="M41" t="s">
        <v>136</v>
      </c>
    </row>
    <row r="42" spans="1:13" x14ac:dyDescent="0.35">
      <c r="B42" t="s">
        <v>117</v>
      </c>
      <c r="C42" t="s">
        <v>144</v>
      </c>
      <c r="D42" t="s">
        <v>129</v>
      </c>
      <c r="E42" t="s">
        <v>125</v>
      </c>
      <c r="F42" t="s">
        <v>126</v>
      </c>
      <c r="G42">
        <f>$D$4+$D$5</f>
        <v>2024</v>
      </c>
      <c r="H42">
        <f>$D$6+$D$7</f>
        <v>3</v>
      </c>
      <c r="I42">
        <v>1</v>
      </c>
      <c r="J42">
        <v>0.25</v>
      </c>
      <c r="K42">
        <f t="shared" si="3"/>
        <v>2027</v>
      </c>
      <c r="L42">
        <f t="shared" si="1"/>
        <v>3</v>
      </c>
      <c r="M42" t="s">
        <v>136</v>
      </c>
    </row>
    <row r="43" spans="1:13" x14ac:dyDescent="0.35">
      <c r="B43" t="s">
        <v>135</v>
      </c>
      <c r="C43" t="s">
        <v>154</v>
      </c>
      <c r="D43" t="s">
        <v>21</v>
      </c>
      <c r="E43" t="s">
        <v>22</v>
      </c>
      <c r="F43" t="s">
        <v>67</v>
      </c>
      <c r="G43">
        <v>2031</v>
      </c>
      <c r="H43">
        <f>$D$7</f>
        <v>1</v>
      </c>
      <c r="I43">
        <v>1</v>
      </c>
      <c r="J43">
        <v>0.25</v>
      </c>
      <c r="K43">
        <f t="shared" ref="K43:K44" si="20">ROUNDDOWN(G43+H43+I43*(1-J43),0)</f>
        <v>2032</v>
      </c>
      <c r="L43">
        <f t="shared" ref="L43:L44" si="21">K43-G43</f>
        <v>1</v>
      </c>
      <c r="M43" t="s">
        <v>136</v>
      </c>
    </row>
    <row r="44" spans="1:13" x14ac:dyDescent="0.35">
      <c r="B44" t="s">
        <v>137</v>
      </c>
      <c r="C44" t="s">
        <v>146</v>
      </c>
      <c r="D44" t="s">
        <v>7</v>
      </c>
      <c r="E44" t="s">
        <v>8</v>
      </c>
      <c r="F44" t="s">
        <v>5</v>
      </c>
      <c r="G44">
        <v>2030</v>
      </c>
      <c r="H44">
        <f>$D$7</f>
        <v>1</v>
      </c>
      <c r="I44">
        <v>1</v>
      </c>
      <c r="J44">
        <v>0.25</v>
      </c>
      <c r="K44">
        <f t="shared" si="20"/>
        <v>2031</v>
      </c>
      <c r="L44">
        <f t="shared" si="21"/>
        <v>1</v>
      </c>
      <c r="M44" t="s">
        <v>136</v>
      </c>
    </row>
    <row r="45" spans="1:13" x14ac:dyDescent="0.35">
      <c r="B45" t="s">
        <v>140</v>
      </c>
      <c r="C45" t="s">
        <v>152</v>
      </c>
      <c r="D45" t="s">
        <v>18</v>
      </c>
      <c r="E45" t="s">
        <v>19</v>
      </c>
      <c r="F45" t="s">
        <v>15</v>
      </c>
      <c r="G45">
        <v>2029</v>
      </c>
      <c r="H45">
        <f>$D$7</f>
        <v>1</v>
      </c>
      <c r="I45">
        <v>1</v>
      </c>
      <c r="J45">
        <v>0.25</v>
      </c>
      <c r="K45">
        <f t="shared" ref="K45" si="22">ROUNDDOWN(G45+H45+I45*(1-J45),0)</f>
        <v>2030</v>
      </c>
      <c r="L45">
        <f t="shared" ref="L45" si="23">K45-G45</f>
        <v>1</v>
      </c>
      <c r="M45" t="s">
        <v>136</v>
      </c>
    </row>
    <row r="46" spans="1:13" x14ac:dyDescent="0.35">
      <c r="A46" t="s">
        <v>118</v>
      </c>
      <c r="B46" t="s">
        <v>119</v>
      </c>
      <c r="C46" t="s">
        <v>167</v>
      </c>
      <c r="D46" t="s">
        <v>138</v>
      </c>
      <c r="E46" t="s">
        <v>139</v>
      </c>
      <c r="F46" t="s">
        <v>67</v>
      </c>
      <c r="G46">
        <f>$D$4+$D$5</f>
        <v>2024</v>
      </c>
      <c r="H46">
        <f>$D$6</f>
        <v>2</v>
      </c>
      <c r="I46">
        <v>2</v>
      </c>
      <c r="J46">
        <v>0.25</v>
      </c>
      <c r="K46">
        <f t="shared" si="3"/>
        <v>2027</v>
      </c>
      <c r="L46">
        <f t="shared" si="1"/>
        <v>3</v>
      </c>
      <c r="M46" t="s">
        <v>141</v>
      </c>
    </row>
    <row r="47" spans="1:13" x14ac:dyDescent="0.35">
      <c r="B47" t="s">
        <v>120</v>
      </c>
      <c r="C47" t="s">
        <v>154</v>
      </c>
      <c r="D47" t="s">
        <v>21</v>
      </c>
      <c r="E47" t="s">
        <v>22</v>
      </c>
      <c r="F47" t="s">
        <v>67</v>
      </c>
      <c r="G47">
        <v>2024</v>
      </c>
      <c r="H47">
        <f>$D$6</f>
        <v>2</v>
      </c>
      <c r="I47">
        <v>2</v>
      </c>
      <c r="J47">
        <v>0.25</v>
      </c>
      <c r="K47">
        <f t="shared" si="3"/>
        <v>2027</v>
      </c>
      <c r="L47">
        <f t="shared" si="1"/>
        <v>3</v>
      </c>
      <c r="M47" t="s">
        <v>141</v>
      </c>
    </row>
    <row r="50" spans="1:9" x14ac:dyDescent="0.35">
      <c r="A50" s="1" t="s">
        <v>101</v>
      </c>
    </row>
    <row r="52" spans="1:9" x14ac:dyDescent="0.35">
      <c r="H52" s="6" t="s">
        <v>102</v>
      </c>
      <c r="I52" t="s">
        <v>104</v>
      </c>
    </row>
    <row r="53" spans="1:9" x14ac:dyDescent="0.35">
      <c r="H53" s="7" t="s">
        <v>122</v>
      </c>
      <c r="I53" s="8">
        <v>4</v>
      </c>
    </row>
    <row r="54" spans="1:9" x14ac:dyDescent="0.35">
      <c r="H54" s="7" t="s">
        <v>4</v>
      </c>
      <c r="I54" s="8">
        <v>1</v>
      </c>
    </row>
    <row r="55" spans="1:9" x14ac:dyDescent="0.35">
      <c r="H55" s="7" t="s">
        <v>90</v>
      </c>
      <c r="I55" s="8">
        <v>1</v>
      </c>
    </row>
    <row r="56" spans="1:9" x14ac:dyDescent="0.35">
      <c r="H56" s="7" t="s">
        <v>22</v>
      </c>
      <c r="I56" s="8">
        <v>3</v>
      </c>
    </row>
    <row r="57" spans="1:9" x14ac:dyDescent="0.35">
      <c r="H57" s="7" t="s">
        <v>14</v>
      </c>
      <c r="I57" s="8">
        <v>2</v>
      </c>
    </row>
    <row r="58" spans="1:9" x14ac:dyDescent="0.35">
      <c r="H58" s="7" t="s">
        <v>6</v>
      </c>
      <c r="I58" s="8">
        <v>3</v>
      </c>
    </row>
    <row r="59" spans="1:9" x14ac:dyDescent="0.35">
      <c r="H59" s="7" t="s">
        <v>19</v>
      </c>
      <c r="I59" s="8">
        <v>2</v>
      </c>
    </row>
    <row r="60" spans="1:9" x14ac:dyDescent="0.35">
      <c r="H60" s="7" t="s">
        <v>10</v>
      </c>
      <c r="I60" s="8">
        <v>2</v>
      </c>
    </row>
    <row r="61" spans="1:9" x14ac:dyDescent="0.35">
      <c r="H61" s="7" t="s">
        <v>133</v>
      </c>
      <c r="I61" s="8">
        <v>1</v>
      </c>
    </row>
    <row r="62" spans="1:9" x14ac:dyDescent="0.35">
      <c r="H62" s="7" t="s">
        <v>26</v>
      </c>
      <c r="I62" s="8">
        <v>4</v>
      </c>
    </row>
    <row r="63" spans="1:9" x14ac:dyDescent="0.35">
      <c r="H63" s="7" t="s">
        <v>23</v>
      </c>
      <c r="I63" s="8">
        <v>4</v>
      </c>
    </row>
    <row r="64" spans="1:9" x14ac:dyDescent="0.35">
      <c r="H64" s="7" t="s">
        <v>125</v>
      </c>
      <c r="I64" s="8">
        <v>2</v>
      </c>
    </row>
    <row r="65" spans="8:9" x14ac:dyDescent="0.35">
      <c r="H65" s="7" t="s">
        <v>111</v>
      </c>
      <c r="I65" s="8">
        <v>1</v>
      </c>
    </row>
    <row r="66" spans="8:9" x14ac:dyDescent="0.35">
      <c r="H66" s="7" t="s">
        <v>17</v>
      </c>
      <c r="I66" s="8">
        <v>2</v>
      </c>
    </row>
    <row r="67" spans="8:9" x14ac:dyDescent="0.35">
      <c r="H67" s="7" t="s">
        <v>12</v>
      </c>
      <c r="I67" s="8">
        <v>2</v>
      </c>
    </row>
    <row r="68" spans="8:9" x14ac:dyDescent="0.35">
      <c r="H68" s="7" t="s">
        <v>8</v>
      </c>
      <c r="I68" s="8">
        <v>2</v>
      </c>
    </row>
    <row r="69" spans="8:9" x14ac:dyDescent="0.35">
      <c r="H69" s="7" t="s">
        <v>130</v>
      </c>
      <c r="I69" s="8">
        <v>1</v>
      </c>
    </row>
    <row r="70" spans="8:9" x14ac:dyDescent="0.35">
      <c r="H70" s="7" t="s">
        <v>139</v>
      </c>
      <c r="I70" s="8">
        <v>2</v>
      </c>
    </row>
    <row r="71" spans="8:9" x14ac:dyDescent="0.35">
      <c r="H71" s="7" t="s">
        <v>103</v>
      </c>
      <c r="I71" s="8">
        <v>39</v>
      </c>
    </row>
  </sheetData>
  <autoFilter ref="E10:E47" xr:uid="{57F1FF48-4396-4FE3-ABD9-234FB66F60F4}"/>
  <phoneticPr fontId="3" type="noConversion"/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Demand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Shields, Matt</cp:lastModifiedBy>
  <dcterms:created xsi:type="dcterms:W3CDTF">2022-06-29T22:54:21Z</dcterms:created>
  <dcterms:modified xsi:type="dcterms:W3CDTF">2022-08-24T03:14:31Z</dcterms:modified>
</cp:coreProperties>
</file>