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21641794-3F50-4643-9750-40156A1C5CD2}" xr6:coauthVersionLast="47" xr6:coauthVersionMax="47" xr10:uidLastSave="{00000000-0000-0000-0000-000000000000}"/>
  <bookViews>
    <workbookView xWindow="-110" yWindow="-110" windowWidth="19420" windowHeight="10420" xr2:uid="{3AECB78B-DE7F-4DF2-AF8F-657EE67A7211}"/>
  </bookViews>
  <sheets>
    <sheet name="README" sheetId="1" r:id="rId1"/>
    <sheet name="Port requirements" sheetId="2" r:id="rId2"/>
    <sheet name="Database and screening" sheetId="3" r:id="rId3"/>
    <sheet name="Sce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4" l="1"/>
  <c r="I5" i="4"/>
  <c r="K14" i="3"/>
  <c r="L14" i="3"/>
  <c r="M14" i="3"/>
  <c r="N14" i="3"/>
  <c r="O14" i="3"/>
  <c r="P14" i="3"/>
  <c r="K15" i="3"/>
  <c r="L15" i="3"/>
  <c r="M15" i="3"/>
  <c r="N15" i="3"/>
  <c r="O15" i="3"/>
  <c r="P15" i="3"/>
  <c r="K16" i="3"/>
  <c r="L16" i="3"/>
  <c r="M16" i="3"/>
  <c r="N16" i="3"/>
  <c r="O16" i="3"/>
  <c r="P16" i="3"/>
  <c r="K17" i="3"/>
  <c r="L17" i="3"/>
  <c r="M17" i="3"/>
  <c r="N17" i="3"/>
  <c r="O17" i="3"/>
  <c r="P17" i="3"/>
  <c r="J17" i="3"/>
  <c r="J16" i="3"/>
  <c r="J15" i="3"/>
  <c r="J14" i="3"/>
</calcChain>
</file>

<file path=xl/sharedStrings.xml><?xml version="1.0" encoding="utf-8"?>
<sst xmlns="http://schemas.openxmlformats.org/spreadsheetml/2006/main" count="115" uniqueCount="84">
  <si>
    <t>Preferred OEM port requirements for major offshore wind components</t>
  </si>
  <si>
    <t>Component</t>
  </si>
  <si>
    <t>Laydown area (acres)</t>
  </si>
  <si>
    <t>Quayside length (m)</t>
  </si>
  <si>
    <t>WTIV draft (m)</t>
  </si>
  <si>
    <t>Feeder barge draft (m)</t>
  </si>
  <si>
    <t>Bearing capacity (t/m2)</t>
  </si>
  <si>
    <t>Blade</t>
  </si>
  <si>
    <t>Nacelle</t>
  </si>
  <si>
    <t>Tower</t>
  </si>
  <si>
    <t>Monopile</t>
  </si>
  <si>
    <t>Jacket</t>
  </si>
  <si>
    <t>Cable</t>
  </si>
  <si>
    <t>Transition piece</t>
  </si>
  <si>
    <t>Database of port characteristics and screening for individual OSW component suitability</t>
  </si>
  <si>
    <t>Port</t>
  </si>
  <si>
    <t>Berth depth (m)</t>
  </si>
  <si>
    <t>Channel depth (m)</t>
  </si>
  <si>
    <t>State</t>
  </si>
  <si>
    <t>Region</t>
  </si>
  <si>
    <t>Northeast Atlantic</t>
  </si>
  <si>
    <t>MA</t>
  </si>
  <si>
    <t>Port Characteristics</t>
  </si>
  <si>
    <t>Component suitability</t>
  </si>
  <si>
    <t>Suitability scoring:</t>
  </si>
  <si>
    <t>Already suitable</t>
  </si>
  <si>
    <t>Not suitable</t>
  </si>
  <si>
    <t>Searsport</t>
  </si>
  <si>
    <t>ME</t>
  </si>
  <si>
    <t>Workbook description</t>
  </si>
  <si>
    <t>Tabs</t>
  </si>
  <si>
    <t>Port requirements:</t>
  </si>
  <si>
    <t>Preferred fabrication port requirements for major OSW components, as specified by OEMS</t>
  </si>
  <si>
    <t>Database and screening:</t>
  </si>
  <si>
    <t>A list of relevant ports and their relevant specifications, with a suitability score for each OSW component based on a comparison between specifications and component port requirements</t>
  </si>
  <si>
    <t>Scenarios:</t>
  </si>
  <si>
    <t>A list of required manufacturing facilities for a domestic OSW supply chain with assigned fabrication ports based on suitability scores and other factors.  Also includes potential timelines and operational dates</t>
  </si>
  <si>
    <t>Major assumptions</t>
  </si>
  <si>
    <t>Database excludes already announced marshaling or fabrication ports, assuming that there is no remaining space for new announcements</t>
  </si>
  <si>
    <t>Database excludes ports smaller than XXXX</t>
  </si>
  <si>
    <t>Port suitability is grouped into 4 categories:</t>
  </si>
  <si>
    <t>Not suitable for a particular component</t>
  </si>
  <si>
    <t>The port is already suitable for a particular component</t>
  </si>
  <si>
    <t>Boston Auto Port</t>
  </si>
  <si>
    <t>Port of Prov</t>
  </si>
  <si>
    <t>RI</t>
  </si>
  <si>
    <t>OSW availability (%)</t>
  </si>
  <si>
    <t>Port specificaitons include an 'OSW availability' metric which estimates the % of the port resources that could be allocated to OSW (0 - 1)</t>
  </si>
  <si>
    <t>All dummy data here for now</t>
  </si>
  <si>
    <t>NE Atlantic Summary</t>
  </si>
  <si>
    <t>Number of unsuitable ports</t>
  </si>
  <si>
    <t>Number of major upgrade ports</t>
  </si>
  <si>
    <t>Number of minor upgrade ports</t>
  </si>
  <si>
    <t>Number of suitable ports</t>
  </si>
  <si>
    <t>Etc</t>
  </si>
  <si>
    <t xml:space="preserve">Domestic manufacturing scenarios with identified fabrication ports </t>
  </si>
  <si>
    <t>Factory</t>
  </si>
  <si>
    <t>COD</t>
  </si>
  <si>
    <t>Location</t>
  </si>
  <si>
    <t>Blade 1</t>
  </si>
  <si>
    <t>Blade 2</t>
  </si>
  <si>
    <t>Blade 3</t>
  </si>
  <si>
    <t>Nacelle 1</t>
  </si>
  <si>
    <t>Tower 1</t>
  </si>
  <si>
    <t>Tower 2</t>
  </si>
  <si>
    <t>Array cable 1</t>
  </si>
  <si>
    <t>Export cable 1</t>
  </si>
  <si>
    <t>Export cable 2</t>
  </si>
  <si>
    <t>Steel plate 1</t>
  </si>
  <si>
    <t>Transition piece 1</t>
  </si>
  <si>
    <t>Timeline</t>
  </si>
  <si>
    <t>Announcement date</t>
  </si>
  <si>
    <t>Requires major upgrades (5 years, $200M)</t>
  </si>
  <si>
    <t>Requires minor upgrades (1 years, $50M)</t>
  </si>
  <si>
    <t>May be suitable for a particular componentbut requires major upgrades.  Assume 5 years and 200M</t>
  </si>
  <si>
    <t xml:space="preserve">May be suitable for a particular componentbut requires minor upgrades.  Assume 1 year and $50M </t>
  </si>
  <si>
    <t>Scenarios list the total number of manufacturing facilities required for a domestic manufacturing scneario (provided by NREL)</t>
  </si>
  <si>
    <t>Scenario ports are identified based on database screening, and could incorporate other metrics (provided by NREL)</t>
  </si>
  <si>
    <t>Timeframe for operational fabrication facility is calculated based on announced date + port development time (from port suitability score) + facility construction and permitting (provided by NREL, scaled by overlap % of any work that can be done in parallel with port work)</t>
  </si>
  <si>
    <t>Port upgrade duration (yrs)</t>
  </si>
  <si>
    <t>Facility construction (yrs)</t>
  </si>
  <si>
    <t>Port/facility overlap (%)</t>
  </si>
  <si>
    <t>Port of Providence</t>
  </si>
  <si>
    <t>Steel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</si>
</sst>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7837-E4CC-4CEC-B416-FA27CFEB4842}">
  <dimension ref="A1:D20"/>
  <sheetViews>
    <sheetView tabSelected="1" workbookViewId="0">
      <selection activeCell="F10" sqref="F10"/>
    </sheetView>
  </sheetViews>
  <sheetFormatPr defaultRowHeight="14.5" x14ac:dyDescent="0.35"/>
  <cols>
    <col min="2" max="2" width="22.81640625" customWidth="1"/>
  </cols>
  <sheetData>
    <row r="1" spans="1:4" x14ac:dyDescent="0.35">
      <c r="A1" t="s">
        <v>29</v>
      </c>
    </row>
    <row r="4" spans="1:4" x14ac:dyDescent="0.35">
      <c r="A4" s="1" t="s">
        <v>30</v>
      </c>
    </row>
    <row r="5" spans="1:4" x14ac:dyDescent="0.35">
      <c r="B5" s="4" t="s">
        <v>31</v>
      </c>
      <c r="C5" t="s">
        <v>32</v>
      </c>
    </row>
    <row r="6" spans="1:4" x14ac:dyDescent="0.35">
      <c r="B6" s="4" t="s">
        <v>33</v>
      </c>
      <c r="C6" t="s">
        <v>34</v>
      </c>
    </row>
    <row r="7" spans="1:4" x14ac:dyDescent="0.35">
      <c r="B7" s="4" t="s">
        <v>35</v>
      </c>
      <c r="C7" t="s">
        <v>36</v>
      </c>
    </row>
    <row r="9" spans="1:4" x14ac:dyDescent="0.35">
      <c r="A9" s="1" t="s">
        <v>37</v>
      </c>
    </row>
    <row r="10" spans="1:4" x14ac:dyDescent="0.35">
      <c r="B10" t="s">
        <v>38</v>
      </c>
    </row>
    <row r="11" spans="1:4" x14ac:dyDescent="0.35">
      <c r="B11" t="s">
        <v>39</v>
      </c>
    </row>
    <row r="12" spans="1:4" x14ac:dyDescent="0.35">
      <c r="B12" t="s">
        <v>40</v>
      </c>
    </row>
    <row r="13" spans="1:4" x14ac:dyDescent="0.35">
      <c r="C13">
        <v>0</v>
      </c>
      <c r="D13" t="s">
        <v>41</v>
      </c>
    </row>
    <row r="14" spans="1:4" x14ac:dyDescent="0.35">
      <c r="C14">
        <v>1</v>
      </c>
      <c r="D14" t="s">
        <v>74</v>
      </c>
    </row>
    <row r="15" spans="1:4" x14ac:dyDescent="0.35">
      <c r="C15">
        <v>2</v>
      </c>
      <c r="D15" t="s">
        <v>75</v>
      </c>
    </row>
    <row r="16" spans="1:4" x14ac:dyDescent="0.35">
      <c r="C16">
        <v>3</v>
      </c>
      <c r="D16" t="s">
        <v>42</v>
      </c>
    </row>
    <row r="17" spans="2:3" x14ac:dyDescent="0.35">
      <c r="B17" t="s">
        <v>47</v>
      </c>
    </row>
    <row r="18" spans="2:3" x14ac:dyDescent="0.35">
      <c r="B18" t="s">
        <v>76</v>
      </c>
    </row>
    <row r="19" spans="2:3" x14ac:dyDescent="0.35">
      <c r="C19" t="s">
        <v>77</v>
      </c>
    </row>
    <row r="20" spans="2:3" x14ac:dyDescent="0.35">
      <c r="C2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846E-A9E6-4855-B7D4-77822363FD7A}">
  <dimension ref="A1:F11"/>
  <sheetViews>
    <sheetView workbookViewId="0">
      <selection activeCell="C24" sqref="C24"/>
    </sheetView>
  </sheetViews>
  <sheetFormatPr defaultRowHeight="14.5" x14ac:dyDescent="0.35"/>
  <cols>
    <col min="1" max="1" width="24.6328125" customWidth="1"/>
    <col min="2" max="2" width="22" customWidth="1"/>
    <col min="3" max="3" width="22.453125" customWidth="1"/>
    <col min="4" max="4" width="21.81640625" customWidth="1"/>
    <col min="5" max="5" width="22" customWidth="1"/>
    <col min="6" max="6" width="23.36328125" customWidth="1"/>
  </cols>
  <sheetData>
    <row r="1" spans="1:6" x14ac:dyDescent="0.35">
      <c r="A1" t="s">
        <v>0</v>
      </c>
    </row>
    <row r="3" spans="1:6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5">
      <c r="A4" t="s">
        <v>7</v>
      </c>
    </row>
    <row r="5" spans="1:6" x14ac:dyDescent="0.35">
      <c r="A5" t="s">
        <v>8</v>
      </c>
    </row>
    <row r="6" spans="1:6" x14ac:dyDescent="0.35">
      <c r="A6" t="s">
        <v>9</v>
      </c>
    </row>
    <row r="7" spans="1:6" x14ac:dyDescent="0.35">
      <c r="A7" t="s">
        <v>10</v>
      </c>
    </row>
    <row r="8" spans="1:6" x14ac:dyDescent="0.35">
      <c r="A8" t="s">
        <v>11</v>
      </c>
    </row>
    <row r="9" spans="1:6" x14ac:dyDescent="0.35">
      <c r="A9" t="s">
        <v>12</v>
      </c>
    </row>
    <row r="10" spans="1:6" x14ac:dyDescent="0.35">
      <c r="A10" t="s">
        <v>13</v>
      </c>
    </row>
    <row r="11" spans="1:6" x14ac:dyDescent="0.35">
      <c r="A11" t="s">
        <v>83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9296-055B-4FB3-B8A5-D5BBE12B99CD}">
  <dimension ref="A1:Q19"/>
  <sheetViews>
    <sheetView zoomScale="60" zoomScaleNormal="60" workbookViewId="0">
      <selection activeCell="Q10" sqref="Q10"/>
    </sheetView>
  </sheetViews>
  <sheetFormatPr defaultRowHeight="14.5" x14ac:dyDescent="0.35"/>
  <cols>
    <col min="1" max="1" width="28.08984375" customWidth="1"/>
    <col min="2" max="2" width="7.81640625" customWidth="1"/>
    <col min="3" max="3" width="18.36328125" customWidth="1"/>
    <col min="4" max="4" width="18.7265625" bestFit="1" customWidth="1"/>
    <col min="5" max="5" width="17.81640625" customWidth="1"/>
    <col min="6" max="6" width="14.6328125" bestFit="1" customWidth="1"/>
    <col min="7" max="7" width="16.6328125" bestFit="1" customWidth="1"/>
    <col min="8" max="8" width="20.54296875" bestFit="1" customWidth="1"/>
    <col min="9" max="9" width="20.54296875" customWidth="1"/>
    <col min="16" max="16" width="14.1796875" bestFit="1" customWidth="1"/>
  </cols>
  <sheetData>
    <row r="1" spans="1:17" x14ac:dyDescent="0.35">
      <c r="A1" t="s">
        <v>14</v>
      </c>
    </row>
    <row r="3" spans="1:17" x14ac:dyDescent="0.35">
      <c r="A3" t="s">
        <v>24</v>
      </c>
      <c r="B3">
        <v>0</v>
      </c>
      <c r="C3" t="s">
        <v>26</v>
      </c>
    </row>
    <row r="4" spans="1:17" x14ac:dyDescent="0.35">
      <c r="B4">
        <v>1</v>
      </c>
      <c r="C4" t="s">
        <v>72</v>
      </c>
    </row>
    <row r="5" spans="1:17" x14ac:dyDescent="0.35">
      <c r="B5">
        <v>2</v>
      </c>
      <c r="C5" t="s">
        <v>73</v>
      </c>
    </row>
    <row r="6" spans="1:17" x14ac:dyDescent="0.35">
      <c r="B6">
        <v>3</v>
      </c>
      <c r="C6" t="s">
        <v>25</v>
      </c>
      <c r="J6" s="2" t="s">
        <v>48</v>
      </c>
    </row>
    <row r="8" spans="1:17" x14ac:dyDescent="0.35">
      <c r="D8" t="s">
        <v>22</v>
      </c>
      <c r="J8" t="s">
        <v>23</v>
      </c>
    </row>
    <row r="9" spans="1:17" x14ac:dyDescent="0.35">
      <c r="A9" s="1" t="s">
        <v>15</v>
      </c>
      <c r="B9" s="1" t="s">
        <v>18</v>
      </c>
      <c r="C9" s="1" t="s">
        <v>19</v>
      </c>
      <c r="D9" s="1" t="s">
        <v>2</v>
      </c>
      <c r="E9" s="1" t="s">
        <v>3</v>
      </c>
      <c r="F9" s="1" t="s">
        <v>16</v>
      </c>
      <c r="G9" s="1" t="s">
        <v>17</v>
      </c>
      <c r="H9" s="1" t="s">
        <v>6</v>
      </c>
      <c r="I9" s="1" t="s">
        <v>46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  <c r="P9" s="1" t="s">
        <v>13</v>
      </c>
      <c r="Q9" s="1" t="s">
        <v>83</v>
      </c>
    </row>
    <row r="10" spans="1:17" x14ac:dyDescent="0.35">
      <c r="A10" t="s">
        <v>27</v>
      </c>
      <c r="B10" t="s">
        <v>28</v>
      </c>
      <c r="C10" t="s">
        <v>20</v>
      </c>
      <c r="D10">
        <v>42</v>
      </c>
      <c r="E10">
        <v>484</v>
      </c>
      <c r="F10">
        <v>9.75</v>
      </c>
      <c r="G10">
        <v>9.75</v>
      </c>
      <c r="J10">
        <v>1</v>
      </c>
      <c r="K10">
        <v>2</v>
      </c>
      <c r="L10">
        <v>2</v>
      </c>
      <c r="M10">
        <v>1</v>
      </c>
      <c r="N10">
        <v>0</v>
      </c>
      <c r="O10">
        <v>0</v>
      </c>
      <c r="P10">
        <v>2</v>
      </c>
    </row>
    <row r="11" spans="1:17" x14ac:dyDescent="0.35">
      <c r="A11" t="s">
        <v>43</v>
      </c>
      <c r="B11" t="s">
        <v>21</v>
      </c>
      <c r="C11" t="s">
        <v>20</v>
      </c>
      <c r="D11">
        <v>81</v>
      </c>
      <c r="E11">
        <v>335</v>
      </c>
      <c r="F11">
        <v>12</v>
      </c>
      <c r="G11">
        <v>10.67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7" x14ac:dyDescent="0.35">
      <c r="A12" t="s">
        <v>44</v>
      </c>
      <c r="B12" t="s">
        <v>45</v>
      </c>
      <c r="C12" t="s">
        <v>20</v>
      </c>
      <c r="D12">
        <v>20</v>
      </c>
      <c r="E12">
        <v>1067</v>
      </c>
      <c r="F12">
        <v>10.67</v>
      </c>
      <c r="G12">
        <v>10.67</v>
      </c>
      <c r="J12">
        <v>1</v>
      </c>
      <c r="K12">
        <v>3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7" x14ac:dyDescent="0.35">
      <c r="A13" s="3" t="s">
        <v>49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7" x14ac:dyDescent="0.35">
      <c r="A14" t="s">
        <v>50</v>
      </c>
      <c r="J14">
        <f>COUNTIF(J$10:J$12, 0)</f>
        <v>1</v>
      </c>
      <c r="K14">
        <f t="shared" ref="K14:P14" si="0">COUNTIF(K$10:K$12, 0)</f>
        <v>0</v>
      </c>
      <c r="L14">
        <f t="shared" si="0"/>
        <v>1</v>
      </c>
      <c r="M14">
        <f t="shared" si="0"/>
        <v>2</v>
      </c>
      <c r="N14">
        <f t="shared" si="0"/>
        <v>3</v>
      </c>
      <c r="O14">
        <f t="shared" si="0"/>
        <v>2</v>
      </c>
      <c r="P14">
        <f t="shared" si="0"/>
        <v>1</v>
      </c>
    </row>
    <row r="15" spans="1:17" x14ac:dyDescent="0.35">
      <c r="A15" t="s">
        <v>51</v>
      </c>
      <c r="J15">
        <f>COUNTIF(J$10:J$12, 1)</f>
        <v>2</v>
      </c>
      <c r="K15">
        <f t="shared" ref="K15:P15" si="1">COUNTIF(K$10:K$12, 1)</f>
        <v>1</v>
      </c>
      <c r="L15">
        <f t="shared" si="1"/>
        <v>1</v>
      </c>
      <c r="M15">
        <f t="shared" si="1"/>
        <v>1</v>
      </c>
      <c r="N15">
        <f t="shared" si="1"/>
        <v>0</v>
      </c>
      <c r="O15">
        <f t="shared" si="1"/>
        <v>1</v>
      </c>
      <c r="P15">
        <f t="shared" si="1"/>
        <v>1</v>
      </c>
    </row>
    <row r="16" spans="1:17" x14ac:dyDescent="0.35">
      <c r="A16" t="s">
        <v>52</v>
      </c>
      <c r="J16">
        <f>COUNTIF(J$10:J$12, 2)</f>
        <v>0</v>
      </c>
      <c r="K16">
        <f t="shared" ref="K16:P16" si="2">COUNTIF(K$10:K$12, 2)</f>
        <v>1</v>
      </c>
      <c r="L16">
        <f t="shared" si="2"/>
        <v>1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1</v>
      </c>
    </row>
    <row r="17" spans="1:16" x14ac:dyDescent="0.35">
      <c r="A17" t="s">
        <v>53</v>
      </c>
      <c r="J17">
        <f>COUNTIF(J$10:J$12, 3)</f>
        <v>0</v>
      </c>
      <c r="K17">
        <f t="shared" ref="K17:P17" si="3">COUNTIF(K$10:K$12, 3)</f>
        <v>1</v>
      </c>
      <c r="L17">
        <f t="shared" si="3"/>
        <v>0</v>
      </c>
      <c r="M17">
        <f t="shared" si="3"/>
        <v>0</v>
      </c>
      <c r="N17">
        <f t="shared" si="3"/>
        <v>0</v>
      </c>
      <c r="O17">
        <f t="shared" si="3"/>
        <v>0</v>
      </c>
      <c r="P17">
        <f t="shared" si="3"/>
        <v>0</v>
      </c>
    </row>
    <row r="19" spans="1:16" x14ac:dyDescent="0.35">
      <c r="A19" t="s">
        <v>54</v>
      </c>
    </row>
  </sheetData>
  <mergeCells count="1">
    <mergeCell ref="A13:P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C40D-D10E-4082-9F59-9049B6CB520B}">
  <dimension ref="A1:I15"/>
  <sheetViews>
    <sheetView workbookViewId="0">
      <selection activeCell="E14" sqref="E14"/>
    </sheetView>
  </sheetViews>
  <sheetFormatPr defaultRowHeight="14.5" x14ac:dyDescent="0.35"/>
  <cols>
    <col min="1" max="1" width="17.26953125" customWidth="1"/>
    <col min="2" max="2" width="16.1796875" bestFit="1" customWidth="1"/>
    <col min="4" max="4" width="15.90625" bestFit="1" customWidth="1"/>
    <col min="5" max="5" width="18" bestFit="1" customWidth="1"/>
    <col min="6" max="6" width="19.453125" bestFit="1" customWidth="1"/>
    <col min="7" max="7" width="22" bestFit="1" customWidth="1"/>
    <col min="8" max="8" width="20.81640625" bestFit="1" customWidth="1"/>
  </cols>
  <sheetData>
    <row r="1" spans="1:9" x14ac:dyDescent="0.35">
      <c r="A1" t="s">
        <v>55</v>
      </c>
    </row>
    <row r="2" spans="1:9" x14ac:dyDescent="0.35">
      <c r="E2" s="2" t="s">
        <v>48</v>
      </c>
    </row>
    <row r="3" spans="1:9" x14ac:dyDescent="0.35">
      <c r="A3" s="1"/>
      <c r="B3" s="1" t="s">
        <v>58</v>
      </c>
      <c r="C3" s="1"/>
      <c r="D3" s="1"/>
      <c r="E3" s="1" t="s">
        <v>70</v>
      </c>
      <c r="F3" s="1"/>
      <c r="G3" s="1"/>
      <c r="H3" s="1"/>
      <c r="I3" s="1"/>
    </row>
    <row r="4" spans="1:9" x14ac:dyDescent="0.35">
      <c r="A4" s="1" t="s">
        <v>56</v>
      </c>
      <c r="B4" s="1" t="s">
        <v>15</v>
      </c>
      <c r="C4" s="1" t="s">
        <v>18</v>
      </c>
      <c r="D4" s="1" t="s">
        <v>19</v>
      </c>
      <c r="E4" s="1" t="s">
        <v>71</v>
      </c>
      <c r="F4" s="1" t="s">
        <v>79</v>
      </c>
      <c r="G4" s="1" t="s">
        <v>80</v>
      </c>
      <c r="H4" s="1" t="s">
        <v>81</v>
      </c>
      <c r="I4" s="1" t="s">
        <v>57</v>
      </c>
    </row>
    <row r="5" spans="1:9" x14ac:dyDescent="0.35">
      <c r="A5" t="s">
        <v>59</v>
      </c>
      <c r="B5" t="s">
        <v>82</v>
      </c>
      <c r="C5" t="s">
        <v>45</v>
      </c>
      <c r="D5" t="s">
        <v>20</v>
      </c>
      <c r="E5">
        <v>2023</v>
      </c>
      <c r="F5">
        <v>5</v>
      </c>
      <c r="G5">
        <v>3.5</v>
      </c>
      <c r="H5">
        <v>0.2</v>
      </c>
      <c r="I5">
        <f>ROUNDDOWN(E5+F5+G5*(1-H5),0)</f>
        <v>2030</v>
      </c>
    </row>
    <row r="6" spans="1:9" x14ac:dyDescent="0.35">
      <c r="A6" t="s">
        <v>60</v>
      </c>
      <c r="B6" t="s">
        <v>54</v>
      </c>
    </row>
    <row r="7" spans="1:9" x14ac:dyDescent="0.35">
      <c r="A7" t="s">
        <v>61</v>
      </c>
      <c r="B7" t="s">
        <v>54</v>
      </c>
    </row>
    <row r="8" spans="1:9" x14ac:dyDescent="0.35">
      <c r="A8" t="s">
        <v>62</v>
      </c>
      <c r="B8" t="s">
        <v>27</v>
      </c>
      <c r="C8" t="s">
        <v>28</v>
      </c>
      <c r="D8" t="s">
        <v>20</v>
      </c>
      <c r="E8">
        <v>2024</v>
      </c>
      <c r="F8">
        <v>1</v>
      </c>
      <c r="G8">
        <v>3</v>
      </c>
      <c r="H8">
        <v>0</v>
      </c>
      <c r="I8">
        <f>ROUNDDOWN(E8+F8+G8*(1-H8),0)</f>
        <v>2028</v>
      </c>
    </row>
    <row r="9" spans="1:9" x14ac:dyDescent="0.35">
      <c r="A9" t="s">
        <v>63</v>
      </c>
      <c r="B9" t="s">
        <v>54</v>
      </c>
    </row>
    <row r="10" spans="1:9" x14ac:dyDescent="0.35">
      <c r="A10" t="s">
        <v>64</v>
      </c>
      <c r="B10" t="s">
        <v>54</v>
      </c>
    </row>
    <row r="11" spans="1:9" x14ac:dyDescent="0.35">
      <c r="A11" t="s">
        <v>65</v>
      </c>
      <c r="B11" t="s">
        <v>54</v>
      </c>
    </row>
    <row r="12" spans="1:9" x14ac:dyDescent="0.35">
      <c r="A12" t="s">
        <v>66</v>
      </c>
      <c r="B12" t="s">
        <v>54</v>
      </c>
    </row>
    <row r="13" spans="1:9" x14ac:dyDescent="0.35">
      <c r="A13" t="s">
        <v>67</v>
      </c>
      <c r="B13" t="s">
        <v>54</v>
      </c>
    </row>
    <row r="14" spans="1:9" x14ac:dyDescent="0.35">
      <c r="A14" t="s">
        <v>68</v>
      </c>
      <c r="B14" t="s">
        <v>54</v>
      </c>
    </row>
    <row r="15" spans="1:9" x14ac:dyDescent="0.35">
      <c r="A15" t="s">
        <v>69</v>
      </c>
      <c r="B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Port requirements</vt:lpstr>
      <vt:lpstr>Database and screening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2022-05-26T03:11:16Z</dcterms:created>
  <dcterms:modified xsi:type="dcterms:W3CDTF">2022-05-26T04:36:11Z</dcterms:modified>
</cp:coreProperties>
</file>