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Dokumente\Spaß\"/>
    </mc:Choice>
  </mc:AlternateContent>
  <xr:revisionPtr revIDLastSave="0" documentId="13_ncr:1_{BF7AD382-5D5C-4608-B082-9FE0AB2D2A13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Dashboard" sheetId="5" r:id="rId1"/>
    <sheet name="RESULTS" sheetId="1" r:id="rId2"/>
    <sheet name="STATISTICS" sheetId="2" r:id="rId3"/>
    <sheet name="PIVOT" sheetId="4" r:id="rId4"/>
    <sheet name="Tabelle3" sheetId="3" r:id="rId5"/>
  </sheets>
  <definedNames>
    <definedName name="_xlnm._FilterDatabase" localSheetId="1" hidden="1">'RESULTS'!$A$1:$G$1</definedName>
  </definedNames>
  <calcPr calcId="191029"/>
  <pivotCaches>
    <pivotCache cacheId="0" r:id="rId6"/>
  </pivotCaches>
</workbook>
</file>

<file path=xl/calcChain.xml><?xml version="1.0" encoding="utf-8"?>
<calcChain xmlns="http://schemas.openxmlformats.org/spreadsheetml/2006/main">
  <c r="G32" i="1" l="1"/>
  <c r="H32" i="1"/>
  <c r="J31" i="1" s="1"/>
  <c r="I32" i="1"/>
  <c r="K31" i="1" s="1"/>
  <c r="J32" i="1"/>
  <c r="K32" i="1"/>
  <c r="L32" i="1"/>
  <c r="M32" i="1"/>
  <c r="O32" i="1" a="1"/>
  <c r="O32" i="1" s="1"/>
  <c r="P3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G31" i="1"/>
  <c r="G30" i="1"/>
  <c r="G29" i="1"/>
  <c r="G28" i="1"/>
  <c r="G27" i="1"/>
  <c r="G26" i="1"/>
  <c r="L26" i="1" s="1"/>
  <c r="G25" i="1"/>
  <c r="L25" i="1" s="1"/>
  <c r="I2" i="1"/>
  <c r="K2" i="1" s="1"/>
  <c r="G24" i="1"/>
  <c r="H2" i="1"/>
  <c r="G23" i="1"/>
  <c r="L23" i="1" s="1"/>
  <c r="L27" i="1" l="1"/>
  <c r="L30" i="1"/>
  <c r="O25" i="1" a="1"/>
  <c r="O25" i="1" s="1"/>
  <c r="K12" i="1"/>
  <c r="J5" i="1"/>
  <c r="O26" i="1" a="1"/>
  <c r="O26" i="1" s="1"/>
  <c r="O29" i="1" a="1"/>
  <c r="O29" i="1" s="1"/>
  <c r="O30" i="1" a="1"/>
  <c r="O30" i="1" s="1"/>
  <c r="J8" i="1"/>
  <c r="O28" i="1" a="1"/>
  <c r="O28" i="1" s="1"/>
  <c r="O27" i="1" a="1"/>
  <c r="O27" i="1" s="1"/>
  <c r="M29" i="1"/>
  <c r="O31" i="1" a="1"/>
  <c r="O31" i="1" s="1"/>
  <c r="O24" i="1" a="1"/>
  <c r="O24" i="1" s="1"/>
  <c r="L28" i="1"/>
  <c r="L29" i="1"/>
  <c r="J28" i="1"/>
  <c r="J24" i="1"/>
  <c r="J16" i="1"/>
  <c r="J12" i="1"/>
  <c r="J4" i="1"/>
  <c r="K28" i="1"/>
  <c r="K24" i="1"/>
  <c r="K20" i="1"/>
  <c r="K16" i="1"/>
  <c r="K8" i="1"/>
  <c r="K4" i="1"/>
  <c r="L24" i="1"/>
  <c r="J27" i="1"/>
  <c r="J23" i="1"/>
  <c r="J19" i="1"/>
  <c r="J15" i="1"/>
  <c r="J11" i="1"/>
  <c r="J7" i="1"/>
  <c r="J3" i="1"/>
  <c r="K27" i="1"/>
  <c r="K23" i="1"/>
  <c r="K19" i="1"/>
  <c r="K15" i="1"/>
  <c r="K11" i="1"/>
  <c r="K7" i="1"/>
  <c r="K3" i="1"/>
  <c r="J30" i="1"/>
  <c r="J26" i="1"/>
  <c r="J22" i="1"/>
  <c r="J18" i="1"/>
  <c r="J14" i="1"/>
  <c r="J10" i="1"/>
  <c r="J6" i="1"/>
  <c r="K30" i="1"/>
  <c r="K26" i="1"/>
  <c r="K22" i="1"/>
  <c r="K18" i="1"/>
  <c r="K14" i="1"/>
  <c r="K10" i="1"/>
  <c r="K6" i="1"/>
  <c r="J20" i="1"/>
  <c r="M31" i="1"/>
  <c r="J29" i="1"/>
  <c r="J25" i="1"/>
  <c r="J21" i="1"/>
  <c r="J17" i="1"/>
  <c r="J13" i="1"/>
  <c r="J9" i="1"/>
  <c r="K29" i="1"/>
  <c r="K25" i="1"/>
  <c r="K21" i="1"/>
  <c r="K17" i="1"/>
  <c r="K13" i="1"/>
  <c r="K9" i="1"/>
  <c r="K5" i="1"/>
  <c r="L31" i="1"/>
  <c r="M30" i="1"/>
  <c r="M28" i="1"/>
  <c r="M27" i="1"/>
  <c r="M25" i="1"/>
  <c r="M26" i="1" s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O23" i="1" s="1" a="1"/>
  <c r="O23" i="1" s="1"/>
  <c r="G2" i="1"/>
  <c r="C3" i="2"/>
  <c r="B3" i="2"/>
  <c r="O20" i="1" l="1" a="1"/>
  <c r="O20" i="1" s="1"/>
  <c r="P31" i="1"/>
  <c r="P29" i="1"/>
  <c r="L21" i="1"/>
  <c r="O22" i="1" a="1"/>
  <c r="O22" i="1" s="1"/>
  <c r="L20" i="1"/>
  <c r="O21" i="1" a="1"/>
  <c r="O21" i="1" s="1"/>
  <c r="P30" i="1"/>
  <c r="O17" i="1" a="1"/>
  <c r="O17" i="1" s="1"/>
  <c r="O15" i="1" a="1"/>
  <c r="O15" i="1" s="1"/>
  <c r="O18" i="1" a="1"/>
  <c r="O18" i="1" s="1"/>
  <c r="L18" i="1"/>
  <c r="O19" i="1" a="1"/>
  <c r="O19" i="1" s="1"/>
  <c r="O14" i="1" a="1"/>
  <c r="O14" i="1" s="1"/>
  <c r="O8" i="1" a="1"/>
  <c r="O8" i="1" s="1"/>
  <c r="O6" i="1" a="1"/>
  <c r="O6" i="1" s="1"/>
  <c r="O11" i="1" a="1"/>
  <c r="O11" i="1" s="1"/>
  <c r="P27" i="1"/>
  <c r="O5" i="1" a="1"/>
  <c r="O5" i="1" s="1"/>
  <c r="P28" i="1"/>
  <c r="O16" i="1" a="1"/>
  <c r="O16" i="1" s="1"/>
  <c r="O13" i="1" a="1"/>
  <c r="O13" i="1" s="1"/>
  <c r="O12" i="1" a="1"/>
  <c r="O12" i="1" s="1"/>
  <c r="O10" i="1" a="1"/>
  <c r="O10" i="1" s="1"/>
  <c r="O9" i="1" a="1"/>
  <c r="O9" i="1" s="1"/>
  <c r="O7" i="1" a="1"/>
  <c r="O7" i="1" s="1"/>
  <c r="O3" i="1" a="1"/>
  <c r="O3" i="1" s="1"/>
  <c r="O2" i="1" a="1"/>
  <c r="O2" i="1" s="1"/>
  <c r="O4" i="1" a="1"/>
  <c r="O4" i="1" s="1"/>
  <c r="P26" i="1"/>
  <c r="L19" i="1"/>
  <c r="L22" i="1"/>
  <c r="M15" i="1"/>
  <c r="M19" i="1"/>
  <c r="M20" i="1"/>
  <c r="M16" i="1"/>
  <c r="L12" i="1"/>
  <c r="M12" i="1"/>
  <c r="M8" i="1"/>
  <c r="L8" i="1"/>
  <c r="M4" i="1"/>
  <c r="M11" i="1"/>
  <c r="M7" i="1"/>
  <c r="L3" i="1"/>
  <c r="M3" i="1"/>
  <c r="M14" i="1"/>
  <c r="M10" i="1"/>
  <c r="L6" i="1"/>
  <c r="M6" i="1"/>
  <c r="M2" i="1"/>
  <c r="L2" i="1"/>
  <c r="L17" i="1"/>
  <c r="M17" i="1"/>
  <c r="L13" i="1"/>
  <c r="M13" i="1"/>
  <c r="L9" i="1"/>
  <c r="M9" i="1"/>
  <c r="L5" i="1"/>
  <c r="M5" i="1"/>
  <c r="B2" i="2"/>
  <c r="C2" i="2"/>
  <c r="L10" i="1" l="1"/>
  <c r="L14" i="1"/>
  <c r="L7" i="1"/>
  <c r="L4" i="1"/>
  <c r="M21" i="1"/>
  <c r="M18" i="1"/>
  <c r="L15" i="1" l="1"/>
  <c r="L11" i="1"/>
  <c r="M22" i="1"/>
  <c r="L16" i="1" l="1"/>
  <c r="B4" i="2"/>
  <c r="M23" i="1"/>
  <c r="P16" i="1" l="1"/>
  <c r="M24" i="1"/>
  <c r="P24" i="1"/>
  <c r="P9" i="1"/>
  <c r="P21" i="1"/>
  <c r="P11" i="1"/>
  <c r="P20" i="1"/>
  <c r="P13" i="1"/>
  <c r="P12" i="1"/>
  <c r="P19" i="1"/>
  <c r="P14" i="1"/>
  <c r="P22" i="1"/>
  <c r="P10" i="1"/>
  <c r="P23" i="1"/>
  <c r="P18" i="1"/>
  <c r="P17" i="1"/>
  <c r="P8" i="1"/>
  <c r="P15" i="1"/>
  <c r="P2" i="1"/>
  <c r="P3" i="1"/>
  <c r="P5" i="1"/>
  <c r="C4" i="2"/>
  <c r="P25" i="1" l="1"/>
  <c r="P6" i="1"/>
  <c r="P7" i="1"/>
  <c r="P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<sst xmlns="http://schemas.openxmlformats.org/spreadsheetml/2006/main" count="95" uniqueCount="52">
  <si>
    <t xml:space="preserve"># Championship </t>
  </si>
  <si>
    <t>Date</t>
  </si>
  <si>
    <t>Location</t>
  </si>
  <si>
    <t>Doug</t>
  </si>
  <si>
    <t>Site</t>
  </si>
  <si>
    <t>Las Vegas</t>
  </si>
  <si>
    <t>Champion</t>
  </si>
  <si>
    <t>Matze</t>
  </si>
  <si>
    <t>Freiburg</t>
  </si>
  <si>
    <t>Shooters</t>
  </si>
  <si>
    <t>Lörrach</t>
  </si>
  <si>
    <t>SportPark Arena</t>
  </si>
  <si>
    <t>Comments</t>
  </si>
  <si>
    <t>Matze table run</t>
  </si>
  <si>
    <t>EightBalls</t>
  </si>
  <si>
    <t>Max title defense in a row</t>
  </si>
  <si>
    <t>Player Comparison</t>
  </si>
  <si>
    <t>Total Championship won</t>
  </si>
  <si>
    <t>Total Frames Won</t>
  </si>
  <si>
    <t>Matze Black Ball Break in last frame</t>
  </si>
  <si>
    <t>"Feiges Drecksspiel"</t>
  </si>
  <si>
    <t>Coke + Fries ordered on last frame</t>
  </si>
  <si>
    <t>Doug - only water</t>
  </si>
  <si>
    <t>Frames Doug</t>
  </si>
  <si>
    <t>Frames Matze</t>
  </si>
  <si>
    <t>WinSeries_Doug</t>
  </si>
  <si>
    <t>WinSeries_Matze</t>
  </si>
  <si>
    <t>Championships Won</t>
  </si>
  <si>
    <t>Total_Wins_Doug</t>
  </si>
  <si>
    <t>Total_Wins_Matze</t>
  </si>
  <si>
    <t>Win_Doug</t>
  </si>
  <si>
    <t>Win_Matze</t>
  </si>
  <si>
    <t>Current Champion</t>
  </si>
  <si>
    <t>Money Games afterwards</t>
  </si>
  <si>
    <t>First 4x Title Defense</t>
  </si>
  <si>
    <t>Shooters is now EightBalls</t>
  </si>
  <si>
    <t>"Nothing Spectacular"</t>
  </si>
  <si>
    <t>Queue Tip broke</t>
  </si>
  <si>
    <t>Kaugummi am Schuh</t>
  </si>
  <si>
    <t>Trade-Off</t>
  </si>
  <si>
    <t>The curse continuos</t>
  </si>
  <si>
    <t>Rekordversuch &amp; HANDYGATE</t>
  </si>
  <si>
    <t>Corona Crisis &amp; Sushi Take-away</t>
  </si>
  <si>
    <t>WestSide</t>
  </si>
  <si>
    <t>Corona is still alive</t>
  </si>
  <si>
    <t>Müllheim</t>
  </si>
  <si>
    <t>Bombastic</t>
  </si>
  <si>
    <t>Fahrradtour Wurstsalat</t>
  </si>
  <si>
    <t>Played in Raucherraum</t>
  </si>
  <si>
    <t>Current Winning Streak</t>
  </si>
  <si>
    <t>Merzhausen</t>
  </si>
  <si>
    <t>Shooters´s Open Again!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</si>
</sst>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0" borderId="0" xfId="0" applyNumberForma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64" formatCode="[$-409]mmm\-yy;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CBAF07"/>
      <color rgb="FFE6CC08"/>
      <color rgb="FFE9C117"/>
      <color rgb="FFF3E029"/>
      <color rgb="FFF7D6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[International_Championship_List_of_Fame.xlsx]PIVOT!PivotTable21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Total Championship Wins </a:t>
            </a:r>
          </a:p>
        </c:rich>
      </c:tx>
      <c:layout>
        <c:manualLayout>
          <c:xMode val="edge"/>
          <c:yMode val="edge"/>
          <c:x val="0.1245846269216348"/>
          <c:y val="4.02298850574712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4-EF0D-4637-9F49-80784F50B6EC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A5B8-463B-B3D5-9AD13EB431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PIVOT!$A$4:$A$5</c:f>
              <c:strCache>
                <c:ptCount val="2"/>
                <c:pt idx="0">
                  <c:v>Doug</c:v>
                </c:pt>
                <c:pt idx="1">
                  <c:v>Matze</c:v>
                </c:pt>
              </c:strCache>
            </c:strRef>
          </c:cat>
          <c:val>
            <c:numRef>
              <c:f>PIVOT!$B$4:$B$5</c:f>
              <c:numCache>
                <c:formatCode>General</c:formatCode>
                <c:ptCount val="2"/>
                <c:pt idx="0">
                  <c:v>16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0D-4637-9F49-80784F50B6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5574304"/>
        <c:axId val="25580128"/>
      </c:barChart>
      <c:catAx>
        <c:axId val="2557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580128"/>
        <c:crosses val="autoZero"/>
        <c:auto val="1"/>
        <c:lblAlgn val="ctr"/>
        <c:lblOffset val="100"/>
        <c:noMultiLvlLbl val="0"/>
      </c:catAx>
      <c:valAx>
        <c:axId val="255801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574304"/>
        <c:crosses val="autoZero"/>
        <c:crossBetween val="between"/>
        <c:majorUnit val="5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de-DE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Winning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de-DE"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8776978417266189E-2"/>
          <c:y val="0.14469194312796207"/>
          <c:w val="0.94964028776978415"/>
          <c:h val="0.63221144157928122"/>
        </c:manualLayout>
      </c:layout>
      <c:lineChart>
        <c:grouping val="standard"/>
        <c:varyColors val="0"/>
        <c:ser>
          <c:idx val="0"/>
          <c:order val="0"/>
          <c:tx>
            <c:strRef>
              <c:f>'RESULTS'!$L$1</c:f>
              <c:strCache>
                <c:ptCount val="1"/>
                <c:pt idx="0">
                  <c:v>WinSeries_Doug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'RESULTS'!$A$2:$A$32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'RESULTS'!$L$2:$L$32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4-462D-8B03-1D047EC810CE}"/>
            </c:ext>
          </c:extLst>
        </c:ser>
        <c:ser>
          <c:idx val="1"/>
          <c:order val="1"/>
          <c:tx>
            <c:strRef>
              <c:f>'RESULTS'!$M$1</c:f>
              <c:strCache>
                <c:ptCount val="1"/>
                <c:pt idx="0">
                  <c:v>WinSeries_Matze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'RESULTS'!$A$2:$A$32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'RESULTS'!$M$2:$M$32</c:f>
              <c:numCache>
                <c:formatCode>General</c:formatCode>
                <c:ptCount val="3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F4-462D-8B03-1D047EC810C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7813776"/>
        <c:axId val="27811280"/>
      </c:lineChart>
      <c:catAx>
        <c:axId val="2781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811280"/>
        <c:crosses val="autoZero"/>
        <c:auto val="1"/>
        <c:lblAlgn val="ctr"/>
        <c:lblOffset val="200"/>
        <c:noMultiLvlLbl val="0"/>
      </c:catAx>
      <c:valAx>
        <c:axId val="278112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781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tx1">
            <a:lumMod val="95000"/>
            <a:lumOff val="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Championship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4.554911019250707E-2"/>
          <c:y val="0.15085956482817839"/>
          <c:w val="0.90286351706036749"/>
          <c:h val="0.49886000328845204"/>
        </c:manualLayout>
      </c:layout>
      <c:lineChart>
        <c:grouping val="standard"/>
        <c:varyColors val="0"/>
        <c:ser>
          <c:idx val="0"/>
          <c:order val="0"/>
          <c:tx>
            <c:v>Doug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multiLvlStrRef>
              <c:f>'RESULTS'!$A$2:$B$31</c:f>
              <c:multiLvlStrCache>
                <c:ptCount val="30"/>
                <c:lvl>
                  <c:pt idx="0">
                    <c:v>Mar-11</c:v>
                  </c:pt>
                  <c:pt idx="1">
                    <c:v>Aug-11</c:v>
                  </c:pt>
                  <c:pt idx="2">
                    <c:v>Nov-11</c:v>
                  </c:pt>
                  <c:pt idx="3">
                    <c:v>Feb-12</c:v>
                  </c:pt>
                  <c:pt idx="4">
                    <c:v>Mar-12</c:v>
                  </c:pt>
                  <c:pt idx="5">
                    <c:v>Aug-12</c:v>
                  </c:pt>
                  <c:pt idx="6">
                    <c:v>Aug-12</c:v>
                  </c:pt>
                  <c:pt idx="7">
                    <c:v>Dec-12</c:v>
                  </c:pt>
                  <c:pt idx="8">
                    <c:v>Mar-12</c:v>
                  </c:pt>
                  <c:pt idx="9">
                    <c:v>Jun-13</c:v>
                  </c:pt>
                  <c:pt idx="10">
                    <c:v>Oct-13</c:v>
                  </c:pt>
                  <c:pt idx="11">
                    <c:v>Jan-14</c:v>
                  </c:pt>
                  <c:pt idx="12">
                    <c:v>Mar-14</c:v>
                  </c:pt>
                  <c:pt idx="13">
                    <c:v>May-14</c:v>
                  </c:pt>
                  <c:pt idx="14">
                    <c:v>Jul-14</c:v>
                  </c:pt>
                  <c:pt idx="15">
                    <c:v>Sep-14</c:v>
                  </c:pt>
                  <c:pt idx="16">
                    <c:v>Dec-15</c:v>
                  </c:pt>
                  <c:pt idx="17">
                    <c:v>Mar-16</c:v>
                  </c:pt>
                  <c:pt idx="18">
                    <c:v>Feb-17</c:v>
                  </c:pt>
                  <c:pt idx="19">
                    <c:v>May-17</c:v>
                  </c:pt>
                  <c:pt idx="20">
                    <c:v>Jul-17</c:v>
                  </c:pt>
                  <c:pt idx="21">
                    <c:v>Dec-17</c:v>
                  </c:pt>
                  <c:pt idx="22">
                    <c:v>Apr-18</c:v>
                  </c:pt>
                  <c:pt idx="23">
                    <c:v>Sep-18</c:v>
                  </c:pt>
                  <c:pt idx="24">
                    <c:v>Jan-19</c:v>
                  </c:pt>
                  <c:pt idx="25">
                    <c:v>Jul-19</c:v>
                  </c:pt>
                  <c:pt idx="26">
                    <c:v>Jul-20</c:v>
                  </c:pt>
                  <c:pt idx="27">
                    <c:v>Feb-22</c:v>
                  </c:pt>
                  <c:pt idx="28">
                    <c:v>Jul-22</c:v>
                  </c:pt>
                  <c:pt idx="29">
                    <c:v>Jan-23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'RESULTS'!$J$2:$J$32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EC-428D-A344-D7E6B8250655}"/>
            </c:ext>
          </c:extLst>
        </c:ser>
        <c:ser>
          <c:idx val="1"/>
          <c:order val="1"/>
          <c:tx>
            <c:v>Matze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multiLvlStrRef>
              <c:f>'RESULTS'!$A$2:$B$31</c:f>
              <c:multiLvlStrCache>
                <c:ptCount val="30"/>
                <c:lvl>
                  <c:pt idx="0">
                    <c:v>Mar-11</c:v>
                  </c:pt>
                  <c:pt idx="1">
                    <c:v>Aug-11</c:v>
                  </c:pt>
                  <c:pt idx="2">
                    <c:v>Nov-11</c:v>
                  </c:pt>
                  <c:pt idx="3">
                    <c:v>Feb-12</c:v>
                  </c:pt>
                  <c:pt idx="4">
                    <c:v>Mar-12</c:v>
                  </c:pt>
                  <c:pt idx="5">
                    <c:v>Aug-12</c:v>
                  </c:pt>
                  <c:pt idx="6">
                    <c:v>Aug-12</c:v>
                  </c:pt>
                  <c:pt idx="7">
                    <c:v>Dec-12</c:v>
                  </c:pt>
                  <c:pt idx="8">
                    <c:v>Mar-12</c:v>
                  </c:pt>
                  <c:pt idx="9">
                    <c:v>Jun-13</c:v>
                  </c:pt>
                  <c:pt idx="10">
                    <c:v>Oct-13</c:v>
                  </c:pt>
                  <c:pt idx="11">
                    <c:v>Jan-14</c:v>
                  </c:pt>
                  <c:pt idx="12">
                    <c:v>Mar-14</c:v>
                  </c:pt>
                  <c:pt idx="13">
                    <c:v>May-14</c:v>
                  </c:pt>
                  <c:pt idx="14">
                    <c:v>Jul-14</c:v>
                  </c:pt>
                  <c:pt idx="15">
                    <c:v>Sep-14</c:v>
                  </c:pt>
                  <c:pt idx="16">
                    <c:v>Dec-15</c:v>
                  </c:pt>
                  <c:pt idx="17">
                    <c:v>Mar-16</c:v>
                  </c:pt>
                  <c:pt idx="18">
                    <c:v>Feb-17</c:v>
                  </c:pt>
                  <c:pt idx="19">
                    <c:v>May-17</c:v>
                  </c:pt>
                  <c:pt idx="20">
                    <c:v>Jul-17</c:v>
                  </c:pt>
                  <c:pt idx="21">
                    <c:v>Dec-17</c:v>
                  </c:pt>
                  <c:pt idx="22">
                    <c:v>Apr-18</c:v>
                  </c:pt>
                  <c:pt idx="23">
                    <c:v>Sep-18</c:v>
                  </c:pt>
                  <c:pt idx="24">
                    <c:v>Jan-19</c:v>
                  </c:pt>
                  <c:pt idx="25">
                    <c:v>Jul-19</c:v>
                  </c:pt>
                  <c:pt idx="26">
                    <c:v>Jul-20</c:v>
                  </c:pt>
                  <c:pt idx="27">
                    <c:v>Feb-22</c:v>
                  </c:pt>
                  <c:pt idx="28">
                    <c:v>Jul-22</c:v>
                  </c:pt>
                  <c:pt idx="29">
                    <c:v>Jan-23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</c:multiLvlStrCache>
            </c:multiLvlStrRef>
          </c:cat>
          <c:val>
            <c:numRef>
              <c:f>'RESULTS'!$K$2:$K$32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13</c:v>
                </c:pt>
                <c:pt idx="29">
                  <c:v>15</c:v>
                </c:pt>
                <c:pt idx="3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EC-428D-A344-D7E6B8250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643008"/>
        <c:axId val="725641344"/>
      </c:lineChart>
      <c:catAx>
        <c:axId val="72564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5641344"/>
        <c:crosses val="autoZero"/>
        <c:auto val="1"/>
        <c:lblAlgn val="ctr"/>
        <c:lblOffset val="100"/>
        <c:noMultiLvlLbl val="0"/>
      </c:catAx>
      <c:valAx>
        <c:axId val="72564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25643008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de-DE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Total Frame Wins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de-DE"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Doug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STATISTICS!$A$3</c:f>
              <c:strCache>
                <c:ptCount val="1"/>
                <c:pt idx="0">
                  <c:v>Total Frames Won</c:v>
                </c:pt>
              </c:strCache>
            </c:strRef>
          </c:cat>
          <c:val>
            <c:numRef>
              <c:f>STATISTICS!$B$3</c:f>
              <c:numCache>
                <c:formatCode>0</c:formatCode>
                <c:ptCount val="1"/>
                <c:pt idx="0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14-47DD-BDAF-3FB872F9D5F0}"/>
            </c:ext>
          </c:extLst>
        </c:ser>
        <c:ser>
          <c:idx val="1"/>
          <c:order val="1"/>
          <c:tx>
            <c:v>Matze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STATISTICS!$A$3</c:f>
              <c:strCache>
                <c:ptCount val="1"/>
                <c:pt idx="0">
                  <c:v>Total Frames Won</c:v>
                </c:pt>
              </c:strCache>
            </c:strRef>
          </c:cat>
          <c:val>
            <c:numRef>
              <c:f>STATISTICS!$C$3</c:f>
              <c:numCache>
                <c:formatCode>0</c:formatCode>
                <c:ptCount val="1"/>
                <c:pt idx="0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14-47DD-BDAF-3FB872F9D5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31885408"/>
        <c:axId val="1531885824"/>
      </c:barChart>
      <c:catAx>
        <c:axId val="1531885408"/>
        <c:scaling>
          <c:orientation val="minMax"/>
        </c:scaling>
        <c:delete val="1"/>
        <c:axPos val="b"/>
        <c:numFmt formatCode="@" sourceLinked="0"/>
        <c:majorTickMark val="none"/>
        <c:minorTickMark val="none"/>
        <c:tickLblPos val="nextTo"/>
        <c:crossAx val="1531885824"/>
        <c:crosses val="autoZero"/>
        <c:auto val="0"/>
        <c:lblAlgn val="ctr"/>
        <c:lblOffset val="100"/>
        <c:noMultiLvlLbl val="0"/>
      </c:catAx>
      <c:valAx>
        <c:axId val="1531885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31885408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hyperlink" Target="https://pixabay.com/es/copa-de-oro-taz%C3%B3n-corona-1539690/" TargetMode="Externa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112183</xdr:colOff>
      <xdr:row>0</xdr:row>
      <xdr:rowOff>105833</xdr:rowOff>
    </xdr:from>
    <xdr:to>
      <xdr:col>5</xdr:col>
      <xdr:colOff>27516</xdr:colOff>
      <xdr:row>6</xdr:row>
      <xdr:rowOff>91017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394FAF73-BAD5-C582-7325-860302C20F49}"/>
            </a:ext>
          </a:extLst>
        </xdr:cNvPr>
        <xdr:cNvSpPr/>
      </xdr:nvSpPr>
      <xdr:spPr>
        <a:xfrm>
          <a:off x="112183" y="105833"/>
          <a:ext cx="3312583" cy="1064684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103716</xdr:colOff>
      <xdr:row>7</xdr:row>
      <xdr:rowOff>0</xdr:rowOff>
    </xdr:from>
    <xdr:to>
      <xdr:col>5</xdr:col>
      <xdr:colOff>44449</xdr:colOff>
      <xdr:row>18</xdr:row>
      <xdr:rowOff>14817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2B7E946-3016-4778-9B7C-95BD7CAD05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232833</xdr:colOff>
      <xdr:row>15</xdr:row>
      <xdr:rowOff>165100</xdr:rowOff>
    </xdr:from>
    <xdr:to>
      <xdr:col>14</xdr:col>
      <xdr:colOff>592667</xdr:colOff>
      <xdr:row>30</xdr:row>
      <xdr:rowOff>6350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E42D99E-92D0-4DAB-A724-ACE0C7DC8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222250</xdr:colOff>
      <xdr:row>0</xdr:row>
      <xdr:rowOff>95250</xdr:rowOff>
    </xdr:from>
    <xdr:to>
      <xdr:col>14</xdr:col>
      <xdr:colOff>582084</xdr:colOff>
      <xdr:row>15</xdr:row>
      <xdr:rowOff>74083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74E31C2A-0AF6-4B9F-AB04-560261A61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52917</xdr:colOff>
      <xdr:row>1</xdr:row>
      <xdr:rowOff>76200</xdr:rowOff>
    </xdr:from>
    <xdr:to>
      <xdr:col>1</xdr:col>
      <xdr:colOff>573617</xdr:colOff>
      <xdr:row>5</xdr:row>
      <xdr:rowOff>61120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FF2813FB-BA00-FE85-F46C-9B30A17CB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>
          <a:off x="52917" y="256117"/>
          <a:ext cx="1282700" cy="704586"/>
        </a:xfrm>
        <a:prstGeom prst="rect">
          <a:avLst/>
        </a:prstGeom>
      </xdr:spPr>
    </xdr:pic>
    <xdr:clientData/>
  </xdr:twoCellAnchor>
  <xdr:twoCellAnchor>
    <xdr:from>
      <xdr:col>1</xdr:col>
      <xdr:colOff>469900</xdr:colOff>
      <xdr:row>1</xdr:row>
      <xdr:rowOff>127000</xdr:rowOff>
    </xdr:from>
    <xdr:to>
      <xdr:col>3</xdr:col>
      <xdr:colOff>95250</xdr:colOff>
      <xdr:row>5</xdr:row>
      <xdr:rowOff>82550</xdr:rowOff>
    </xdr:to>
    <xdr:sp macro="" textlink="'RESULTS'!$O$2">
      <xdr:nvSpPr>
        <xdr:cNvPr id="11" name="Textfeld 10">
          <a:extLst>
            <a:ext uri="{FF2B5EF4-FFF2-40B4-BE49-F238E27FC236}">
              <a16:creationId xmlns:a16="http://schemas.microsoft.com/office/drawing/2014/main" id="{425779E9-AE8B-3242-9E02-AF3ABF31487B}"/>
            </a:ext>
          </a:extLst>
        </xdr:cNvPr>
        <xdr:cNvSpPr txBox="1"/>
      </xdr:nvSpPr>
      <xdr:spPr>
        <a:xfrm>
          <a:off x="1231900" y="311150"/>
          <a:ext cx="1581150" cy="69215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BDCA88B-349B-4DD0-B9AF-A966B949ECC1}" type="TxLink">
            <a:rPr lang="en-US" sz="4000" b="1" i="0" u="none" strike="noStrike">
              <a:gradFill>
                <a:gsLst>
                  <a:gs pos="44850">
                    <a:srgbClr val="CBAF07"/>
                  </a:gs>
                  <a:gs pos="0">
                    <a:srgbClr val="FFFF00"/>
                  </a:gs>
                  <a:gs pos="23000">
                    <a:srgbClr val="F3E029"/>
                  </a:gs>
                  <a:gs pos="69000">
                    <a:srgbClr val="E6CC08"/>
                  </a:gs>
                  <a:gs pos="97000">
                    <a:srgbClr val="E9C117"/>
                  </a:gs>
                </a:gsLst>
                <a:path path="circle">
                  <a:fillToRect l="50000" t="50000" r="50000" b="50000"/>
                </a:path>
              </a:gradFill>
              <a:latin typeface="Calibri"/>
              <a:cs typeface="Calibri"/>
            </a:rPr>
            <a:pPr algn="ctr"/>
            <a:t>Matze</a:t>
          </a:fld>
          <a:endParaRPr lang="de-DE" sz="4000" b="1">
            <a:gradFill>
              <a:gsLst>
                <a:gs pos="44850">
                  <a:srgbClr val="CBAF07"/>
                </a:gs>
                <a:gs pos="0">
                  <a:srgbClr val="FFFF00"/>
                </a:gs>
                <a:gs pos="23000">
                  <a:srgbClr val="F3E029"/>
                </a:gs>
                <a:gs pos="69000">
                  <a:srgbClr val="E6CC08"/>
                </a:gs>
                <a:gs pos="97000">
                  <a:srgbClr val="E9C117"/>
                </a:gs>
              </a:gsLst>
              <a:path path="circle">
                <a:fillToRect l="50000" t="50000" r="50000" b="50000"/>
              </a:path>
            </a:gradFill>
          </a:endParaRPr>
        </a:p>
      </xdr:txBody>
    </xdr:sp>
    <xdr:clientData/>
  </xdr:twoCellAnchor>
  <xdr:twoCellAnchor>
    <xdr:from>
      <xdr:col>0</xdr:col>
      <xdr:colOff>110067</xdr:colOff>
      <xdr:row>18</xdr:row>
      <xdr:rowOff>131234</xdr:rowOff>
    </xdr:from>
    <xdr:to>
      <xdr:col>5</xdr:col>
      <xdr:colOff>38100</xdr:colOff>
      <xdr:row>30</xdr:row>
      <xdr:rowOff>21167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040C996-2AF3-438F-9EA6-7B37EDCE3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641350</xdr:colOff>
      <xdr:row>4</xdr:row>
      <xdr:rowOff>127000</xdr:rowOff>
    </xdr:from>
    <xdr:to>
      <xdr:col>2</xdr:col>
      <xdr:colOff>381000</xdr:colOff>
      <xdr:row>5</xdr:row>
      <xdr:rowOff>127000</xdr:rowOff>
    </xdr:to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6AA52701-81E7-15C2-5DED-48AFD3FEEAF7}"/>
            </a:ext>
          </a:extLst>
        </xdr:cNvPr>
        <xdr:cNvSpPr txBox="1"/>
      </xdr:nvSpPr>
      <xdr:spPr>
        <a:xfrm>
          <a:off x="1403350" y="863600"/>
          <a:ext cx="1117600" cy="18415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 baseline="0">
              <a:solidFill>
                <a:srgbClr val="E9C117"/>
              </a:solidFill>
              <a:latin typeface="+mn-lt"/>
              <a:ea typeface="+mn-ea"/>
              <a:cs typeface="+mn-cs"/>
            </a:rPr>
            <a:t>Title Defense</a:t>
          </a:r>
          <a:r>
            <a:rPr lang="de-DE" sz="1100" baseline="0"/>
            <a:t>: </a:t>
          </a:r>
          <a:endParaRPr lang="de-DE" sz="1100"/>
        </a:p>
      </xdr:txBody>
    </xdr:sp>
    <xdr:clientData/>
  </xdr:twoCellAnchor>
  <xdr:twoCellAnchor>
    <xdr:from>
      <xdr:col>2</xdr:col>
      <xdr:colOff>63500</xdr:colOff>
      <xdr:row>4</xdr:row>
      <xdr:rowOff>133350</xdr:rowOff>
    </xdr:from>
    <xdr:to>
      <xdr:col>2</xdr:col>
      <xdr:colOff>419100</xdr:colOff>
      <xdr:row>5</xdr:row>
      <xdr:rowOff>165100</xdr:rowOff>
    </xdr:to>
    <xdr:sp macro="" textlink="'RESULTS'!P2">
      <xdr:nvSpPr>
        <xdr:cNvPr id="16" name="Textfeld 15">
          <a:extLst>
            <a:ext uri="{FF2B5EF4-FFF2-40B4-BE49-F238E27FC236}">
              <a16:creationId xmlns:a16="http://schemas.microsoft.com/office/drawing/2014/main" id="{3BDE218E-092C-6E0E-CF4E-2C04ED6390C7}"/>
            </a:ext>
          </a:extLst>
        </xdr:cNvPr>
        <xdr:cNvSpPr txBox="1"/>
      </xdr:nvSpPr>
      <xdr:spPr>
        <a:xfrm>
          <a:off x="2203450" y="869950"/>
          <a:ext cx="35560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9191D52-E983-4AD3-BFA4-C5358F4A2FDE}" type="TxLink">
            <a:rPr lang="en-US" sz="1100" b="1" i="0" u="none" strike="noStrike">
              <a:solidFill>
                <a:srgbClr val="CBAF07"/>
              </a:solidFill>
              <a:latin typeface="Calibri"/>
              <a:cs typeface="Calibri"/>
            </a:rPr>
            <a:pPr/>
            <a:t>2</a:t>
          </a:fld>
          <a:endParaRPr lang="de-DE" sz="1100" b="1">
            <a:solidFill>
              <a:srgbClr val="CBAF07"/>
            </a:solidFill>
          </a:endParaRPr>
        </a:p>
      </xdr:txBody>
    </xdr:sp>
    <xdr:clientData/>
  </xdr:twoCellAnchor>
  <xdr:oneCellAnchor>
    <xdr:from>
      <xdr:col>1</xdr:col>
      <xdr:colOff>457200</xdr:colOff>
      <xdr:row>0</xdr:row>
      <xdr:rowOff>137582</xdr:rowOff>
    </xdr:from>
    <xdr:ext cx="1568450" cy="359835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D346E238-C9A6-6E30-02BF-75C0165EA09D}"/>
            </a:ext>
          </a:extLst>
        </xdr:cNvPr>
        <xdr:cNvSpPr txBox="1"/>
      </xdr:nvSpPr>
      <xdr:spPr>
        <a:xfrm>
          <a:off x="1219200" y="137582"/>
          <a:ext cx="1568450" cy="35983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de-DE" sz="1100" b="1" baseline="0">
              <a:solidFill>
                <a:srgbClr val="E9C117"/>
              </a:solidFill>
              <a:latin typeface="+mn-lt"/>
              <a:ea typeface="+mn-ea"/>
              <a:cs typeface="+mn-cs"/>
            </a:rPr>
            <a:t>Reigning</a:t>
          </a:r>
          <a:r>
            <a:rPr lang="de-DE" sz="1100" baseline="0"/>
            <a:t> </a:t>
          </a:r>
          <a:r>
            <a:rPr lang="de-DE" sz="1100" b="1" baseline="0">
              <a:solidFill>
                <a:srgbClr val="E9C117"/>
              </a:solidFill>
            </a:rPr>
            <a:t>Champion</a:t>
          </a:r>
          <a:endParaRPr lang="de-DE" sz="1100" b="1">
            <a:solidFill>
              <a:srgbClr val="E9C117"/>
            </a:solidFill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Brown" refreshedDate="44942.349162268518" createdVersion="8" refreshedVersion="8" minRefreshableVersion="3" recordCount="30" xr:uid="{6ED4AE37-DC62-4977-A71B-9E0C6002B79E}">
  <cacheSource type="worksheet">
    <worksheetSource name="Results"/>
  </cacheSource>
  <cacheFields count="17">
    <cacheField name="# Championship " numFmtId="0">
      <sharedItems containsSemiMixedTypes="0" containsString="0" containsNumber="1" containsInteger="1" minValue="1" maxValue="31"/>
    </cacheField>
    <cacheField name="Date" numFmtId="164">
      <sharedItems containsSemiMixedTypes="0" containsNonDate="0" containsDate="1" containsString="0" minDate="2011-03-01T00:00:00" maxDate="2023-01-08T00:00:00" count="28">
        <d v="2011-03-01T00:00:00"/>
        <d v="2011-08-01T00:00:00"/>
        <d v="2011-11-01T00:00:00"/>
        <d v="2012-02-01T00:00:00"/>
        <d v="2012-03-01T00:00:00"/>
        <d v="2012-08-01T00:00:00"/>
        <d v="2012-12-01T00:00:00"/>
        <d v="2013-06-01T00:00:00"/>
        <d v="2013-10-01T00:00:00"/>
        <d v="2014-01-01T00:00:00"/>
        <d v="2014-03-01T00:00:00"/>
        <d v="2014-05-06T00:00:00"/>
        <d v="2014-07-10T00:00:00"/>
        <d v="2014-09-01T00:00:00"/>
        <d v="2015-12-01T00:00:00"/>
        <d v="2016-03-01T00:00:00"/>
        <d v="2017-02-01T00:00:00"/>
        <d v="2017-05-01T00:00:00"/>
        <d v="2017-07-18T00:00:00"/>
        <d v="2017-12-04T00:00:00"/>
        <d v="2018-04-12T00:00:00"/>
        <d v="2018-09-11T00:00:00"/>
        <d v="2019-01-20T00:00:00"/>
        <d v="2019-07-10T00:00:00"/>
        <d v="2020-07-12T00:00:00"/>
        <d v="2022-02-22T00:00:00"/>
        <d v="2022-07-30T00:00:00"/>
        <d v="2023-01-07T00:00:00"/>
      </sharedItems>
      <fieldGroup par="16" base="1">
        <rangePr groupBy="months" startDate="2011-03-01T00:00:00" endDate="2023-01-08T00:00:00"/>
        <groupItems count="14">
          <s v="&lt;01.03.2011"/>
          <s v="Jan"/>
          <s v="Feb"/>
          <s v="Mrz"/>
          <s v="Apr"/>
          <s v="Mai"/>
          <s v="Jun"/>
          <s v="Jul"/>
          <s v="Aug"/>
          <s v="Sep"/>
          <s v="Okt"/>
          <s v="Nov"/>
          <s v="Dez"/>
          <s v="&gt;08.01.2023"/>
        </groupItems>
      </fieldGroup>
    </cacheField>
    <cacheField name="Site" numFmtId="0">
      <sharedItems/>
    </cacheField>
    <cacheField name="Location" numFmtId="0">
      <sharedItems containsBlank="1"/>
    </cacheField>
    <cacheField name="Frames Doug" numFmtId="1">
      <sharedItems containsSemiMixedTypes="0" containsString="0" containsNumber="1" containsInteger="1" minValue="0" maxValue="8"/>
    </cacheField>
    <cacheField name="Frames Matze" numFmtId="1">
      <sharedItems containsSemiMixedTypes="0" containsString="0" containsNumber="1" containsInteger="1" minValue="0" maxValue="6"/>
    </cacheField>
    <cacheField name="Champion" numFmtId="0">
      <sharedItems count="2">
        <s v="Matze"/>
        <s v="Doug"/>
      </sharedItems>
    </cacheField>
    <cacheField name="Win_Doug" numFmtId="0">
      <sharedItems containsSemiMixedTypes="0" containsString="0" containsNumber="1" containsInteger="1" minValue="0" maxValue="1"/>
    </cacheField>
    <cacheField name="Win_Matze" numFmtId="0">
      <sharedItems containsSemiMixedTypes="0" containsString="0" containsNumber="1" containsInteger="1" minValue="0" maxValue="1"/>
    </cacheField>
    <cacheField name="Total_Wins_Doug" numFmtId="0">
      <sharedItems containsSemiMixedTypes="0" containsString="0" containsNumber="1" containsInteger="1" minValue="0" maxValue="16"/>
    </cacheField>
    <cacheField name="Total_Wins_Matze" numFmtId="0">
      <sharedItems containsSemiMixedTypes="0" containsString="0" containsNumber="1" containsInteger="1" minValue="1" maxValue="14"/>
    </cacheField>
    <cacheField name="WinSeries_Doug" numFmtId="0">
      <sharedItems containsSemiMixedTypes="0" containsString="0" containsNumber="1" containsInteger="1" minValue="0" maxValue="4"/>
    </cacheField>
    <cacheField name="WinSeries_Matze" numFmtId="0">
      <sharedItems containsSemiMixedTypes="0" containsString="0" containsNumber="1" containsInteger="1" minValue="0" maxValue="4"/>
    </cacheField>
    <cacheField name="Comments" numFmtId="0">
      <sharedItems containsBlank="1"/>
    </cacheField>
    <cacheField name="Current Champion" numFmtId="0">
      <sharedItems containsMixedTypes="1" containsNumber="1" containsInteger="1" minValue="0" maxValue="0"/>
    </cacheField>
    <cacheField name="Quartale" numFmtId="0" databaseField="0">
      <fieldGroup base="1">
        <rangePr groupBy="quarters" startDate="2011-03-01T00:00:00" endDate="2023-01-08T00:00:00"/>
        <groupItems count="6">
          <s v="&lt;01.03.2011"/>
          <s v="Qrtl1"/>
          <s v="Qrtl2"/>
          <s v="Qrtl3"/>
          <s v="Qrtl4"/>
          <s v="&gt;08.01.2023"/>
        </groupItems>
      </fieldGroup>
    </cacheField>
    <cacheField name="Jahre" numFmtId="0" databaseField="0">
      <fieldGroup base="1">
        <rangePr groupBy="years" startDate="2011-03-01T00:00:00" endDate="2023-01-08T00:00:00"/>
        <groupItems count="15">
          <s v="&lt;01.03.2011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08.01.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"/>
    <x v="0"/>
    <s v="Las Vegas"/>
    <m/>
    <n v="0"/>
    <n v="1"/>
    <x v="0"/>
    <n v="0"/>
    <n v="1"/>
    <n v="0"/>
    <n v="1"/>
    <n v="0"/>
    <n v="1"/>
    <m/>
    <s v="Matze"/>
  </r>
  <r>
    <n v="2"/>
    <x v="1"/>
    <s v="Freiburg"/>
    <s v="Shooters"/>
    <n v="1"/>
    <n v="0"/>
    <x v="1"/>
    <n v="1"/>
    <n v="0"/>
    <n v="1"/>
    <n v="1"/>
    <n v="1"/>
    <n v="0"/>
    <m/>
    <n v="0"/>
  </r>
  <r>
    <n v="3"/>
    <x v="2"/>
    <s v="Freiburg"/>
    <s v="Shooters"/>
    <n v="5"/>
    <n v="1"/>
    <x v="1"/>
    <n v="1"/>
    <n v="0"/>
    <n v="2"/>
    <n v="1"/>
    <n v="2"/>
    <n v="0"/>
    <m/>
    <n v="0"/>
  </r>
  <r>
    <n v="4"/>
    <x v="3"/>
    <s v="Freiburg"/>
    <s v="Shooters"/>
    <n v="1"/>
    <n v="5"/>
    <x v="0"/>
    <n v="0"/>
    <n v="1"/>
    <n v="2"/>
    <n v="2"/>
    <n v="0"/>
    <n v="1"/>
    <m/>
    <n v="0"/>
  </r>
  <r>
    <n v="5"/>
    <x v="4"/>
    <s v="Las Vegas"/>
    <m/>
    <n v="5"/>
    <n v="3"/>
    <x v="1"/>
    <n v="1"/>
    <n v="0"/>
    <n v="3"/>
    <n v="2"/>
    <n v="1"/>
    <n v="0"/>
    <m/>
    <n v="0"/>
  </r>
  <r>
    <n v="6"/>
    <x v="5"/>
    <s v="Freiburg"/>
    <m/>
    <n v="5"/>
    <n v="4"/>
    <x v="1"/>
    <n v="1"/>
    <n v="0"/>
    <n v="4"/>
    <n v="2"/>
    <n v="2"/>
    <n v="0"/>
    <m/>
    <n v="0"/>
  </r>
  <r>
    <n v="7"/>
    <x v="5"/>
    <s v="Freiburg"/>
    <m/>
    <n v="1"/>
    <n v="5"/>
    <x v="0"/>
    <n v="0"/>
    <n v="1"/>
    <n v="4"/>
    <n v="3"/>
    <n v="0"/>
    <n v="1"/>
    <m/>
    <n v="0"/>
  </r>
  <r>
    <n v="8"/>
    <x v="6"/>
    <s v="Freiburg"/>
    <m/>
    <n v="5"/>
    <n v="4"/>
    <x v="1"/>
    <n v="1"/>
    <n v="0"/>
    <n v="5"/>
    <n v="3"/>
    <n v="1"/>
    <n v="0"/>
    <m/>
    <n v="0"/>
  </r>
  <r>
    <n v="9"/>
    <x v="4"/>
    <s v="Freiburg"/>
    <m/>
    <n v="5"/>
    <n v="1"/>
    <x v="1"/>
    <n v="1"/>
    <n v="0"/>
    <n v="6"/>
    <n v="3"/>
    <n v="2"/>
    <n v="0"/>
    <m/>
    <n v="0"/>
  </r>
  <r>
    <n v="10"/>
    <x v="7"/>
    <s v="Freiburg"/>
    <m/>
    <n v="5"/>
    <n v="4"/>
    <x v="1"/>
    <n v="1"/>
    <n v="0"/>
    <n v="7"/>
    <n v="3"/>
    <n v="3"/>
    <n v="0"/>
    <m/>
    <n v="0"/>
  </r>
  <r>
    <n v="11"/>
    <x v="8"/>
    <s v="Freiburg"/>
    <m/>
    <n v="1"/>
    <n v="5"/>
    <x v="0"/>
    <n v="0"/>
    <n v="1"/>
    <n v="7"/>
    <n v="4"/>
    <n v="0"/>
    <n v="1"/>
    <s v="Coke + Fries ordered on last frame"/>
    <n v="0"/>
  </r>
  <r>
    <n v="12"/>
    <x v="9"/>
    <s v="Freiburg"/>
    <m/>
    <n v="5"/>
    <n v="1"/>
    <x v="1"/>
    <n v="1"/>
    <n v="0"/>
    <n v="8"/>
    <n v="4"/>
    <n v="1"/>
    <n v="0"/>
    <s v="Doug - only water"/>
    <n v="0"/>
  </r>
  <r>
    <n v="13"/>
    <x v="10"/>
    <s v="Freiburg"/>
    <m/>
    <n v="5"/>
    <n v="0"/>
    <x v="1"/>
    <n v="1"/>
    <n v="0"/>
    <n v="9"/>
    <n v="4"/>
    <n v="2"/>
    <n v="0"/>
    <s v="Money Games afterwards"/>
    <n v="0"/>
  </r>
  <r>
    <n v="14"/>
    <x v="11"/>
    <s v="Freiburg"/>
    <m/>
    <n v="8"/>
    <n v="6"/>
    <x v="1"/>
    <n v="1"/>
    <n v="0"/>
    <n v="10"/>
    <n v="4"/>
    <n v="3"/>
    <n v="0"/>
    <s v="&quot;Feiges Drecksspiel&quot;"/>
    <n v="0"/>
  </r>
  <r>
    <n v="15"/>
    <x v="12"/>
    <s v="Lörrach"/>
    <m/>
    <n v="5"/>
    <n v="2"/>
    <x v="1"/>
    <n v="1"/>
    <n v="0"/>
    <n v="11"/>
    <n v="4"/>
    <n v="4"/>
    <n v="0"/>
    <s v="First 4x Title Defense"/>
    <n v="0"/>
  </r>
  <r>
    <n v="16"/>
    <x v="13"/>
    <s v="Freiburg"/>
    <s v="SportPark Arena"/>
    <n v="0"/>
    <n v="5"/>
    <x v="0"/>
    <n v="0"/>
    <n v="1"/>
    <n v="11"/>
    <n v="5"/>
    <n v="0"/>
    <n v="1"/>
    <s v="Trade-Off"/>
    <n v="0"/>
  </r>
  <r>
    <n v="18"/>
    <x v="14"/>
    <s v="Freiburg"/>
    <s v="Shooters"/>
    <n v="4"/>
    <n v="5"/>
    <x v="0"/>
    <n v="0"/>
    <n v="1"/>
    <n v="11"/>
    <n v="6"/>
    <n v="0"/>
    <n v="2"/>
    <s v="Matze table run"/>
    <n v="0"/>
  </r>
  <r>
    <n v="19"/>
    <x v="15"/>
    <s v="Freiburg"/>
    <s v="Shooters"/>
    <n v="5"/>
    <n v="3"/>
    <x v="1"/>
    <n v="1"/>
    <n v="0"/>
    <n v="12"/>
    <n v="6"/>
    <n v="1"/>
    <n v="0"/>
    <s v="The curse continuos"/>
    <n v="0"/>
  </r>
  <r>
    <n v="20"/>
    <x v="16"/>
    <s v="Freiburg"/>
    <s v="EightBalls"/>
    <n v="3"/>
    <n v="5"/>
    <x v="0"/>
    <n v="0"/>
    <n v="1"/>
    <n v="12"/>
    <n v="7"/>
    <n v="0"/>
    <n v="1"/>
    <s v="Shooters is now EightBalls"/>
    <n v="0"/>
  </r>
  <r>
    <n v="21"/>
    <x v="17"/>
    <s v="Freiburg"/>
    <s v="EightBalls"/>
    <n v="0"/>
    <n v="5"/>
    <x v="0"/>
    <n v="0"/>
    <n v="1"/>
    <n v="12"/>
    <n v="8"/>
    <n v="0"/>
    <n v="2"/>
    <m/>
    <n v="0"/>
  </r>
  <r>
    <n v="22"/>
    <x v="18"/>
    <s v="Freiburg"/>
    <s v="EightBalls"/>
    <n v="2"/>
    <n v="5"/>
    <x v="0"/>
    <n v="0"/>
    <n v="1"/>
    <n v="12"/>
    <n v="9"/>
    <n v="0"/>
    <n v="3"/>
    <m/>
    <n v="0"/>
  </r>
  <r>
    <n v="23"/>
    <x v="19"/>
    <s v="Freiburg"/>
    <s v="EightBalls"/>
    <n v="2"/>
    <n v="5"/>
    <x v="0"/>
    <n v="0"/>
    <n v="1"/>
    <n v="12"/>
    <n v="10"/>
    <n v="0"/>
    <n v="4"/>
    <s v="Matze Black Ball Break in last frame"/>
    <n v="0"/>
  </r>
  <r>
    <n v="24"/>
    <x v="20"/>
    <s v="Freiburg"/>
    <s v="EightBalls"/>
    <n v="5"/>
    <n v="1"/>
    <x v="1"/>
    <n v="1"/>
    <n v="0"/>
    <n v="13"/>
    <n v="10"/>
    <n v="1"/>
    <n v="0"/>
    <s v="Rekordversuch &amp; HANDYGATE"/>
    <n v="0"/>
  </r>
  <r>
    <n v="25"/>
    <x v="21"/>
    <s v="Freiburg"/>
    <s v="EightBalls"/>
    <n v="2"/>
    <n v="5"/>
    <x v="0"/>
    <n v="0"/>
    <n v="1"/>
    <n v="13"/>
    <n v="11"/>
    <n v="0"/>
    <n v="1"/>
    <s v="&quot;Nothing Spectacular&quot;"/>
    <n v="0"/>
  </r>
  <r>
    <n v="26"/>
    <x v="22"/>
    <s v="Freiburg"/>
    <s v="EightBalls"/>
    <n v="0"/>
    <n v="5"/>
    <x v="0"/>
    <n v="0"/>
    <n v="1"/>
    <n v="13"/>
    <n v="12"/>
    <n v="0"/>
    <n v="2"/>
    <s v="Queue Tip broke"/>
    <n v="0"/>
  </r>
  <r>
    <n v="27"/>
    <x v="23"/>
    <s v="Freiburg"/>
    <s v="EightBalls"/>
    <n v="5"/>
    <n v="2"/>
    <x v="1"/>
    <n v="1"/>
    <n v="0"/>
    <n v="14"/>
    <n v="12"/>
    <n v="1"/>
    <n v="0"/>
    <s v="Kaugummi am Schuh"/>
    <n v="0"/>
  </r>
  <r>
    <n v="28"/>
    <x v="24"/>
    <s v="Freiburg"/>
    <s v="EightBalls"/>
    <n v="5"/>
    <n v="2"/>
    <x v="1"/>
    <n v="1"/>
    <n v="0"/>
    <n v="15"/>
    <n v="12"/>
    <n v="2"/>
    <n v="0"/>
    <s v="Corona Crisis &amp; Sushi Take-away"/>
    <n v="0"/>
  </r>
  <r>
    <n v="29"/>
    <x v="25"/>
    <s v="Freiburg"/>
    <s v="WestSide"/>
    <n v="3"/>
    <n v="5"/>
    <x v="0"/>
    <n v="0"/>
    <n v="1"/>
    <n v="15"/>
    <n v="13"/>
    <n v="0"/>
    <n v="1"/>
    <s v="Corona is still alive"/>
    <n v="0"/>
  </r>
  <r>
    <n v="30"/>
    <x v="26"/>
    <s v="Müllheim"/>
    <s v="Bombastic"/>
    <n v="5"/>
    <n v="2"/>
    <x v="1"/>
    <n v="1"/>
    <n v="0"/>
    <n v="16"/>
    <n v="13"/>
    <n v="1"/>
    <n v="0"/>
    <s v="Fahrradtour Wurstsalat"/>
    <n v="0"/>
  </r>
  <r>
    <n v="31"/>
    <x v="27"/>
    <s v="Freiburg"/>
    <s v="EightBalls"/>
    <n v="1"/>
    <n v="5"/>
    <x v="0"/>
    <n v="0"/>
    <n v="1"/>
    <n v="16"/>
    <n v="14"/>
    <n v="0"/>
    <n v="1"/>
    <s v="Played in Raucherraum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2782F8-3354-4F88-8BDC-199F1B94764D}" name="PivotTable21" cacheId="0" applyNumberFormats="0" applyBorderFormats="0" applyFontFormats="0" applyPatternFormats="0" applyAlignmentFormats="0" applyWidthHeightFormats="1" dataCaption="Werte" updatedVersion="8" minRefreshableVersion="3" useAutoFormatting="1" rowGrandTotals="0" colGrandTotals="0" itemPrintTitles="1" createdVersion="8" indent="0" compact="0" compactData="0" multipleFieldFilters="0" chartFormat="6">
  <location ref="A3:B5" firstHeaderRow="1" firstDataRow="1" firstDataCol="1"/>
  <pivotFields count="1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2">
    <i>
      <x/>
    </i>
    <i>
      <x v="1"/>
    </i>
  </rowItems>
  <colItems count="1">
    <i/>
  </colItems>
  <dataFields count="1">
    <dataField name="Championships Won" fld="6" subtotal="count" baseField="9" baseItem="1459961752"/>
  </dataFields>
  <chartFormats count="3"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Results" displayName="Results" ref="A1:P32" totalsRowShown="0" headerRowDxfId="14">
  <autoFilter ref="A1:P32" xr:uid="{00000000-0009-0000-0100-000002000000}"/>
  <tableColumns count="16">
    <tableColumn id="1" xr3:uid="{00000000-0010-0000-0000-000001000000}" name="# Championship " dataDxfId="13"/>
    <tableColumn id="2" xr3:uid="{00000000-0010-0000-0000-000002000000}" name="Date" dataDxfId="12"/>
    <tableColumn id="3" xr3:uid="{00000000-0010-0000-0000-000003000000}" name="Site"/>
    <tableColumn id="4" xr3:uid="{00000000-0010-0000-0000-000004000000}" name="Location"/>
    <tableColumn id="7" xr3:uid="{00000000-0010-0000-0000-000007000000}" name="Frames Doug" dataDxfId="11"/>
    <tableColumn id="8" xr3:uid="{00000000-0010-0000-0000-000008000000}" name="Frames Matze" dataDxfId="10"/>
    <tableColumn id="9" xr3:uid="{00000000-0010-0000-0000-000009000000}" name="Champion">
      <calculatedColumnFormula>IF(E2&gt;F2,"Doug","Matze")</calculatedColumnFormula>
    </tableColumn>
    <tableColumn id="15" xr3:uid="{DD2CD93F-BB7A-45D2-B015-D9DA224DAAF0}" name="Win_Doug" dataDxfId="9">
      <calculatedColumnFormula>IF(E2&gt;F2,1,0)</calculatedColumnFormula>
    </tableColumn>
    <tableColumn id="16" xr3:uid="{C37DB05B-4DCB-407F-8F72-217F8FBC875B}" name="Win_Matze" dataDxfId="8">
      <calculatedColumnFormula>IF(F2&gt;E2,1,0)</calculatedColumnFormula>
    </tableColumn>
    <tableColumn id="14" xr3:uid="{0BA465D1-F805-4589-8912-832969B0A8E5}" name="Total_Wins_Doug" dataDxfId="7">
      <calculatedColumnFormula>SUM(H$2:H2)</calculatedColumnFormula>
    </tableColumn>
    <tableColumn id="13" xr3:uid="{959BAD4D-F4E5-4954-84EE-35C1E9818C63}" name="Total_Wins_Matze" dataDxfId="6">
      <calculatedColumnFormula>SUM(I$2:I2)</calculatedColumnFormula>
    </tableColumn>
    <tableColumn id="6" xr3:uid="{77876114-768C-4801-8BBB-CFD7EC9F067F}" name="WinSeries_Doug" dataDxfId="5">
      <calculatedColumnFormula>IF(G2="Matze",0,IF(AND(G2="Doug", G1="Doug"),L1+1,1))</calculatedColumnFormula>
    </tableColumn>
    <tableColumn id="5" xr3:uid="{96B66180-FD33-4617-8B9A-741EADF0E8F0}" name="WinSeries_Matze" dataDxfId="4">
      <calculatedColumnFormula>IF(G2="Doug",0,IF(AND(G2="Matze", G1="Matze"),M1+1,1))</calculatedColumnFormula>
    </tableColumn>
    <tableColumn id="11" xr3:uid="{00000000-0010-0000-0000-00000B000000}" name="Comments"/>
    <tableColumn id="17" xr3:uid="{A2794354-33CD-40EC-B0CA-96091DDCA80C}" name="Current Champion" dataDxfId="3">
      <calculatedColumnFormula array="1">INDEX(G1:G101,SUMPRODUCT(MAX((G1:G101&lt;&gt;"")*ROW(G1:G101))))</calculatedColumnFormula>
    </tableColumn>
    <tableColumn id="10" xr3:uid="{B07A53CB-5130-48AC-ADB3-CB76AB4A7C56}" name="Current Winning Streak" dataDxfId="2">
      <calculatedColumnFormula>MAX(INDEX(L1:L101,SUMPRODUCT(MAX((L1:L101&lt;&gt;"")*ROW(L1:L101)))),INDEX(M1:M101,SUMPRODUCT(MAX((M1:M101&lt;&gt;"")*ROW(M1:M101)))))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C4" totalsRowShown="0" headerRowDxfId="1">
  <autoFilter ref="A1:C4" xr:uid="{00000000-0009-0000-0100-000001000000}"/>
  <tableColumns count="3">
    <tableColumn id="1" xr3:uid="{00000000-0010-0000-0100-000001000000}" name="Player Comparison" dataDxfId="0"/>
    <tableColumn id="2" xr3:uid="{00000000-0010-0000-0100-000002000000}" name="Doug"/>
    <tableColumn id="3" xr3:uid="{00000000-0010-0000-0100-000003000000}" name="Matz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D7EA-A8E4-4CB4-947A-5DFB74D9AE2E}">
  <sheetPr>
    <tabColor rgb="FFCBAF07"/>
  </sheetPr>
  <dimension ref="A1:R34"/>
  <sheetViews>
    <sheetView showGridLines="0" zoomScaleNormal="100" workbookViewId="0">
      <selection activeCell="T34" sqref="T34:U34"/>
    </sheetView>
  </sheetViews>
  <sheetFormatPr defaultColWidth="10.6640625" defaultRowHeight="14.25" x14ac:dyDescent="0.45"/>
  <cols>
    <col min="2" max="2" width="19.73046875" bestFit="1" customWidth="1"/>
    <col min="3" max="3" width="8.265625" bestFit="1" customWidth="1"/>
    <col min="4" max="9" width="4.796875" bestFit="1" customWidth="1"/>
    <col min="10" max="10" width="14.33203125" bestFit="1" customWidth="1"/>
  </cols>
  <sheetData>
    <row r="1" spans="1:18" x14ac:dyDescent="0.4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8" x14ac:dyDescent="0.4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8" x14ac:dyDescent="0.4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8" x14ac:dyDescent="0.4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8" x14ac:dyDescent="0.4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8" x14ac:dyDescent="0.4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8" x14ac:dyDescent="0.4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8" x14ac:dyDescent="0.4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8" x14ac:dyDescent="0.4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R9" s="11"/>
    </row>
    <row r="10" spans="1:18" x14ac:dyDescent="0.4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8" x14ac:dyDescent="0.4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8" x14ac:dyDescent="0.4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8" x14ac:dyDescent="0.4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8" x14ac:dyDescent="0.4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8" x14ac:dyDescent="0.4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8" x14ac:dyDescent="0.4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4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4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4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4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4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4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4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4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4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4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4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4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4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x14ac:dyDescent="0.4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x14ac:dyDescent="0.4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x14ac:dyDescent="0.4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x14ac:dyDescent="0.4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</sheetData>
  <pageMargins left="0.7" right="0.7" top="0.78740157499999996" bottom="0.78740157499999996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topLeftCell="E1" zoomScaleNormal="100" workbookViewId="0">
      <selection activeCell="M32" sqref="M32"/>
    </sheetView>
  </sheetViews>
  <sheetFormatPr defaultColWidth="10.6640625" defaultRowHeight="14.25" x14ac:dyDescent="0.45"/>
  <cols>
    <col min="1" max="1" width="17.73046875" style="3" customWidth="1"/>
    <col min="2" max="2" width="10.73046875" style="8" customWidth="1"/>
    <col min="4" max="4" width="15.19921875" customWidth="1"/>
    <col min="5" max="5" width="12.796875" style="5" customWidth="1"/>
    <col min="6" max="6" width="13.46484375" style="5" customWidth="1"/>
    <col min="7" max="7" width="7.06640625" customWidth="1"/>
    <col min="8" max="8" width="11.19921875" customWidth="1"/>
    <col min="9" max="9" width="11.265625" customWidth="1"/>
    <col min="10" max="11" width="17" customWidth="1"/>
    <col min="12" max="12" width="16.19921875" customWidth="1"/>
    <col min="13" max="13" width="15.59765625" customWidth="1"/>
    <col min="14" max="14" width="26.9296875" customWidth="1"/>
    <col min="15" max="15" width="14.6640625" customWidth="1"/>
    <col min="16" max="16" width="23.06640625" customWidth="1"/>
    <col min="17" max="17" width="37.796875" customWidth="1"/>
  </cols>
  <sheetData>
    <row r="1" spans="1:16" s="1" customFormat="1" x14ac:dyDescent="0.45">
      <c r="A1" s="2" t="s">
        <v>0</v>
      </c>
      <c r="B1" s="6" t="s">
        <v>1</v>
      </c>
      <c r="C1" s="1" t="s">
        <v>4</v>
      </c>
      <c r="D1" s="1" t="s">
        <v>2</v>
      </c>
      <c r="E1" s="4" t="s">
        <v>23</v>
      </c>
      <c r="F1" s="4" t="s">
        <v>24</v>
      </c>
      <c r="G1" s="1" t="s">
        <v>6</v>
      </c>
      <c r="H1" s="1" t="s">
        <v>30</v>
      </c>
      <c r="I1" s="1" t="s">
        <v>31</v>
      </c>
      <c r="J1" s="1" t="s">
        <v>28</v>
      </c>
      <c r="K1" s="1" t="s">
        <v>29</v>
      </c>
      <c r="L1" s="1" t="s">
        <v>25</v>
      </c>
      <c r="M1" s="1" t="s">
        <v>26</v>
      </c>
      <c r="N1" s="1" t="s">
        <v>12</v>
      </c>
      <c r="O1" s="1" t="s">
        <v>32</v>
      </c>
      <c r="P1" s="1" t="s">
        <v>49</v>
      </c>
    </row>
    <row r="2" spans="1:16" x14ac:dyDescent="0.45">
      <c r="A2" s="3">
        <v>1</v>
      </c>
      <c r="B2" s="7">
        <v>40603</v>
      </c>
      <c r="C2" t="s">
        <v>5</v>
      </c>
      <c r="E2" s="5">
        <v>0</v>
      </c>
      <c r="F2" s="5">
        <v>1</v>
      </c>
      <c r="G2" t="str">
        <f>IF(E2&gt;F2,"Doug","Matze")</f>
        <v>Matze</v>
      </c>
      <c r="H2">
        <f t="shared" ref="H2:H31" si="0">IF(E2&gt;F2,1,0)</f>
        <v>0</v>
      </c>
      <c r="I2">
        <f t="shared" ref="I2:I31" si="1">IF(F2&gt;E2,1,0)</f>
        <v>1</v>
      </c>
      <c r="J2">
        <f>SUM(H$2:H2)</f>
        <v>0</v>
      </c>
      <c r="K2">
        <f>SUM(I$2:I2)</f>
        <v>1</v>
      </c>
      <c r="L2">
        <f t="shared" ref="L2:L29" si="2">IF(G2="Matze",0,IF(AND(G2="Doug", G1="Doug"),L1+1,1))</f>
        <v>0</v>
      </c>
      <c r="M2">
        <f t="shared" ref="M2:M23" si="3">IF(G2="Doug",0,IF(AND(G2="Matze", G1="Matze"),M1+1,1))</f>
        <v>1</v>
      </c>
      <c r="O2" t="str" cm="1">
        <f t="array" ref="O2">INDEX(G1:G101,SUMPRODUCT(MAX((G1:G101&lt;&gt;"")*ROW(G1:G101))))</f>
        <v>Matze</v>
      </c>
      <c r="P2">
        <f>MAX(INDEX(L1:L101,SUMPRODUCT(MAX((L1:L101&lt;&gt;"")*ROW(L1:L101)))),INDEX(M1:M101,SUMPRODUCT(MAX((M1:M101&lt;&gt;"")*ROW(M1:M101)))))</f>
        <v>2</v>
      </c>
    </row>
    <row r="3" spans="1:16" x14ac:dyDescent="0.45">
      <c r="A3" s="3">
        <v>2</v>
      </c>
      <c r="B3" s="7">
        <v>40756</v>
      </c>
      <c r="C3" t="s">
        <v>8</v>
      </c>
      <c r="D3" t="s">
        <v>9</v>
      </c>
      <c r="E3" s="5">
        <v>1</v>
      </c>
      <c r="F3" s="5">
        <v>0</v>
      </c>
      <c r="G3" t="str">
        <f t="shared" ref="G3:G22" si="4">IF(E3&gt;F3,"Doug","Matze")</f>
        <v>Doug</v>
      </c>
      <c r="H3">
        <f t="shared" si="0"/>
        <v>1</v>
      </c>
      <c r="I3">
        <f t="shared" si="1"/>
        <v>0</v>
      </c>
      <c r="J3">
        <f>SUM(H$2:H3)</f>
        <v>1</v>
      </c>
      <c r="K3">
        <f>SUM(I$2:I3)</f>
        <v>1</v>
      </c>
      <c r="L3">
        <f t="shared" si="2"/>
        <v>1</v>
      </c>
      <c r="M3">
        <f t="shared" si="3"/>
        <v>0</v>
      </c>
      <c r="O3" cm="1">
        <f t="array" ref="O3">INDEX(G2:G102,SUMPRODUCT(MAX((G2:G102&lt;&gt;"")*ROW(G2:G102))))</f>
        <v>0</v>
      </c>
      <c r="P3">
        <f>MAX(INDEX(L2:L102,SUMPRODUCT(MAX((L2:L102&lt;&gt;"")*ROW(L2:L102)))),INDEX(M2:M102,SUMPRODUCT(MAX((M2:M102&lt;&gt;"")*ROW(M2:M102)))))</f>
        <v>0</v>
      </c>
    </row>
    <row r="4" spans="1:16" x14ac:dyDescent="0.45">
      <c r="A4" s="3">
        <v>3</v>
      </c>
      <c r="B4" s="7">
        <v>40848</v>
      </c>
      <c r="C4" t="s">
        <v>8</v>
      </c>
      <c r="D4" t="s">
        <v>9</v>
      </c>
      <c r="E4" s="5">
        <v>5</v>
      </c>
      <c r="F4" s="5">
        <v>1</v>
      </c>
      <c r="G4" t="str">
        <f t="shared" si="4"/>
        <v>Doug</v>
      </c>
      <c r="H4">
        <f t="shared" si="0"/>
        <v>1</v>
      </c>
      <c r="I4">
        <f t="shared" si="1"/>
        <v>0</v>
      </c>
      <c r="J4">
        <f>SUM(H$2:H4)</f>
        <v>2</v>
      </c>
      <c r="K4">
        <f>SUM(I$2:I4)</f>
        <v>1</v>
      </c>
      <c r="L4">
        <f t="shared" si="2"/>
        <v>2</v>
      </c>
      <c r="M4">
        <f t="shared" si="3"/>
        <v>0</v>
      </c>
      <c r="O4" cm="1">
        <f t="array" ref="O4">INDEX(G3:G103,SUMPRODUCT(MAX((G3:G103&lt;&gt;"")*ROW(G3:G103))))</f>
        <v>0</v>
      </c>
      <c r="P4">
        <f>MAX(INDEX(L3:L103,SUMPRODUCT(MAX((L3:L103&lt;&gt;"")*ROW(L3:L103)))),INDEX(M3:M103,SUMPRODUCT(MAX((M3:M103&lt;&gt;"")*ROW(M3:M103)))))</f>
        <v>0</v>
      </c>
    </row>
    <row r="5" spans="1:16" x14ac:dyDescent="0.45">
      <c r="A5" s="3">
        <v>4</v>
      </c>
      <c r="B5" s="7">
        <v>40940</v>
      </c>
      <c r="C5" t="s">
        <v>8</v>
      </c>
      <c r="D5" t="s">
        <v>9</v>
      </c>
      <c r="E5" s="5">
        <v>1</v>
      </c>
      <c r="F5" s="5">
        <v>5</v>
      </c>
      <c r="G5" t="str">
        <f t="shared" si="4"/>
        <v>Matze</v>
      </c>
      <c r="H5">
        <f t="shared" si="0"/>
        <v>0</v>
      </c>
      <c r="I5">
        <f t="shared" si="1"/>
        <v>1</v>
      </c>
      <c r="J5">
        <f>SUM(H$2:H5)</f>
        <v>2</v>
      </c>
      <c r="K5">
        <f>SUM(I$2:I5)</f>
        <v>2</v>
      </c>
      <c r="L5">
        <f t="shared" si="2"/>
        <v>0</v>
      </c>
      <c r="M5">
        <f t="shared" si="3"/>
        <v>1</v>
      </c>
      <c r="O5" cm="1">
        <f t="array" ref="O5">INDEX(G4:G104,SUMPRODUCT(MAX((G4:G104&lt;&gt;"")*ROW(G4:G104))))</f>
        <v>0</v>
      </c>
      <c r="P5">
        <f>MAX(INDEX(L4:L104,SUMPRODUCT(MAX((L4:L104&lt;&gt;"")*ROW(L4:L104)))),INDEX(M4:M104,SUMPRODUCT(MAX((M4:M104&lt;&gt;"")*ROW(M4:M104)))))</f>
        <v>0</v>
      </c>
    </row>
    <row r="6" spans="1:16" x14ac:dyDescent="0.45">
      <c r="A6" s="3">
        <v>5</v>
      </c>
      <c r="B6" s="7">
        <v>40969</v>
      </c>
      <c r="C6" t="s">
        <v>5</v>
      </c>
      <c r="E6" s="5">
        <v>5</v>
      </c>
      <c r="F6" s="5">
        <v>3</v>
      </c>
      <c r="G6" t="str">
        <f t="shared" si="4"/>
        <v>Doug</v>
      </c>
      <c r="H6">
        <f t="shared" si="0"/>
        <v>1</v>
      </c>
      <c r="I6">
        <f t="shared" si="1"/>
        <v>0</v>
      </c>
      <c r="J6">
        <f>SUM(H$2:H6)</f>
        <v>3</v>
      </c>
      <c r="K6">
        <f>SUM(I$2:I6)</f>
        <v>2</v>
      </c>
      <c r="L6">
        <f t="shared" si="2"/>
        <v>1</v>
      </c>
      <c r="M6">
        <f t="shared" si="3"/>
        <v>0</v>
      </c>
      <c r="O6" cm="1">
        <f t="array" ref="O6">INDEX(G5:G105,SUMPRODUCT(MAX((G5:G105&lt;&gt;"")*ROW(G5:G105))))</f>
        <v>0</v>
      </c>
      <c r="P6">
        <f>MAX(INDEX(L5:L105,SUMPRODUCT(MAX((L5:L105&lt;&gt;"")*ROW(L5:L105)))),INDEX(M5:M105,SUMPRODUCT(MAX((M5:M105&lt;&gt;"")*ROW(M5:M105)))))</f>
        <v>0</v>
      </c>
    </row>
    <row r="7" spans="1:16" x14ac:dyDescent="0.45">
      <c r="A7" s="3">
        <v>6</v>
      </c>
      <c r="B7" s="7">
        <v>41122</v>
      </c>
      <c r="C7" t="s">
        <v>8</v>
      </c>
      <c r="E7" s="5">
        <v>5</v>
      </c>
      <c r="F7" s="5">
        <v>4</v>
      </c>
      <c r="G7" t="str">
        <f t="shared" si="4"/>
        <v>Doug</v>
      </c>
      <c r="H7">
        <f t="shared" si="0"/>
        <v>1</v>
      </c>
      <c r="I7">
        <f t="shared" si="1"/>
        <v>0</v>
      </c>
      <c r="J7">
        <f>SUM(H$2:H7)</f>
        <v>4</v>
      </c>
      <c r="K7">
        <f>SUM(I$2:I7)</f>
        <v>2</v>
      </c>
      <c r="L7">
        <f t="shared" si="2"/>
        <v>2</v>
      </c>
      <c r="M7">
        <f t="shared" si="3"/>
        <v>0</v>
      </c>
      <c r="O7" cm="1">
        <f t="array" ref="O7">INDEX(G6:G106,SUMPRODUCT(MAX((G6:G106&lt;&gt;"")*ROW(G6:G106))))</f>
        <v>0</v>
      </c>
      <c r="P7">
        <f>MAX(INDEX(L6:L106,SUMPRODUCT(MAX((L6:L106&lt;&gt;"")*ROW(L6:L106)))),INDEX(M6:M106,SUMPRODUCT(MAX((M6:M106&lt;&gt;"")*ROW(M6:M106)))))</f>
        <v>0</v>
      </c>
    </row>
    <row r="8" spans="1:16" x14ac:dyDescent="0.45">
      <c r="A8" s="3">
        <v>7</v>
      </c>
      <c r="B8" s="7">
        <v>41122</v>
      </c>
      <c r="C8" t="s">
        <v>8</v>
      </c>
      <c r="E8" s="5">
        <v>1</v>
      </c>
      <c r="F8" s="5">
        <v>5</v>
      </c>
      <c r="G8" t="str">
        <f t="shared" si="4"/>
        <v>Matze</v>
      </c>
      <c r="H8">
        <f t="shared" si="0"/>
        <v>0</v>
      </c>
      <c r="I8">
        <f t="shared" si="1"/>
        <v>1</v>
      </c>
      <c r="J8">
        <f>SUM(H$2:H8)</f>
        <v>4</v>
      </c>
      <c r="K8">
        <f>SUM(I$2:I8)</f>
        <v>3</v>
      </c>
      <c r="L8">
        <f t="shared" si="2"/>
        <v>0</v>
      </c>
      <c r="M8">
        <f t="shared" si="3"/>
        <v>1</v>
      </c>
      <c r="O8" cm="1">
        <f t="array" ref="O8">INDEX(G7:G107,SUMPRODUCT(MAX((G7:G107&lt;&gt;"")*ROW(G7:G107))))</f>
        <v>0</v>
      </c>
      <c r="P8">
        <f>MAX(INDEX(L7:L107,SUMPRODUCT(MAX((L7:L107&lt;&gt;"")*ROW(L7:L107)))),INDEX(M7:M107,SUMPRODUCT(MAX((M7:M107&lt;&gt;"")*ROW(M7:M107)))))</f>
        <v>0</v>
      </c>
    </row>
    <row r="9" spans="1:16" x14ac:dyDescent="0.45">
      <c r="A9" s="3">
        <v>8</v>
      </c>
      <c r="B9" s="7">
        <v>41244</v>
      </c>
      <c r="C9" t="s">
        <v>8</v>
      </c>
      <c r="E9" s="5">
        <v>5</v>
      </c>
      <c r="F9" s="5">
        <v>4</v>
      </c>
      <c r="G9" t="str">
        <f t="shared" si="4"/>
        <v>Doug</v>
      </c>
      <c r="H9">
        <f t="shared" si="0"/>
        <v>1</v>
      </c>
      <c r="I9">
        <f t="shared" si="1"/>
        <v>0</v>
      </c>
      <c r="J9">
        <f>SUM(H$2:H9)</f>
        <v>5</v>
      </c>
      <c r="K9">
        <f>SUM(I$2:I9)</f>
        <v>3</v>
      </c>
      <c r="L9">
        <f t="shared" si="2"/>
        <v>1</v>
      </c>
      <c r="M9">
        <f t="shared" si="3"/>
        <v>0</v>
      </c>
      <c r="O9" cm="1">
        <f t="array" ref="O9">INDEX(G8:G108,SUMPRODUCT(MAX((G8:G108&lt;&gt;"")*ROW(G8:G108))))</f>
        <v>0</v>
      </c>
      <c r="P9">
        <f>MAX(INDEX(L8:L108,SUMPRODUCT(MAX((L8:L108&lt;&gt;"")*ROW(L8:L108)))),INDEX(M8:M108,SUMPRODUCT(MAX((M8:M108&lt;&gt;"")*ROW(M8:M108)))))</f>
        <v>0</v>
      </c>
    </row>
    <row r="10" spans="1:16" x14ac:dyDescent="0.45">
      <c r="A10" s="3">
        <v>9</v>
      </c>
      <c r="B10" s="7">
        <v>40969</v>
      </c>
      <c r="C10" t="s">
        <v>8</v>
      </c>
      <c r="E10" s="5">
        <v>5</v>
      </c>
      <c r="F10" s="5">
        <v>1</v>
      </c>
      <c r="G10" t="str">
        <f t="shared" si="4"/>
        <v>Doug</v>
      </c>
      <c r="H10">
        <f t="shared" si="0"/>
        <v>1</v>
      </c>
      <c r="I10">
        <f t="shared" si="1"/>
        <v>0</v>
      </c>
      <c r="J10">
        <f>SUM(H$2:H10)</f>
        <v>6</v>
      </c>
      <c r="K10">
        <f>SUM(I$2:I10)</f>
        <v>3</v>
      </c>
      <c r="L10">
        <f t="shared" si="2"/>
        <v>2</v>
      </c>
      <c r="M10">
        <f t="shared" si="3"/>
        <v>0</v>
      </c>
      <c r="O10" cm="1">
        <f t="array" ref="O10">INDEX(G9:G109,SUMPRODUCT(MAX((G9:G109&lt;&gt;"")*ROW(G9:G109))))</f>
        <v>0</v>
      </c>
      <c r="P10">
        <f>MAX(INDEX(L9:L109,SUMPRODUCT(MAX((L9:L109&lt;&gt;"")*ROW(L9:L109)))),INDEX(M9:M109,SUMPRODUCT(MAX((M9:M109&lt;&gt;"")*ROW(M9:M109)))))</f>
        <v>0</v>
      </c>
    </row>
    <row r="11" spans="1:16" x14ac:dyDescent="0.45">
      <c r="A11" s="3">
        <v>10</v>
      </c>
      <c r="B11" s="7">
        <v>41426</v>
      </c>
      <c r="C11" t="s">
        <v>8</v>
      </c>
      <c r="E11" s="5">
        <v>5</v>
      </c>
      <c r="F11" s="5">
        <v>4</v>
      </c>
      <c r="G11" t="str">
        <f t="shared" si="4"/>
        <v>Doug</v>
      </c>
      <c r="H11">
        <f t="shared" si="0"/>
        <v>1</v>
      </c>
      <c r="I11">
        <f t="shared" si="1"/>
        <v>0</v>
      </c>
      <c r="J11">
        <f>SUM(H$2:H11)</f>
        <v>7</v>
      </c>
      <c r="K11">
        <f>SUM(I$2:I11)</f>
        <v>3</v>
      </c>
      <c r="L11">
        <f t="shared" si="2"/>
        <v>3</v>
      </c>
      <c r="M11">
        <f t="shared" si="3"/>
        <v>0</v>
      </c>
      <c r="O11" cm="1">
        <f t="array" ref="O11">INDEX(G10:G110,SUMPRODUCT(MAX((G10:G110&lt;&gt;"")*ROW(G10:G110))))</f>
        <v>0</v>
      </c>
      <c r="P11">
        <f>MAX(INDEX(L10:L110,SUMPRODUCT(MAX((L10:L110&lt;&gt;"")*ROW(L10:L110)))),INDEX(M10:M110,SUMPRODUCT(MAX((M10:M110&lt;&gt;"")*ROW(M10:M110)))))</f>
        <v>0</v>
      </c>
    </row>
    <row r="12" spans="1:16" x14ac:dyDescent="0.45">
      <c r="A12" s="3">
        <v>11</v>
      </c>
      <c r="B12" s="7">
        <v>41548</v>
      </c>
      <c r="C12" t="s">
        <v>8</v>
      </c>
      <c r="E12" s="5">
        <v>1</v>
      </c>
      <c r="F12" s="5">
        <v>5</v>
      </c>
      <c r="G12" t="str">
        <f t="shared" si="4"/>
        <v>Matze</v>
      </c>
      <c r="H12">
        <f t="shared" si="0"/>
        <v>0</v>
      </c>
      <c r="I12">
        <f t="shared" si="1"/>
        <v>1</v>
      </c>
      <c r="J12">
        <f>SUM(H$2:H12)</f>
        <v>7</v>
      </c>
      <c r="K12">
        <f>SUM(I$2:I12)</f>
        <v>4</v>
      </c>
      <c r="L12">
        <f t="shared" si="2"/>
        <v>0</v>
      </c>
      <c r="M12">
        <f t="shared" si="3"/>
        <v>1</v>
      </c>
      <c r="N12" t="s">
        <v>21</v>
      </c>
      <c r="O12" cm="1">
        <f t="array" ref="O12">INDEX(G11:G111,SUMPRODUCT(MAX((G11:G111&lt;&gt;"")*ROW(G11:G111))))</f>
        <v>0</v>
      </c>
      <c r="P12">
        <f>MAX(INDEX(L11:L111,SUMPRODUCT(MAX((L11:L111&lt;&gt;"")*ROW(L11:L111)))),INDEX(M11:M111,SUMPRODUCT(MAX((M11:M111&lt;&gt;"")*ROW(M11:M111)))))</f>
        <v>0</v>
      </c>
    </row>
    <row r="13" spans="1:16" x14ac:dyDescent="0.45">
      <c r="A13" s="3">
        <v>12</v>
      </c>
      <c r="B13" s="7">
        <v>41640</v>
      </c>
      <c r="C13" t="s">
        <v>8</v>
      </c>
      <c r="E13" s="5">
        <v>5</v>
      </c>
      <c r="F13" s="5">
        <v>1</v>
      </c>
      <c r="G13" t="str">
        <f t="shared" si="4"/>
        <v>Doug</v>
      </c>
      <c r="H13">
        <f t="shared" si="0"/>
        <v>1</v>
      </c>
      <c r="I13">
        <f t="shared" si="1"/>
        <v>0</v>
      </c>
      <c r="J13">
        <f>SUM(H$2:H13)</f>
        <v>8</v>
      </c>
      <c r="K13">
        <f>SUM(I$2:I13)</f>
        <v>4</v>
      </c>
      <c r="L13">
        <f t="shared" si="2"/>
        <v>1</v>
      </c>
      <c r="M13">
        <f t="shared" si="3"/>
        <v>0</v>
      </c>
      <c r="N13" t="s">
        <v>22</v>
      </c>
      <c r="O13" cm="1">
        <f t="array" ref="O13">INDEX(G12:G112,SUMPRODUCT(MAX((G12:G112&lt;&gt;"")*ROW(G12:G112))))</f>
        <v>0</v>
      </c>
      <c r="P13">
        <f>MAX(INDEX(L12:L112,SUMPRODUCT(MAX((L12:L112&lt;&gt;"")*ROW(L12:L112)))),INDEX(M12:M112,SUMPRODUCT(MAX((M12:M112&lt;&gt;"")*ROW(M12:M112)))))</f>
        <v>0</v>
      </c>
    </row>
    <row r="14" spans="1:16" x14ac:dyDescent="0.45">
      <c r="A14" s="3">
        <v>13</v>
      </c>
      <c r="B14" s="7">
        <v>41699</v>
      </c>
      <c r="C14" t="s">
        <v>8</v>
      </c>
      <c r="E14" s="5">
        <v>5</v>
      </c>
      <c r="F14" s="5">
        <v>0</v>
      </c>
      <c r="G14" t="str">
        <f t="shared" si="4"/>
        <v>Doug</v>
      </c>
      <c r="H14">
        <f t="shared" si="0"/>
        <v>1</v>
      </c>
      <c r="I14">
        <f t="shared" si="1"/>
        <v>0</v>
      </c>
      <c r="J14">
        <f>SUM(H$2:H14)</f>
        <v>9</v>
      </c>
      <c r="K14">
        <f>SUM(I$2:I14)</f>
        <v>4</v>
      </c>
      <c r="L14">
        <f t="shared" si="2"/>
        <v>2</v>
      </c>
      <c r="M14">
        <f t="shared" si="3"/>
        <v>0</v>
      </c>
      <c r="N14" t="s">
        <v>33</v>
      </c>
      <c r="O14" cm="1">
        <f t="array" ref="O14">INDEX(G13:G113,SUMPRODUCT(MAX((G13:G113&lt;&gt;"")*ROW(G13:G113))))</f>
        <v>0</v>
      </c>
      <c r="P14">
        <f>MAX(INDEX(L13:L113,SUMPRODUCT(MAX((L13:L113&lt;&gt;"")*ROW(L13:L113)))),INDEX(M13:M113,SUMPRODUCT(MAX((M13:M113&lt;&gt;"")*ROW(M13:M113)))))</f>
        <v>0</v>
      </c>
    </row>
    <row r="15" spans="1:16" x14ac:dyDescent="0.45">
      <c r="A15" s="3">
        <v>14</v>
      </c>
      <c r="B15" s="7">
        <v>41765</v>
      </c>
      <c r="C15" t="s">
        <v>8</v>
      </c>
      <c r="E15" s="5">
        <v>8</v>
      </c>
      <c r="F15" s="5">
        <v>6</v>
      </c>
      <c r="G15" t="str">
        <f t="shared" si="4"/>
        <v>Doug</v>
      </c>
      <c r="H15">
        <f t="shared" si="0"/>
        <v>1</v>
      </c>
      <c r="I15">
        <f t="shared" si="1"/>
        <v>0</v>
      </c>
      <c r="J15">
        <f>SUM(H$2:H15)</f>
        <v>10</v>
      </c>
      <c r="K15">
        <f>SUM(I$2:I15)</f>
        <v>4</v>
      </c>
      <c r="L15">
        <f t="shared" si="2"/>
        <v>3</v>
      </c>
      <c r="M15">
        <f t="shared" si="3"/>
        <v>0</v>
      </c>
      <c r="N15" t="s">
        <v>20</v>
      </c>
      <c r="O15" cm="1">
        <f t="array" ref="O15">INDEX(G14:G114,SUMPRODUCT(MAX((G14:G114&lt;&gt;"")*ROW(G14:G114))))</f>
        <v>0</v>
      </c>
      <c r="P15">
        <f>MAX(INDEX(L14:L114,SUMPRODUCT(MAX((L14:L114&lt;&gt;"")*ROW(L14:L114)))),INDEX(M14:M114,SUMPRODUCT(MAX((M14:M114&lt;&gt;"")*ROW(M14:M114)))))</f>
        <v>0</v>
      </c>
    </row>
    <row r="16" spans="1:16" x14ac:dyDescent="0.45">
      <c r="A16" s="3">
        <v>15</v>
      </c>
      <c r="B16" s="7">
        <v>41830</v>
      </c>
      <c r="C16" t="s">
        <v>10</v>
      </c>
      <c r="E16" s="5">
        <v>5</v>
      </c>
      <c r="F16" s="5">
        <v>2</v>
      </c>
      <c r="G16" t="str">
        <f t="shared" si="4"/>
        <v>Doug</v>
      </c>
      <c r="H16">
        <f t="shared" si="0"/>
        <v>1</v>
      </c>
      <c r="I16">
        <f t="shared" si="1"/>
        <v>0</v>
      </c>
      <c r="J16">
        <f>SUM(H$2:H16)</f>
        <v>11</v>
      </c>
      <c r="K16">
        <f>SUM(I$2:I16)</f>
        <v>4</v>
      </c>
      <c r="L16">
        <f t="shared" si="2"/>
        <v>4</v>
      </c>
      <c r="M16">
        <f t="shared" si="3"/>
        <v>0</v>
      </c>
      <c r="N16" t="s">
        <v>34</v>
      </c>
      <c r="O16" cm="1">
        <f t="array" ref="O16">INDEX(G15:G115,SUMPRODUCT(MAX((G15:G115&lt;&gt;"")*ROW(G15:G115))))</f>
        <v>0</v>
      </c>
      <c r="P16">
        <f>MAX(INDEX(L15:L115,SUMPRODUCT(MAX((L15:L115&lt;&gt;"")*ROW(L15:L115)))),INDEX(M15:M115,SUMPRODUCT(MAX((M15:M115&lt;&gt;"")*ROW(M15:M115)))))</f>
        <v>0</v>
      </c>
    </row>
    <row r="17" spans="1:16" x14ac:dyDescent="0.45">
      <c r="A17" s="3">
        <v>16</v>
      </c>
      <c r="B17" s="7">
        <v>41883</v>
      </c>
      <c r="C17" t="s">
        <v>8</v>
      </c>
      <c r="D17" t="s">
        <v>11</v>
      </c>
      <c r="E17" s="5">
        <v>0</v>
      </c>
      <c r="F17" s="5">
        <v>5</v>
      </c>
      <c r="G17" t="str">
        <f t="shared" si="4"/>
        <v>Matze</v>
      </c>
      <c r="H17">
        <f t="shared" si="0"/>
        <v>0</v>
      </c>
      <c r="I17">
        <f t="shared" si="1"/>
        <v>1</v>
      </c>
      <c r="J17">
        <f>SUM(H$2:H17)</f>
        <v>11</v>
      </c>
      <c r="K17">
        <f>SUM(I$2:I17)</f>
        <v>5</v>
      </c>
      <c r="L17">
        <f t="shared" si="2"/>
        <v>0</v>
      </c>
      <c r="M17">
        <f t="shared" si="3"/>
        <v>1</v>
      </c>
      <c r="N17" t="s">
        <v>39</v>
      </c>
      <c r="O17" cm="1">
        <f t="array" ref="O17">INDEX(G16:G116,SUMPRODUCT(MAX((G16:G116&lt;&gt;"")*ROW(G16:G116))))</f>
        <v>0</v>
      </c>
      <c r="P17">
        <f>MAX(INDEX(L16:L116,SUMPRODUCT(MAX((L16:L116&lt;&gt;"")*ROW(L16:L116)))),INDEX(M16:M116,SUMPRODUCT(MAX((M16:M116&lt;&gt;"")*ROW(M16:M116)))))</f>
        <v>0</v>
      </c>
    </row>
    <row r="18" spans="1:16" x14ac:dyDescent="0.45">
      <c r="A18" s="3">
        <v>17</v>
      </c>
      <c r="B18" s="7">
        <v>42339</v>
      </c>
      <c r="C18" t="s">
        <v>8</v>
      </c>
      <c r="D18" t="s">
        <v>9</v>
      </c>
      <c r="E18" s="5">
        <v>4</v>
      </c>
      <c r="F18" s="5">
        <v>5</v>
      </c>
      <c r="G18" t="str">
        <f t="shared" si="4"/>
        <v>Matze</v>
      </c>
      <c r="H18">
        <f t="shared" si="0"/>
        <v>0</v>
      </c>
      <c r="I18">
        <f t="shared" si="1"/>
        <v>1</v>
      </c>
      <c r="J18">
        <f>SUM(H$2:H18)</f>
        <v>11</v>
      </c>
      <c r="K18">
        <f>SUM(I$2:I18)</f>
        <v>6</v>
      </c>
      <c r="L18">
        <f t="shared" si="2"/>
        <v>0</v>
      </c>
      <c r="M18">
        <f>IF(G18="Doug",0,IF(AND(G18="Matze", G17="Matze"),M17+1,1))</f>
        <v>2</v>
      </c>
      <c r="N18" t="s">
        <v>13</v>
      </c>
      <c r="O18" cm="1">
        <f t="array" ref="O18">INDEX(G17:G117,SUMPRODUCT(MAX((G17:G117&lt;&gt;"")*ROW(G17:G117))))</f>
        <v>0</v>
      </c>
      <c r="P18">
        <f>MAX(INDEX(L17:L117,SUMPRODUCT(MAX((L17:L117&lt;&gt;"")*ROW(L17:L117)))),INDEX(M17:M117,SUMPRODUCT(MAX((M17:M117&lt;&gt;"")*ROW(M17:M117)))))</f>
        <v>0</v>
      </c>
    </row>
    <row r="19" spans="1:16" x14ac:dyDescent="0.45">
      <c r="A19" s="3">
        <v>18</v>
      </c>
      <c r="B19" s="7">
        <v>42430</v>
      </c>
      <c r="C19" t="s">
        <v>8</v>
      </c>
      <c r="D19" t="s">
        <v>9</v>
      </c>
      <c r="E19" s="5">
        <v>5</v>
      </c>
      <c r="F19" s="5">
        <v>3</v>
      </c>
      <c r="G19" t="str">
        <f t="shared" si="4"/>
        <v>Doug</v>
      </c>
      <c r="H19">
        <f t="shared" si="0"/>
        <v>1</v>
      </c>
      <c r="I19">
        <f t="shared" si="1"/>
        <v>0</v>
      </c>
      <c r="J19">
        <f>SUM(H$2:H19)</f>
        <v>12</v>
      </c>
      <c r="K19">
        <f>SUM(I$2:I19)</f>
        <v>6</v>
      </c>
      <c r="L19">
        <f t="shared" si="2"/>
        <v>1</v>
      </c>
      <c r="M19">
        <f t="shared" si="3"/>
        <v>0</v>
      </c>
      <c r="N19" t="s">
        <v>40</v>
      </c>
      <c r="O19" cm="1">
        <f t="array" ref="O19">INDEX(G18:G118,SUMPRODUCT(MAX((G18:G118&lt;&gt;"")*ROW(G18:G118))))</f>
        <v>0</v>
      </c>
      <c r="P19">
        <f>MAX(INDEX(L18:L118,SUMPRODUCT(MAX((L18:L118&lt;&gt;"")*ROW(L18:L118)))),INDEX(M18:M118,SUMPRODUCT(MAX((M18:M118&lt;&gt;"")*ROW(M18:M118)))))</f>
        <v>0</v>
      </c>
    </row>
    <row r="20" spans="1:16" x14ac:dyDescent="0.45">
      <c r="A20" s="3">
        <v>19</v>
      </c>
      <c r="B20" s="7">
        <v>42767</v>
      </c>
      <c r="C20" t="s">
        <v>8</v>
      </c>
      <c r="D20" t="s">
        <v>14</v>
      </c>
      <c r="E20" s="5">
        <v>3</v>
      </c>
      <c r="F20" s="5">
        <v>5</v>
      </c>
      <c r="G20" t="str">
        <f t="shared" si="4"/>
        <v>Matze</v>
      </c>
      <c r="H20">
        <f t="shared" si="0"/>
        <v>0</v>
      </c>
      <c r="I20">
        <f t="shared" si="1"/>
        <v>1</v>
      </c>
      <c r="J20">
        <f>SUM(H$2:H20)</f>
        <v>12</v>
      </c>
      <c r="K20">
        <f>SUM(I$2:I20)</f>
        <v>7</v>
      </c>
      <c r="L20">
        <f t="shared" si="2"/>
        <v>0</v>
      </c>
      <c r="M20">
        <f t="shared" si="3"/>
        <v>1</v>
      </c>
      <c r="N20" t="s">
        <v>35</v>
      </c>
      <c r="O20" cm="1">
        <f t="array" ref="O20">INDEX(G19:G119,SUMPRODUCT(MAX((G19:G119&lt;&gt;"")*ROW(G19:G119))))</f>
        <v>0</v>
      </c>
      <c r="P20">
        <f>MAX(INDEX(L19:L119,SUMPRODUCT(MAX((L19:L119&lt;&gt;"")*ROW(L19:L119)))),INDEX(M19:M119,SUMPRODUCT(MAX((M19:M119&lt;&gt;"")*ROW(M19:M119)))))</f>
        <v>0</v>
      </c>
    </row>
    <row r="21" spans="1:16" x14ac:dyDescent="0.45">
      <c r="A21" s="3">
        <v>20</v>
      </c>
      <c r="B21" s="7">
        <v>42856</v>
      </c>
      <c r="C21" t="s">
        <v>8</v>
      </c>
      <c r="D21" t="s">
        <v>14</v>
      </c>
      <c r="E21" s="5">
        <v>0</v>
      </c>
      <c r="F21" s="5">
        <v>5</v>
      </c>
      <c r="G21" t="str">
        <f t="shared" si="4"/>
        <v>Matze</v>
      </c>
      <c r="H21">
        <f t="shared" si="0"/>
        <v>0</v>
      </c>
      <c r="I21">
        <f t="shared" si="1"/>
        <v>1</v>
      </c>
      <c r="J21">
        <f>SUM(H$2:H21)</f>
        <v>12</v>
      </c>
      <c r="K21">
        <f>SUM(I$2:I21)</f>
        <v>8</v>
      </c>
      <c r="L21">
        <f t="shared" si="2"/>
        <v>0</v>
      </c>
      <c r="M21">
        <f t="shared" si="3"/>
        <v>2</v>
      </c>
      <c r="O21" cm="1">
        <f t="array" ref="O21">INDEX(G20:G120,SUMPRODUCT(MAX((G20:G120&lt;&gt;"")*ROW(G20:G120))))</f>
        <v>0</v>
      </c>
      <c r="P21">
        <f>MAX(INDEX(L20:L120,SUMPRODUCT(MAX((L20:L120&lt;&gt;"")*ROW(L20:L120)))),INDEX(M20:M120,SUMPRODUCT(MAX((M20:M120&lt;&gt;"")*ROW(M20:M120)))))</f>
        <v>0</v>
      </c>
    </row>
    <row r="22" spans="1:16" x14ac:dyDescent="0.45">
      <c r="A22" s="3">
        <v>21</v>
      </c>
      <c r="B22" s="7">
        <v>42934</v>
      </c>
      <c r="C22" t="s">
        <v>8</v>
      </c>
      <c r="D22" t="s">
        <v>14</v>
      </c>
      <c r="E22" s="5">
        <v>2</v>
      </c>
      <c r="F22" s="5">
        <v>5</v>
      </c>
      <c r="G22" t="str">
        <f t="shared" si="4"/>
        <v>Matze</v>
      </c>
      <c r="H22">
        <f t="shared" si="0"/>
        <v>0</v>
      </c>
      <c r="I22">
        <f t="shared" si="1"/>
        <v>1</v>
      </c>
      <c r="J22">
        <f>SUM(H$2:H22)</f>
        <v>12</v>
      </c>
      <c r="K22">
        <f>SUM(I$2:I22)</f>
        <v>9</v>
      </c>
      <c r="L22">
        <f t="shared" si="2"/>
        <v>0</v>
      </c>
      <c r="M22">
        <f t="shared" si="3"/>
        <v>3</v>
      </c>
      <c r="O22" cm="1">
        <f t="array" ref="O22">INDEX(G21:G121,SUMPRODUCT(MAX((G21:G121&lt;&gt;"")*ROW(G21:G121))))</f>
        <v>0</v>
      </c>
      <c r="P22">
        <f>MAX(INDEX(L21:L121,SUMPRODUCT(MAX((L21:L121&lt;&gt;"")*ROW(L21:L121)))),INDEX(M21:M121,SUMPRODUCT(MAX((M21:M121&lt;&gt;"")*ROW(M21:M121)))))</f>
        <v>0</v>
      </c>
    </row>
    <row r="23" spans="1:16" x14ac:dyDescent="0.45">
      <c r="A23" s="3">
        <v>22</v>
      </c>
      <c r="B23" s="7">
        <v>43073</v>
      </c>
      <c r="C23" t="s">
        <v>8</v>
      </c>
      <c r="D23" t="s">
        <v>14</v>
      </c>
      <c r="E23" s="5">
        <v>2</v>
      </c>
      <c r="F23" s="5">
        <v>5</v>
      </c>
      <c r="G23" t="str">
        <f t="shared" ref="G23:G31" si="5">IF(E23&gt;F23,"Doug","Matze")</f>
        <v>Matze</v>
      </c>
      <c r="H23">
        <f t="shared" si="0"/>
        <v>0</v>
      </c>
      <c r="I23">
        <f t="shared" si="1"/>
        <v>1</v>
      </c>
      <c r="J23">
        <f>SUM(H$2:H23)</f>
        <v>12</v>
      </c>
      <c r="K23">
        <f>SUM(I$2:I23)</f>
        <v>10</v>
      </c>
      <c r="L23">
        <f t="shared" si="2"/>
        <v>0</v>
      </c>
      <c r="M23">
        <f t="shared" si="3"/>
        <v>4</v>
      </c>
      <c r="N23" t="s">
        <v>19</v>
      </c>
      <c r="O23" cm="1">
        <f t="array" ref="O23">INDEX(G22:G122,SUMPRODUCT(MAX((G22:G122&lt;&gt;"")*ROW(G22:G122))))</f>
        <v>0</v>
      </c>
      <c r="P23">
        <f>MAX(INDEX(L22:L122,SUMPRODUCT(MAX((L22:L122&lt;&gt;"")*ROW(L22:L122)))),INDEX(M22:M122,SUMPRODUCT(MAX((M22:M122&lt;&gt;"")*ROW(M22:M122)))))</f>
        <v>0</v>
      </c>
    </row>
    <row r="24" spans="1:16" x14ac:dyDescent="0.45">
      <c r="A24" s="3">
        <v>23</v>
      </c>
      <c r="B24" s="7">
        <v>43202</v>
      </c>
      <c r="C24" t="s">
        <v>8</v>
      </c>
      <c r="D24" t="s">
        <v>14</v>
      </c>
      <c r="E24" s="5">
        <v>5</v>
      </c>
      <c r="F24" s="5">
        <v>1</v>
      </c>
      <c r="G24" t="str">
        <f t="shared" si="5"/>
        <v>Doug</v>
      </c>
      <c r="H24">
        <f t="shared" si="0"/>
        <v>1</v>
      </c>
      <c r="I24">
        <f t="shared" si="1"/>
        <v>0</v>
      </c>
      <c r="J24">
        <f>SUM(H$2:H24)</f>
        <v>13</v>
      </c>
      <c r="K24">
        <f>SUM(I$2:I24)</f>
        <v>10</v>
      </c>
      <c r="L24">
        <f t="shared" si="2"/>
        <v>1</v>
      </c>
      <c r="M24">
        <f t="shared" ref="M24:M29" si="6">IF(G24="Doug",0,IF(AND(G24="Matze", G23="Matze"),M23+1,1))</f>
        <v>0</v>
      </c>
      <c r="N24" t="s">
        <v>41</v>
      </c>
      <c r="O24">
        <f t="array" ref="O24">INDEX(G23:G123,SUMPRODUCT(MAX((G23:G123&lt;&gt;"")*ROW(G23:G123))))</f>
        <v>0</v>
      </c>
      <c r="P24">
        <f>MAX(INDEX(L23:L123,SUMPRODUCT(MAX((L23:L123&lt;&gt;"")*ROW(L23:L123)))),INDEX(M23:M123,SUMPRODUCT(MAX((M23:M123&lt;&gt;"")*ROW(M23:M123)))))</f>
        <v>0</v>
      </c>
    </row>
    <row r="25" spans="1:16" x14ac:dyDescent="0.45">
      <c r="A25" s="3">
        <v>24</v>
      </c>
      <c r="B25" s="7">
        <v>43354</v>
      </c>
      <c r="C25" t="s">
        <v>8</v>
      </c>
      <c r="D25" t="s">
        <v>14</v>
      </c>
      <c r="E25" s="5">
        <v>2</v>
      </c>
      <c r="F25" s="5">
        <v>5</v>
      </c>
      <c r="G25" t="str">
        <f t="shared" si="5"/>
        <v>Matze</v>
      </c>
      <c r="H25">
        <f t="shared" si="0"/>
        <v>0</v>
      </c>
      <c r="I25">
        <f t="shared" si="1"/>
        <v>1</v>
      </c>
      <c r="J25">
        <f>SUM(H$2:H25)</f>
        <v>13</v>
      </c>
      <c r="K25">
        <f>SUM(I$2:I25)</f>
        <v>11</v>
      </c>
      <c r="L25">
        <f t="shared" si="2"/>
        <v>0</v>
      </c>
      <c r="M25">
        <f t="shared" si="6"/>
        <v>1</v>
      </c>
      <c r="N25" t="s">
        <v>36</v>
      </c>
      <c r="O25">
        <f t="array" ref="O25">INDEX(G24:G124,SUMPRODUCT(MAX((G24:G124&lt;&gt;"")*ROW(G24:G124))))</f>
        <v>0</v>
      </c>
      <c r="P25">
        <f>MAX(INDEX(L24:L124,SUMPRODUCT(MAX((L24:L124&lt;&gt;"")*ROW(L24:L124)))),INDEX(M24:M124,SUMPRODUCT(MAX((M24:M124&lt;&gt;"")*ROW(M24:M124)))))</f>
        <v>0</v>
      </c>
    </row>
    <row r="26" spans="1:16" x14ac:dyDescent="0.45">
      <c r="A26" s="3">
        <v>25</v>
      </c>
      <c r="B26" s="7">
        <v>43485</v>
      </c>
      <c r="C26" t="s">
        <v>8</v>
      </c>
      <c r="D26" t="s">
        <v>14</v>
      </c>
      <c r="E26" s="5">
        <v>0</v>
      </c>
      <c r="F26" s="5">
        <v>5</v>
      </c>
      <c r="G26" t="str">
        <f t="shared" si="5"/>
        <v>Matze</v>
      </c>
      <c r="H26">
        <f t="shared" si="0"/>
        <v>0</v>
      </c>
      <c r="I26">
        <f t="shared" si="1"/>
        <v>1</v>
      </c>
      <c r="J26">
        <f>SUM(H$2:H26)</f>
        <v>13</v>
      </c>
      <c r="K26">
        <f>SUM(I$2:I26)</f>
        <v>12</v>
      </c>
      <c r="L26">
        <f t="shared" si="2"/>
        <v>0</v>
      </c>
      <c r="M26">
        <f t="shared" si="6"/>
        <v>2</v>
      </c>
      <c r="N26" t="s">
        <v>37</v>
      </c>
      <c r="O26">
        <f t="array" ref="O26">INDEX(G25:G125,SUMPRODUCT(MAX((G25:G125&lt;&gt;"")*ROW(G25:G125))))</f>
        <v>0</v>
      </c>
      <c r="P26">
        <f>MAX(INDEX(L25:L125,SUMPRODUCT(MAX((L25:L125&lt;&gt;"")*ROW(L25:L125)))),INDEX(M25:M125,SUMPRODUCT(MAX((M25:M125&lt;&gt;"")*ROW(M25:M125)))))</f>
        <v>0</v>
      </c>
    </row>
    <row r="27" spans="1:16" x14ac:dyDescent="0.45">
      <c r="A27" s="3">
        <v>26</v>
      </c>
      <c r="B27" s="7">
        <v>43656</v>
      </c>
      <c r="C27" t="s">
        <v>8</v>
      </c>
      <c r="D27" t="s">
        <v>14</v>
      </c>
      <c r="E27" s="5">
        <v>5</v>
      </c>
      <c r="F27" s="5">
        <v>2</v>
      </c>
      <c r="G27" t="str">
        <f t="shared" si="5"/>
        <v>Doug</v>
      </c>
      <c r="H27">
        <f t="shared" si="0"/>
        <v>1</v>
      </c>
      <c r="I27">
        <f t="shared" si="1"/>
        <v>0</v>
      </c>
      <c r="J27">
        <f>SUM(H$2:H27)</f>
        <v>14</v>
      </c>
      <c r="K27">
        <f>SUM(I$2:I27)</f>
        <v>12</v>
      </c>
      <c r="L27">
        <f t="shared" si="2"/>
        <v>1</v>
      </c>
      <c r="M27">
        <f t="shared" si="6"/>
        <v>0</v>
      </c>
      <c r="N27" t="s">
        <v>38</v>
      </c>
      <c r="O27">
        <f t="array" ref="O27">INDEX(G26:G126,SUMPRODUCT(MAX((G26:G126&lt;&gt;"")*ROW(G26:G126))))</f>
        <v>0</v>
      </c>
      <c r="P27">
        <f>MAX(INDEX(L26:L126,SUMPRODUCT(MAX((L26:L126&lt;&gt;"")*ROW(L26:L126)))),INDEX(M26:M126,SUMPRODUCT(MAX((M26:M126&lt;&gt;"")*ROW(M26:M126)))))</f>
        <v>0</v>
      </c>
    </row>
    <row r="28" spans="1:16" x14ac:dyDescent="0.45">
      <c r="A28" s="3">
        <v>27</v>
      </c>
      <c r="B28" s="7">
        <v>44024</v>
      </c>
      <c r="C28" t="s">
        <v>8</v>
      </c>
      <c r="D28" t="s">
        <v>14</v>
      </c>
      <c r="E28" s="5">
        <v>5</v>
      </c>
      <c r="F28" s="5">
        <v>2</v>
      </c>
      <c r="G28" t="str">
        <f t="shared" si="5"/>
        <v>Doug</v>
      </c>
      <c r="H28">
        <f t="shared" si="0"/>
        <v>1</v>
      </c>
      <c r="I28">
        <f t="shared" si="1"/>
        <v>0</v>
      </c>
      <c r="J28">
        <f>SUM(H$2:H28)</f>
        <v>15</v>
      </c>
      <c r="K28">
        <f>SUM(I$2:I28)</f>
        <v>12</v>
      </c>
      <c r="L28">
        <f t="shared" si="2"/>
        <v>2</v>
      </c>
      <c r="M28">
        <f t="shared" si="6"/>
        <v>0</v>
      </c>
      <c r="N28" t="s">
        <v>42</v>
      </c>
      <c r="O28">
        <f t="array" ref="O28">INDEX(G27:G127,SUMPRODUCT(MAX((G27:G127&lt;&gt;"")*ROW(G27:G127))))</f>
        <v>0</v>
      </c>
      <c r="P28">
        <f>MAX(INDEX(L27:L127,SUMPRODUCT(MAX((L27:L127&lt;&gt;"")*ROW(L27:L127)))),INDEX(M27:M127,SUMPRODUCT(MAX((M27:M127&lt;&gt;"")*ROW(M27:M127)))))</f>
        <v>0</v>
      </c>
    </row>
    <row r="29" spans="1:16" x14ac:dyDescent="0.45">
      <c r="A29" s="3">
        <v>28</v>
      </c>
      <c r="B29" s="7">
        <v>44614</v>
      </c>
      <c r="C29" t="s">
        <v>8</v>
      </c>
      <c r="D29" t="s">
        <v>43</v>
      </c>
      <c r="E29" s="5">
        <v>3</v>
      </c>
      <c r="F29" s="5">
        <v>5</v>
      </c>
      <c r="G29" t="str">
        <f t="shared" si="5"/>
        <v>Matze</v>
      </c>
      <c r="H29">
        <f t="shared" si="0"/>
        <v>0</v>
      </c>
      <c r="I29">
        <f t="shared" si="1"/>
        <v>1</v>
      </c>
      <c r="J29">
        <f>SUM(H$2:H29)</f>
        <v>15</v>
      </c>
      <c r="K29">
        <f>SUM(I$2:I29)</f>
        <v>13</v>
      </c>
      <c r="L29">
        <f t="shared" si="2"/>
        <v>0</v>
      </c>
      <c r="M29">
        <f t="shared" si="6"/>
        <v>1</v>
      </c>
      <c r="N29" t="s">
        <v>44</v>
      </c>
      <c r="O29">
        <f t="array" ref="O29">INDEX(G28:G128,SUMPRODUCT(MAX((G28:G128&lt;&gt;"")*ROW(G28:G128))))</f>
        <v>0</v>
      </c>
      <c r="P29">
        <f>MAX(INDEX(L28:L128,SUMPRODUCT(MAX((L28:L128&lt;&gt;"")*ROW(L28:L128)))),INDEX(M28:M128,SUMPRODUCT(MAX((M28:M128&lt;&gt;"")*ROW(M28:M128)))))</f>
        <v>0</v>
      </c>
    </row>
    <row r="30" spans="1:16" x14ac:dyDescent="0.45">
      <c r="A30" s="3">
        <v>29</v>
      </c>
      <c r="B30" s="7">
        <v>44772</v>
      </c>
      <c r="C30" t="s">
        <v>45</v>
      </c>
      <c r="D30" t="s">
        <v>46</v>
      </c>
      <c r="E30" s="5">
        <v>5</v>
      </c>
      <c r="F30" s="5">
        <v>2</v>
      </c>
      <c r="G30" t="str">
        <f t="shared" si="5"/>
        <v>Doug</v>
      </c>
      <c r="H30">
        <f t="shared" si="0"/>
        <v>1</v>
      </c>
      <c r="I30">
        <f t="shared" si="1"/>
        <v>0</v>
      </c>
      <c r="J30">
        <f>SUM(H$2:H30)</f>
        <v>16</v>
      </c>
      <c r="K30">
        <f>SUM(I$2:I30)</f>
        <v>13</v>
      </c>
      <c r="L30">
        <f>IF(G30="Matze",0,IF(AND(G30="Doug", G29="Doug"),L29+1,1))</f>
        <v>1</v>
      </c>
      <c r="M30">
        <f>IF(G30="Doug",0,IF(AND(G30="Matze", G29="Matze"),M29+1,1))</f>
        <v>0</v>
      </c>
      <c r="N30" t="s">
        <v>47</v>
      </c>
      <c r="O30">
        <f t="array" ref="O30">INDEX(G29:G129,SUMPRODUCT(MAX((G29:G129&lt;&gt;"")*ROW(G29:G129))))</f>
        <v>0</v>
      </c>
      <c r="P30">
        <f>MAX(INDEX(L29:L129,SUMPRODUCT(MAX((L29:L129&lt;&gt;"")*ROW(L29:L129)))),INDEX(M29:M129,SUMPRODUCT(MAX((M29:M129&lt;&gt;"")*ROW(M29:M129)))))</f>
        <v>0</v>
      </c>
    </row>
    <row r="31" spans="1:16" x14ac:dyDescent="0.45">
      <c r="A31" s="3">
        <v>30</v>
      </c>
      <c r="B31" s="7">
        <v>44933</v>
      </c>
      <c r="C31" t="s">
        <v>8</v>
      </c>
      <c r="D31" t="s">
        <v>14</v>
      </c>
      <c r="E31" s="5">
        <v>1</v>
      </c>
      <c r="F31" s="5">
        <v>5</v>
      </c>
      <c r="G31" t="str">
        <f t="shared" si="5"/>
        <v>Matze</v>
      </c>
      <c r="H31">
        <f t="shared" si="0"/>
        <v>0</v>
      </c>
      <c r="I31">
        <f t="shared" si="1"/>
        <v>1</v>
      </c>
      <c r="J31">
        <f>SUM(H$2:H32)</f>
        <v>16</v>
      </c>
      <c r="K31">
        <f>SUM(I$2:I32)</f>
        <v>15</v>
      </c>
      <c r="L31">
        <f>IF(G31="Matze",0,IF(AND(G31="Doug", G30="Doug"),L30+1,1))</f>
        <v>0</v>
      </c>
      <c r="M31">
        <f>IF(G31="Doug",0,IF(AND(G31="Matze", G30="Matze"),M30+1,1))</f>
        <v>1</v>
      </c>
      <c r="N31" t="s">
        <v>48</v>
      </c>
      <c r="O31">
        <f t="array" ref="O31">INDEX(G30:G130,SUMPRODUCT(MAX((G30:G130&lt;&gt;"")*ROW(G30:G130))))</f>
        <v>0</v>
      </c>
      <c r="P31">
        <f>MAX(INDEX(L30:L130,SUMPRODUCT(MAX((L30:L130&lt;&gt;"")*ROW(L30:L130)))),INDEX(M30:M130,SUMPRODUCT(MAX((M30:M130&lt;&gt;"")*ROW(M30:M130)))))</f>
        <v>0</v>
      </c>
    </row>
    <row r="32" spans="1:16" x14ac:dyDescent="0.45">
      <c r="A32" s="3">
        <v>31</v>
      </c>
      <c r="B32" s="7">
        <v>45839</v>
      </c>
      <c r="C32" t="s">
        <v>50</v>
      </c>
      <c r="D32" t="s">
        <v>9</v>
      </c>
      <c r="E32" s="5">
        <v>4</v>
      </c>
      <c r="F32" s="5">
        <v>5</v>
      </c>
      <c r="G32" t="str">
        <f>IF(E32&gt;F32,"Doug","Matze")</f>
        <v>Matze</v>
      </c>
      <c r="H32" s="12">
        <f>IF(E32&gt;F32,1,0)</f>
        <v>0</v>
      </c>
      <c r="I32" s="12">
        <f>IF(F32&gt;E32,1,0)</f>
        <v>1</v>
      </c>
      <c r="J32" s="12">
        <f>SUM(H$2:H32)</f>
        <v>16</v>
      </c>
      <c r="K32" s="12">
        <f>SUM(I$2:I32)</f>
        <v>15</v>
      </c>
      <c r="L32" s="12">
        <f>IF(G32="Matze",0,IF(AND(G32="Doug", G31="Doug"),L31+1,1))</f>
        <v>0</v>
      </c>
      <c r="M32" s="12">
        <f>IF(G32="Doug",0,IF(AND(G32="Matze", G31="Matze"),M31+1,1))</f>
        <v>2</v>
      </c>
      <c r="N32" t="s">
        <v>51</v>
      </c>
      <c r="O32" s="12">
        <f t="array" ref="O32">INDEX(G31:G131,SUMPRODUCT(MAX((G31:G131&lt;&gt;"")*ROW(G31:G131))))</f>
        <v>0</v>
      </c>
      <c r="P32" s="12">
        <f>MAX(INDEX(L31:L131,SUMPRODUCT(MAX((L31:L131&lt;&gt;"")*ROW(L31:L131)))),INDEX(M31:M131,SUMPRODUCT(MAX((M31:M131&lt;&gt;"")*ROW(M31:M131)))))</f>
        <v>0</v>
      </c>
    </row>
  </sheetData>
  <pageMargins left="0.7" right="0.7" top="0.78740157499999996" bottom="0.78740157499999996" header="0.3" footer="0.3"/>
  <pageSetup paperSize="9" orientation="landscape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showGridLines="0" workbookViewId="0">
      <selection activeCell="A3" sqref="A3:C3"/>
    </sheetView>
  </sheetViews>
  <sheetFormatPr defaultColWidth="10.6640625" defaultRowHeight="14.25" x14ac:dyDescent="0.45"/>
  <cols>
    <col min="1" max="1" width="27.53125" customWidth="1"/>
  </cols>
  <sheetData>
    <row r="1" spans="1:3" s="1" customFormat="1" x14ac:dyDescent="0.45">
      <c r="A1" s="1" t="s">
        <v>16</v>
      </c>
      <c r="B1" s="1" t="s">
        <v>3</v>
      </c>
      <c r="C1" s="1" t="s">
        <v>7</v>
      </c>
    </row>
    <row r="2" spans="1:3" x14ac:dyDescent="0.45">
      <c r="A2" t="s">
        <v>17</v>
      </c>
      <c r="B2">
        <f>COUNTIF('RESULTS'!G:G,"Doug")</f>
        <v>16</v>
      </c>
      <c r="C2">
        <f>COUNTIF('RESULTS'!G:G,"Matze")</f>
        <v>15</v>
      </c>
    </row>
    <row r="3" spans="1:3" x14ac:dyDescent="0.45">
      <c r="A3" t="s">
        <v>18</v>
      </c>
      <c r="B3" s="5">
        <f>SUM('RESULTS'!E:E)</f>
        <v>103</v>
      </c>
      <c r="C3" s="5">
        <f>SUM('RESULTS'!F:F)</f>
        <v>107</v>
      </c>
    </row>
    <row r="4" spans="1:3" x14ac:dyDescent="0.45">
      <c r="A4" t="s">
        <v>15</v>
      </c>
      <c r="B4">
        <f>MAX('RESULTS'!L:L)</f>
        <v>4</v>
      </c>
      <c r="C4">
        <f>MAX('RESULTS'!M:M)</f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1B76-CBFA-4044-811B-1D9AA03D95B6}">
  <dimension ref="A3:B5"/>
  <sheetViews>
    <sheetView workbookViewId="0">
      <selection activeCell="C20" sqref="C20"/>
    </sheetView>
  </sheetViews>
  <sheetFormatPr defaultColWidth="10.6640625" defaultRowHeight="14.25" x14ac:dyDescent="0.45"/>
  <cols>
    <col min="1" max="1" width="11.59765625" bestFit="1" customWidth="1"/>
    <col min="2" max="5" width="18.19921875" bestFit="1" customWidth="1"/>
  </cols>
  <sheetData>
    <row r="3" spans="1:2" x14ac:dyDescent="0.45">
      <c r="A3" s="9" t="s">
        <v>6</v>
      </c>
      <c r="B3" t="s">
        <v>27</v>
      </c>
    </row>
    <row r="4" spans="1:2" x14ac:dyDescent="0.45">
      <c r="A4" t="s">
        <v>3</v>
      </c>
      <c r="B4">
        <v>16</v>
      </c>
    </row>
    <row r="5" spans="1:2" x14ac:dyDescent="0.45">
      <c r="A5" t="s">
        <v>7</v>
      </c>
      <c r="B5">
        <v>14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RESULTS</vt:lpstr>
      <vt:lpstr>STATISTICS</vt:lpstr>
      <vt:lpstr>PIVOT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</dc:creator>
  <cp:lastModifiedBy>Matt</cp:lastModifiedBy>
  <cp:lastPrinted>2023-01-16T08:59:03Z</cp:lastPrinted>
  <dcterms:created xsi:type="dcterms:W3CDTF">2017-07-27T19:05:24Z</dcterms:created>
  <dcterms:modified xsi:type="dcterms:W3CDTF">2025-07-26T13:56:25Z</dcterms:modified>
</cp:coreProperties>
</file>