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0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BER\Documents\UC 2024\"/>
    </mc:Choice>
  </mc:AlternateContent>
  <xr:revisionPtr revIDLastSave="0" documentId="13_ncr:1_{4E4991C0-36A1-4240-A446-12AF0A4DA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401306" sheetId="1" r:id="rId1"/>
    <sheet name="401506" sheetId="8" r:id="rId2"/>
    <sheet name="401906" sheetId="9" r:id="rId3"/>
    <sheet name="200406" sheetId="2" r:id="rId4"/>
    <sheet name="300306" sheetId="4" r:id="rId5"/>
    <sheet name="200200" sheetId="11" r:id="rId6"/>
    <sheet name="200800" sheetId="18" r:id="rId7"/>
    <sheet name="402600" sheetId="14" r:id="rId8"/>
    <sheet name="200301" sheetId="12" r:id="rId9"/>
    <sheet name="200700" sheetId="16" r:id="rId10"/>
    <sheet name="200901" sheetId="6" r:id="rId11"/>
    <sheet name="402000" sheetId="10" r:id="rId12"/>
    <sheet name="400600" sheetId="13" r:id="rId13"/>
    <sheet name="401004" sheetId="7" r:id="rId14"/>
    <sheet name="R_MANT_MT_BT" sheetId="17" r:id="rId15"/>
    <sheet name="Hoja6" sheetId="15" r:id="rId16"/>
  </sheets>
  <externalReferences>
    <externalReference r:id="rId17"/>
    <externalReference r:id="rId18"/>
    <externalReference r:id="rId19"/>
  </externalReferences>
  <definedNames>
    <definedName name="_xlnm._FilterDatabase" localSheetId="15" hidden="1">Hoja6!$B$3:$F$3</definedName>
    <definedName name="_xlchart.v1.0" hidden="1">Hoja6!$I$21:$I$24</definedName>
    <definedName name="_xlchart.v1.1" hidden="1">Hoja6!$J$21:$J$24</definedName>
    <definedName name="_xlchart.v1.2" hidden="1">Hoja6!$K$21:$K$24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5" l="1"/>
  <c r="K23" i="15"/>
  <c r="K22" i="15"/>
  <c r="K21" i="15"/>
  <c r="D20" i="13"/>
  <c r="D21" i="13"/>
  <c r="D19" i="13"/>
  <c r="D18" i="13"/>
  <c r="D17" i="13"/>
  <c r="F12" i="15"/>
  <c r="F17" i="15"/>
  <c r="D49" i="16"/>
  <c r="D48" i="16"/>
  <c r="D47" i="16"/>
  <c r="D54" i="12"/>
  <c r="D53" i="12"/>
  <c r="D52" i="12"/>
  <c r="D51" i="12"/>
  <c r="D50" i="12"/>
  <c r="D20" i="14"/>
  <c r="D19" i="14"/>
  <c r="D18" i="14"/>
  <c r="F16" i="15"/>
  <c r="F4" i="15"/>
  <c r="G5" i="4" l="1"/>
  <c r="G6" i="4"/>
  <c r="E63" i="4" s="1"/>
  <c r="F63" i="4" s="1"/>
  <c r="G7" i="4"/>
  <c r="E64" i="4" s="1"/>
  <c r="G8" i="4"/>
  <c r="G9" i="4"/>
  <c r="G10" i="4"/>
  <c r="G11" i="4"/>
  <c r="G12" i="4"/>
  <c r="G13" i="4"/>
  <c r="G14" i="4"/>
  <c r="E69" i="4" s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E71" i="4" s="1"/>
  <c r="G45" i="4"/>
  <c r="G46" i="4"/>
  <c r="G47" i="4"/>
  <c r="E73" i="4" s="1"/>
  <c r="G48" i="4"/>
  <c r="E74" i="4" s="1"/>
  <c r="G49" i="4"/>
  <c r="G50" i="4"/>
  <c r="G51" i="4"/>
  <c r="G52" i="4"/>
  <c r="G53" i="4"/>
  <c r="G54" i="4"/>
  <c r="G55" i="4"/>
  <c r="G56" i="4"/>
  <c r="G57" i="4"/>
  <c r="E72" i="4"/>
  <c r="F72" i="4" s="1"/>
  <c r="D73" i="4"/>
  <c r="D74" i="4"/>
  <c r="D72" i="4"/>
  <c r="D71" i="4"/>
  <c r="D70" i="4"/>
  <c r="D69" i="4"/>
  <c r="D68" i="4"/>
  <c r="D67" i="4"/>
  <c r="D66" i="4"/>
  <c r="E65" i="4"/>
  <c r="D65" i="4"/>
  <c r="D64" i="4"/>
  <c r="D63" i="4"/>
  <c r="F65" i="4" l="1"/>
  <c r="F74" i="4"/>
  <c r="F71" i="4"/>
  <c r="E68" i="4"/>
  <c r="F68" i="4" s="1"/>
  <c r="E70" i="4"/>
  <c r="F70" i="4" s="1"/>
  <c r="F73" i="4"/>
  <c r="F64" i="4"/>
  <c r="E66" i="4"/>
  <c r="F66" i="4" s="1"/>
  <c r="E67" i="4"/>
  <c r="F67" i="4" s="1"/>
  <c r="F69" i="4"/>
  <c r="D108" i="2"/>
  <c r="D107" i="2"/>
  <c r="D106" i="2"/>
  <c r="D105" i="2"/>
  <c r="D104" i="2"/>
  <c r="D103" i="2"/>
  <c r="D102" i="2"/>
  <c r="D101" i="2"/>
  <c r="D100" i="2"/>
  <c r="D99" i="2"/>
  <c r="D98" i="2"/>
  <c r="D97" i="2"/>
  <c r="F14" i="15"/>
  <c r="D95" i="1"/>
  <c r="D94" i="1"/>
  <c r="D93" i="1"/>
  <c r="D91" i="1"/>
  <c r="D92" i="1"/>
  <c r="D90" i="1"/>
  <c r="D89" i="1"/>
  <c r="D88" i="1"/>
  <c r="D87" i="1"/>
  <c r="D86" i="1"/>
  <c r="D85" i="1"/>
  <c r="D84" i="1"/>
  <c r="D83" i="1"/>
  <c r="D82" i="1"/>
  <c r="L17" i="1"/>
  <c r="C51" i="2"/>
  <c r="D51" i="2"/>
  <c r="F51" i="2" s="1"/>
  <c r="G51" i="2"/>
  <c r="I51" i="2" s="1"/>
  <c r="C10" i="4"/>
  <c r="D10" i="4"/>
  <c r="F10" i="4" s="1"/>
  <c r="I10" i="4"/>
  <c r="C7" i="7"/>
  <c r="C8" i="7"/>
  <c r="C9" i="7"/>
  <c r="C10" i="7"/>
  <c r="C11" i="7"/>
  <c r="C12" i="7"/>
  <c r="C13" i="7"/>
  <c r="D7" i="7"/>
  <c r="F7" i="7" s="1"/>
  <c r="D8" i="7"/>
  <c r="D9" i="7"/>
  <c r="D10" i="7"/>
  <c r="F10" i="7" s="1"/>
  <c r="D11" i="7"/>
  <c r="F11" i="7" s="1"/>
  <c r="D12" i="7"/>
  <c r="F12" i="7" s="1"/>
  <c r="D13" i="7"/>
  <c r="F13" i="7" s="1"/>
  <c r="F8" i="7"/>
  <c r="F9" i="7"/>
  <c r="H8" i="7"/>
  <c r="H9" i="7"/>
  <c r="I10" i="7"/>
  <c r="I12" i="7"/>
  <c r="H13" i="7"/>
  <c r="I8" i="7"/>
  <c r="I9" i="7"/>
  <c r="I13" i="7"/>
  <c r="C14" i="7"/>
  <c r="C15" i="7"/>
  <c r="C16" i="7"/>
  <c r="D14" i="7"/>
  <c r="F14" i="7" s="1"/>
  <c r="D15" i="7"/>
  <c r="H15" i="7" s="1"/>
  <c r="D16" i="7"/>
  <c r="I15" i="7"/>
  <c r="I16" i="7"/>
  <c r="C39" i="16"/>
  <c r="D39" i="16"/>
  <c r="F39" i="16" s="1"/>
  <c r="G39" i="16"/>
  <c r="I39" i="16" s="1"/>
  <c r="C34" i="16"/>
  <c r="D34" i="16"/>
  <c r="G34" i="16"/>
  <c r="C35" i="16"/>
  <c r="D35" i="16"/>
  <c r="G35" i="16"/>
  <c r="C28" i="16"/>
  <c r="D28" i="16"/>
  <c r="G28" i="16"/>
  <c r="C29" i="16"/>
  <c r="D29" i="16"/>
  <c r="G29" i="16"/>
  <c r="C22" i="16"/>
  <c r="D22" i="16"/>
  <c r="G22" i="16"/>
  <c r="C12" i="16"/>
  <c r="D12" i="16"/>
  <c r="G12" i="16"/>
  <c r="C26" i="12"/>
  <c r="D26" i="12"/>
  <c r="G26" i="12"/>
  <c r="C20" i="12"/>
  <c r="D20" i="12"/>
  <c r="G20" i="12"/>
  <c r="H51" i="2" l="1"/>
  <c r="H10" i="4"/>
  <c r="H12" i="7"/>
  <c r="H11" i="7"/>
  <c r="H7" i="7"/>
  <c r="H16" i="7"/>
  <c r="I11" i="7"/>
  <c r="I7" i="7"/>
  <c r="H10" i="7"/>
  <c r="H14" i="7"/>
  <c r="I14" i="7"/>
  <c r="F15" i="7"/>
  <c r="F16" i="7"/>
  <c r="I26" i="12"/>
  <c r="H39" i="16"/>
  <c r="F35" i="16"/>
  <c r="F34" i="16"/>
  <c r="H34" i="16"/>
  <c r="I34" i="16"/>
  <c r="I35" i="16"/>
  <c r="H35" i="16"/>
  <c r="F29" i="16"/>
  <c r="F28" i="16"/>
  <c r="I28" i="16"/>
  <c r="H28" i="16"/>
  <c r="I29" i="16"/>
  <c r="H29" i="16"/>
  <c r="I22" i="16"/>
  <c r="F22" i="16"/>
  <c r="H22" i="16"/>
  <c r="I12" i="16"/>
  <c r="F12" i="16"/>
  <c r="H12" i="16"/>
  <c r="F26" i="12"/>
  <c r="H26" i="12"/>
  <c r="F20" i="12"/>
  <c r="I20" i="12"/>
  <c r="H20" i="12"/>
  <c r="C8" i="14" l="1"/>
  <c r="D8" i="14"/>
  <c r="F8" i="14" s="1"/>
  <c r="G8" i="14"/>
  <c r="I8" i="14" s="1"/>
  <c r="G5" i="13"/>
  <c r="E17" i="13" s="1"/>
  <c r="F17" i="13" s="1"/>
  <c r="G17" i="13" s="1"/>
  <c r="G6" i="13"/>
  <c r="E18" i="13" s="1"/>
  <c r="F18" i="13" s="1"/>
  <c r="G18" i="13" s="1"/>
  <c r="G7" i="13"/>
  <c r="G8" i="13"/>
  <c r="G9" i="13"/>
  <c r="E19" i="13" s="1"/>
  <c r="F19" i="13" s="1"/>
  <c r="G19" i="13" s="1"/>
  <c r="G10" i="13"/>
  <c r="E20" i="13" s="1"/>
  <c r="F20" i="13" s="1"/>
  <c r="G20" i="13" s="1"/>
  <c r="G11" i="13"/>
  <c r="E21" i="13" s="1"/>
  <c r="F21" i="13" s="1"/>
  <c r="G21" i="13" s="1"/>
  <c r="D5" i="13"/>
  <c r="D6" i="13"/>
  <c r="D7" i="13"/>
  <c r="D8" i="13"/>
  <c r="D9" i="13"/>
  <c r="D10" i="13"/>
  <c r="D11" i="13"/>
  <c r="C5" i="13"/>
  <c r="C6" i="13"/>
  <c r="C7" i="13"/>
  <c r="C8" i="13"/>
  <c r="C9" i="13"/>
  <c r="C10" i="13"/>
  <c r="C11" i="13"/>
  <c r="G5" i="6"/>
  <c r="G6" i="6"/>
  <c r="G7" i="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3" i="16"/>
  <c r="G24" i="16"/>
  <c r="I24" i="16" s="1"/>
  <c r="G25" i="16"/>
  <c r="G26" i="16"/>
  <c r="G27" i="16"/>
  <c r="I27" i="16" s="1"/>
  <c r="G30" i="16"/>
  <c r="G31" i="16"/>
  <c r="G32" i="16"/>
  <c r="G33" i="16"/>
  <c r="I33" i="16" s="1"/>
  <c r="G36" i="16"/>
  <c r="G37" i="16"/>
  <c r="G38" i="16"/>
  <c r="G40" i="16"/>
  <c r="G41" i="16"/>
  <c r="I41" i="16" s="1"/>
  <c r="C41" i="16"/>
  <c r="D41" i="16"/>
  <c r="F41" i="16" s="1"/>
  <c r="C33" i="16"/>
  <c r="D33" i="16"/>
  <c r="F33" i="16" s="1"/>
  <c r="C27" i="16"/>
  <c r="D27" i="16"/>
  <c r="F27" i="16" s="1"/>
  <c r="C24" i="16"/>
  <c r="D24" i="16"/>
  <c r="F24" i="16" s="1"/>
  <c r="C21" i="16"/>
  <c r="C23" i="16"/>
  <c r="D21" i="16"/>
  <c r="D23" i="16"/>
  <c r="G5" i="12"/>
  <c r="G6" i="12"/>
  <c r="G7" i="12"/>
  <c r="G8" i="12"/>
  <c r="I8" i="12" s="1"/>
  <c r="G9" i="12"/>
  <c r="G10" i="12"/>
  <c r="I10" i="12" s="1"/>
  <c r="G11" i="12"/>
  <c r="I11" i="12" s="1"/>
  <c r="G12" i="12"/>
  <c r="I12" i="12" s="1"/>
  <c r="G13" i="12"/>
  <c r="I13" i="12" s="1"/>
  <c r="G14" i="12"/>
  <c r="I14" i="12" s="1"/>
  <c r="G15" i="12"/>
  <c r="I15" i="12" s="1"/>
  <c r="G16" i="12"/>
  <c r="I16" i="12" s="1"/>
  <c r="G17" i="12"/>
  <c r="G18" i="12"/>
  <c r="G19" i="12"/>
  <c r="I19" i="12" s="1"/>
  <c r="G21" i="12"/>
  <c r="I21" i="12" s="1"/>
  <c r="G22" i="12"/>
  <c r="I22" i="12" s="1"/>
  <c r="G23" i="12"/>
  <c r="I23" i="12" s="1"/>
  <c r="G24" i="12"/>
  <c r="I24" i="12" s="1"/>
  <c r="G25" i="12"/>
  <c r="G27" i="12"/>
  <c r="I27" i="12" s="1"/>
  <c r="G28" i="12"/>
  <c r="G29" i="12"/>
  <c r="G30" i="12"/>
  <c r="G31" i="12"/>
  <c r="G32" i="12"/>
  <c r="I32" i="12" s="1"/>
  <c r="G33" i="12"/>
  <c r="G34" i="12"/>
  <c r="G35" i="12"/>
  <c r="I35" i="12" s="1"/>
  <c r="G36" i="12"/>
  <c r="I36" i="12" s="1"/>
  <c r="G37" i="12"/>
  <c r="G38" i="12"/>
  <c r="I38" i="12" s="1"/>
  <c r="G39" i="12"/>
  <c r="G40" i="12"/>
  <c r="I40" i="12" s="1"/>
  <c r="G41" i="12"/>
  <c r="G42" i="12"/>
  <c r="I42" i="12" s="1"/>
  <c r="G43" i="12"/>
  <c r="I43" i="12" s="1"/>
  <c r="G44" i="12"/>
  <c r="I44" i="12" s="1"/>
  <c r="C34" i="12"/>
  <c r="D34" i="12"/>
  <c r="C30" i="12"/>
  <c r="D30" i="12"/>
  <c r="C14" i="12"/>
  <c r="D14" i="12"/>
  <c r="F14" i="12" s="1"/>
  <c r="C11" i="12"/>
  <c r="D11" i="12"/>
  <c r="F11" i="12" s="1"/>
  <c r="C5" i="12"/>
  <c r="D5" i="12"/>
  <c r="G5" i="14"/>
  <c r="E18" i="14" s="1"/>
  <c r="F18" i="14" s="1"/>
  <c r="G18" i="14" s="1"/>
  <c r="G6" i="14"/>
  <c r="E19" i="14" s="1"/>
  <c r="F19" i="14" s="1"/>
  <c r="G19" i="14" s="1"/>
  <c r="G7" i="14"/>
  <c r="G9" i="14"/>
  <c r="E20" i="14" s="1"/>
  <c r="F20" i="14" s="1"/>
  <c r="G20" i="14" s="1"/>
  <c r="G10" i="14"/>
  <c r="G11" i="14"/>
  <c r="G12" i="14"/>
  <c r="G5" i="18"/>
  <c r="I5" i="18" s="1"/>
  <c r="I6" i="18" s="1"/>
  <c r="D5" i="18"/>
  <c r="F5" i="18" s="1"/>
  <c r="F6" i="18" s="1"/>
  <c r="C5" i="18"/>
  <c r="G5" i="2"/>
  <c r="G6" i="2"/>
  <c r="G7" i="2"/>
  <c r="G8" i="2"/>
  <c r="G9" i="2"/>
  <c r="G10" i="2"/>
  <c r="G11" i="2"/>
  <c r="G12" i="2"/>
  <c r="G13" i="2"/>
  <c r="G14" i="2"/>
  <c r="G15" i="2"/>
  <c r="I15" i="2" s="1"/>
  <c r="G16" i="2"/>
  <c r="E99" i="2" s="1"/>
  <c r="F99" i="2" s="1"/>
  <c r="G17" i="2"/>
  <c r="G18" i="2"/>
  <c r="G19" i="2"/>
  <c r="I19" i="2" s="1"/>
  <c r="G20" i="2"/>
  <c r="I20" i="2" s="1"/>
  <c r="G21" i="2"/>
  <c r="I21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E101" i="2" s="1"/>
  <c r="F101" i="2" s="1"/>
  <c r="G42" i="2"/>
  <c r="G43" i="2"/>
  <c r="G44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I59" i="2" s="1"/>
  <c r="G60" i="2"/>
  <c r="G61" i="2"/>
  <c r="G62" i="2"/>
  <c r="G63" i="2"/>
  <c r="G64" i="2"/>
  <c r="G65" i="2"/>
  <c r="G66" i="2"/>
  <c r="G67" i="2"/>
  <c r="G68" i="2"/>
  <c r="G69" i="2"/>
  <c r="E103" i="2" s="1"/>
  <c r="F103" i="2" s="1"/>
  <c r="G70" i="2"/>
  <c r="G71" i="2"/>
  <c r="E104" i="2" s="1"/>
  <c r="F104" i="2" s="1"/>
  <c r="G72" i="2"/>
  <c r="G73" i="2"/>
  <c r="G74" i="2"/>
  <c r="E105" i="2" s="1"/>
  <c r="F105" i="2" s="1"/>
  <c r="G75" i="2"/>
  <c r="G76" i="2"/>
  <c r="G77" i="2"/>
  <c r="E106" i="2" s="1"/>
  <c r="F106" i="2" s="1"/>
  <c r="G78" i="2"/>
  <c r="E107" i="2" s="1"/>
  <c r="F107" i="2" s="1"/>
  <c r="G79" i="2"/>
  <c r="G80" i="2"/>
  <c r="G81" i="2"/>
  <c r="G82" i="2"/>
  <c r="G83" i="2"/>
  <c r="G84" i="2"/>
  <c r="E108" i="2" s="1"/>
  <c r="F108" i="2" s="1"/>
  <c r="G85" i="2"/>
  <c r="G86" i="2"/>
  <c r="G87" i="2"/>
  <c r="G88" i="2"/>
  <c r="G89" i="2"/>
  <c r="G90" i="2"/>
  <c r="G91" i="2"/>
  <c r="G92" i="2"/>
  <c r="C83" i="2"/>
  <c r="D83" i="2"/>
  <c r="I83" i="2"/>
  <c r="C59" i="2"/>
  <c r="D59" i="2"/>
  <c r="F59" i="2" s="1"/>
  <c r="C19" i="2"/>
  <c r="C20" i="2"/>
  <c r="C21" i="2"/>
  <c r="D19" i="2"/>
  <c r="D20" i="2"/>
  <c r="D21" i="2"/>
  <c r="C15" i="2"/>
  <c r="D15" i="2"/>
  <c r="F15" i="2" s="1"/>
  <c r="G5" i="8"/>
  <c r="G6" i="8"/>
  <c r="G7" i="8"/>
  <c r="G8" i="8"/>
  <c r="G9" i="8"/>
  <c r="G10" i="8"/>
  <c r="G11" i="8"/>
  <c r="G12" i="8"/>
  <c r="G13" i="8"/>
  <c r="G5" i="1"/>
  <c r="I5" i="1" s="1"/>
  <c r="G6" i="1"/>
  <c r="I6" i="1" s="1"/>
  <c r="G7" i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G18" i="1"/>
  <c r="G19" i="1"/>
  <c r="I19" i="1" s="1"/>
  <c r="G20" i="1"/>
  <c r="G21" i="1"/>
  <c r="I21" i="1" s="1"/>
  <c r="G22" i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G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G66" i="1"/>
  <c r="I66" i="1" s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G74" i="1"/>
  <c r="I74" i="1" s="1"/>
  <c r="G75" i="1"/>
  <c r="G76" i="1"/>
  <c r="I76" i="1" s="1"/>
  <c r="C58" i="1"/>
  <c r="D58" i="1"/>
  <c r="C53" i="1"/>
  <c r="D53" i="1"/>
  <c r="F53" i="1" s="1"/>
  <c r="C5" i="1"/>
  <c r="D5" i="1"/>
  <c r="F5" i="1" s="1"/>
  <c r="C6" i="1"/>
  <c r="D6" i="1"/>
  <c r="C7" i="1"/>
  <c r="D7" i="1"/>
  <c r="F7" i="1" s="1"/>
  <c r="C8" i="1"/>
  <c r="D8" i="1"/>
  <c r="F8" i="1" s="1"/>
  <c r="C9" i="1"/>
  <c r="D9" i="1"/>
  <c r="F9" i="1" s="1"/>
  <c r="C10" i="1"/>
  <c r="D10" i="1"/>
  <c r="F10" i="1" s="1"/>
  <c r="E47" i="16" l="1"/>
  <c r="F47" i="16" s="1"/>
  <c r="I23" i="16"/>
  <c r="E49" i="16"/>
  <c r="F49" i="16" s="1"/>
  <c r="G49" i="16" s="1"/>
  <c r="F21" i="16"/>
  <c r="I21" i="16"/>
  <c r="E48" i="16"/>
  <c r="F48" i="16" s="1"/>
  <c r="G48" i="16" s="1"/>
  <c r="F23" i="16"/>
  <c r="F30" i="12"/>
  <c r="F5" i="12"/>
  <c r="I41" i="12"/>
  <c r="E54" i="12"/>
  <c r="F54" i="12" s="1"/>
  <c r="I9" i="12"/>
  <c r="E51" i="12"/>
  <c r="F51" i="12" s="1"/>
  <c r="I5" i="12"/>
  <c r="E50" i="12"/>
  <c r="F50" i="12" s="1"/>
  <c r="G50" i="12" s="1"/>
  <c r="F34" i="12"/>
  <c r="I34" i="12"/>
  <c r="E53" i="12"/>
  <c r="F53" i="12" s="1"/>
  <c r="G53" i="12" s="1"/>
  <c r="I30" i="12"/>
  <c r="E52" i="12"/>
  <c r="F52" i="12" s="1"/>
  <c r="G52" i="12" s="1"/>
  <c r="E100" i="2"/>
  <c r="F100" i="2" s="1"/>
  <c r="E97" i="2"/>
  <c r="F97" i="2" s="1"/>
  <c r="G97" i="2" s="1"/>
  <c r="E102" i="2"/>
  <c r="F102" i="2" s="1"/>
  <c r="E98" i="2"/>
  <c r="F98" i="2" s="1"/>
  <c r="G98" i="2" s="1"/>
  <c r="I64" i="1"/>
  <c r="E91" i="1"/>
  <c r="F91" i="1" s="1"/>
  <c r="I75" i="1"/>
  <c r="E95" i="1"/>
  <c r="F95" i="1" s="1"/>
  <c r="I67" i="1"/>
  <c r="E93" i="1"/>
  <c r="F93" i="1" s="1"/>
  <c r="I63" i="1"/>
  <c r="E90" i="1"/>
  <c r="F90" i="1" s="1"/>
  <c r="I73" i="1"/>
  <c r="E94" i="1"/>
  <c r="F94" i="1" s="1"/>
  <c r="I65" i="1"/>
  <c r="E92" i="1"/>
  <c r="F92" i="1" s="1"/>
  <c r="I39" i="1"/>
  <c r="E88" i="1"/>
  <c r="F88" i="1" s="1"/>
  <c r="I51" i="1"/>
  <c r="E89" i="1"/>
  <c r="F89" i="1" s="1"/>
  <c r="I38" i="1"/>
  <c r="E87" i="1"/>
  <c r="F87" i="1" s="1"/>
  <c r="E85" i="1"/>
  <c r="F85" i="1" s="1"/>
  <c r="I20" i="1"/>
  <c r="E86" i="1"/>
  <c r="F86" i="1" s="1"/>
  <c r="I22" i="1"/>
  <c r="E84" i="1"/>
  <c r="F84" i="1" s="1"/>
  <c r="I18" i="1"/>
  <c r="E83" i="1"/>
  <c r="F83" i="1" s="1"/>
  <c r="I17" i="1"/>
  <c r="I7" i="1"/>
  <c r="E82" i="1"/>
  <c r="F82" i="1" s="1"/>
  <c r="I29" i="12"/>
  <c r="I7" i="12"/>
  <c r="I6" i="12"/>
  <c r="I37" i="12"/>
  <c r="I33" i="12"/>
  <c r="I18" i="12"/>
  <c r="I28" i="12"/>
  <c r="I39" i="12"/>
  <c r="I31" i="12"/>
  <c r="I17" i="12"/>
  <c r="H19" i="2"/>
  <c r="I25" i="12"/>
  <c r="H8" i="14"/>
  <c r="F83" i="2"/>
  <c r="F58" i="1"/>
  <c r="F6" i="1"/>
  <c r="H41" i="16"/>
  <c r="H33" i="16"/>
  <c r="H27" i="16"/>
  <c r="H24" i="16"/>
  <c r="H21" i="16"/>
  <c r="H23" i="16"/>
  <c r="H34" i="12"/>
  <c r="H30" i="12"/>
  <c r="H14" i="12"/>
  <c r="H11" i="12"/>
  <c r="H5" i="12"/>
  <c r="H5" i="18"/>
  <c r="H6" i="18" s="1"/>
  <c r="H21" i="2"/>
  <c r="H20" i="2"/>
  <c r="H83" i="2"/>
  <c r="F21" i="2"/>
  <c r="H59" i="2"/>
  <c r="F20" i="2"/>
  <c r="F19" i="2"/>
  <c r="H15" i="2"/>
  <c r="H8" i="1"/>
  <c r="H58" i="1"/>
  <c r="H7" i="1"/>
  <c r="H53" i="1"/>
  <c r="H6" i="1"/>
  <c r="H10" i="1"/>
  <c r="H9" i="1"/>
  <c r="H5" i="1"/>
  <c r="C26" i="16" l="1"/>
  <c r="C30" i="16"/>
  <c r="C31" i="16"/>
  <c r="C32" i="16"/>
  <c r="D26" i="16"/>
  <c r="G47" i="16" s="1"/>
  <c r="D30" i="16"/>
  <c r="F30" i="16" s="1"/>
  <c r="D31" i="16"/>
  <c r="D32" i="16"/>
  <c r="I31" i="16"/>
  <c r="I32" i="16"/>
  <c r="C36" i="16"/>
  <c r="C37" i="16"/>
  <c r="D36" i="16"/>
  <c r="D37" i="16"/>
  <c r="C18" i="16"/>
  <c r="D18" i="16"/>
  <c r="C16" i="16"/>
  <c r="D16" i="16"/>
  <c r="C45" i="17"/>
  <c r="D45" i="17"/>
  <c r="C66" i="17"/>
  <c r="D66" i="17"/>
  <c r="C55" i="17"/>
  <c r="D55" i="17"/>
  <c r="C48" i="17"/>
  <c r="C49" i="17"/>
  <c r="C50" i="17"/>
  <c r="D48" i="17"/>
  <c r="D49" i="17"/>
  <c r="D50" i="17"/>
  <c r="I48" i="17"/>
  <c r="C46" i="17"/>
  <c r="D46" i="17"/>
  <c r="C43" i="17"/>
  <c r="D43" i="17"/>
  <c r="C31" i="17"/>
  <c r="D31" i="17"/>
  <c r="C25" i="17"/>
  <c r="D25" i="17"/>
  <c r="C23" i="17"/>
  <c r="D23" i="17"/>
  <c r="C22" i="17"/>
  <c r="D22" i="17"/>
  <c r="C15" i="17"/>
  <c r="D15" i="17"/>
  <c r="H30" i="16" l="1"/>
  <c r="H26" i="16"/>
  <c r="H31" i="17"/>
  <c r="F26" i="16"/>
  <c r="F32" i="16"/>
  <c r="I30" i="16"/>
  <c r="F31" i="16"/>
  <c r="I18" i="16"/>
  <c r="I26" i="16"/>
  <c r="I45" i="17"/>
  <c r="H32" i="16"/>
  <c r="H31" i="16"/>
  <c r="H37" i="16"/>
  <c r="H36" i="16"/>
  <c r="I37" i="16"/>
  <c r="F37" i="16"/>
  <c r="I36" i="16"/>
  <c r="F36" i="16"/>
  <c r="F18" i="16"/>
  <c r="H18" i="16"/>
  <c r="I16" i="16"/>
  <c r="F16" i="16"/>
  <c r="H16" i="16"/>
  <c r="F45" i="17"/>
  <c r="H45" i="17"/>
  <c r="I66" i="17"/>
  <c r="F66" i="17"/>
  <c r="H66" i="17"/>
  <c r="I55" i="17"/>
  <c r="F55" i="17"/>
  <c r="H55" i="17"/>
  <c r="F50" i="17"/>
  <c r="I50" i="17"/>
  <c r="I49" i="17"/>
  <c r="F48" i="17"/>
  <c r="H48" i="17"/>
  <c r="F49" i="17"/>
  <c r="H50" i="17"/>
  <c r="H49" i="17"/>
  <c r="I46" i="17"/>
  <c r="F46" i="17"/>
  <c r="H46" i="17"/>
  <c r="I43" i="17"/>
  <c r="F43" i="17"/>
  <c r="H43" i="17"/>
  <c r="I31" i="17"/>
  <c r="F31" i="17"/>
  <c r="I25" i="17"/>
  <c r="F25" i="17"/>
  <c r="H25" i="17"/>
  <c r="I23" i="17"/>
  <c r="H23" i="17"/>
  <c r="F23" i="17"/>
  <c r="F22" i="17"/>
  <c r="I22" i="17"/>
  <c r="H22" i="17"/>
  <c r="F15" i="17"/>
  <c r="I15" i="17"/>
  <c r="H15" i="17"/>
  <c r="C8" i="17" l="1"/>
  <c r="D8" i="17"/>
  <c r="C9" i="14"/>
  <c r="C10" i="14"/>
  <c r="D9" i="14"/>
  <c r="F9" i="14" s="1"/>
  <c r="D10" i="14"/>
  <c r="F10" i="14" s="1"/>
  <c r="I9" i="14"/>
  <c r="I10" i="14"/>
  <c r="C13" i="16"/>
  <c r="D13" i="16"/>
  <c r="C6" i="16"/>
  <c r="C7" i="16"/>
  <c r="C8" i="16"/>
  <c r="C9" i="16"/>
  <c r="C10" i="16"/>
  <c r="C11" i="16"/>
  <c r="C14" i="16"/>
  <c r="D6" i="16"/>
  <c r="D7" i="16"/>
  <c r="F7" i="16" s="1"/>
  <c r="D8" i="16"/>
  <c r="D9" i="16"/>
  <c r="D10" i="16"/>
  <c r="D11" i="16"/>
  <c r="D14" i="16"/>
  <c r="I9" i="16"/>
  <c r="C91" i="17"/>
  <c r="D91" i="17"/>
  <c r="F91" i="17" s="1"/>
  <c r="C65" i="17"/>
  <c r="D65" i="17"/>
  <c r="C52" i="17"/>
  <c r="D52" i="17"/>
  <c r="I13" i="16" l="1"/>
  <c r="I14" i="16"/>
  <c r="F11" i="16"/>
  <c r="F10" i="16"/>
  <c r="F6" i="16"/>
  <c r="I8" i="16"/>
  <c r="H10" i="16"/>
  <c r="H6" i="16"/>
  <c r="H7" i="16"/>
  <c r="H9" i="16"/>
  <c r="I8" i="17"/>
  <c r="F8" i="17"/>
  <c r="H8" i="17"/>
  <c r="I91" i="17"/>
  <c r="H10" i="14"/>
  <c r="H9" i="14"/>
  <c r="F13" i="16"/>
  <c r="H13" i="16"/>
  <c r="F14" i="16"/>
  <c r="F8" i="16"/>
  <c r="I10" i="16"/>
  <c r="H11" i="16"/>
  <c r="I6" i="16"/>
  <c r="F9" i="16"/>
  <c r="I11" i="16"/>
  <c r="I7" i="16"/>
  <c r="H14" i="16"/>
  <c r="H8" i="16"/>
  <c r="H91" i="17"/>
  <c r="F65" i="17"/>
  <c r="I65" i="17"/>
  <c r="H65" i="17"/>
  <c r="F52" i="17"/>
  <c r="I52" i="17"/>
  <c r="H52" i="17"/>
  <c r="C56" i="4" l="1"/>
  <c r="D56" i="4"/>
  <c r="F56" i="4" s="1"/>
  <c r="I56" i="4"/>
  <c r="C55" i="4"/>
  <c r="D55" i="4"/>
  <c r="F55" i="4" s="1"/>
  <c r="C48" i="4"/>
  <c r="D48" i="4"/>
  <c r="I48" i="4"/>
  <c r="C19" i="4"/>
  <c r="D19" i="4"/>
  <c r="F19" i="4" s="1"/>
  <c r="I19" i="4"/>
  <c r="F48" i="4" l="1"/>
  <c r="G74" i="4"/>
  <c r="H56" i="4"/>
  <c r="H55" i="4"/>
  <c r="I55" i="4"/>
  <c r="H48" i="4"/>
  <c r="H19" i="4"/>
  <c r="C43" i="12" l="1"/>
  <c r="D43" i="12"/>
  <c r="F43" i="12" s="1"/>
  <c r="H43" i="12" l="1"/>
  <c r="C44" i="12" l="1"/>
  <c r="D44" i="12"/>
  <c r="C42" i="12"/>
  <c r="D42" i="12"/>
  <c r="F42" i="12" s="1"/>
  <c r="C36" i="12"/>
  <c r="D36" i="12"/>
  <c r="C32" i="12"/>
  <c r="D32" i="12"/>
  <c r="C24" i="12"/>
  <c r="D24" i="12"/>
  <c r="C15" i="12"/>
  <c r="D15" i="12"/>
  <c r="C12" i="12"/>
  <c r="D12" i="12"/>
  <c r="C76" i="1"/>
  <c r="D76" i="1"/>
  <c r="F76" i="1" s="1"/>
  <c r="C59" i="1"/>
  <c r="D59" i="1"/>
  <c r="D57" i="1"/>
  <c r="D60" i="1"/>
  <c r="D61" i="1"/>
  <c r="D62" i="1"/>
  <c r="D63" i="1"/>
  <c r="G90" i="1" s="1"/>
  <c r="D64" i="1"/>
  <c r="G91" i="1" s="1"/>
  <c r="D65" i="1"/>
  <c r="G92" i="1" s="1"/>
  <c r="D66" i="1"/>
  <c r="D67" i="1"/>
  <c r="G93" i="1" s="1"/>
  <c r="D68" i="1"/>
  <c r="D69" i="1"/>
  <c r="D70" i="1"/>
  <c r="D71" i="1"/>
  <c r="D72" i="1"/>
  <c r="D73" i="1"/>
  <c r="G94" i="1" s="1"/>
  <c r="D74" i="1"/>
  <c r="D75" i="1"/>
  <c r="G95" i="1" s="1"/>
  <c r="C50" i="1"/>
  <c r="D50" i="1"/>
  <c r="C31" i="1"/>
  <c r="D31" i="1"/>
  <c r="D5" i="7"/>
  <c r="D6" i="7"/>
  <c r="D17" i="7"/>
  <c r="D18" i="7"/>
  <c r="D19" i="7"/>
  <c r="D20" i="7"/>
  <c r="I6" i="6"/>
  <c r="C6" i="6"/>
  <c r="D6" i="6"/>
  <c r="C40" i="4"/>
  <c r="D40" i="4"/>
  <c r="I40" i="4"/>
  <c r="C8" i="2"/>
  <c r="D8" i="2"/>
  <c r="C90" i="2"/>
  <c r="D90" i="2"/>
  <c r="C39" i="2"/>
  <c r="D39" i="2"/>
  <c r="C37" i="2"/>
  <c r="D37" i="2"/>
  <c r="C34" i="2"/>
  <c r="C35" i="2"/>
  <c r="D34" i="2"/>
  <c r="F34" i="2" s="1"/>
  <c r="D35" i="2"/>
  <c r="I34" i="2"/>
  <c r="C32" i="2"/>
  <c r="D32" i="2"/>
  <c r="C14" i="2"/>
  <c r="D14" i="2"/>
  <c r="C13" i="2"/>
  <c r="D13" i="2"/>
  <c r="C40" i="12"/>
  <c r="D40" i="12"/>
  <c r="C38" i="12"/>
  <c r="D38" i="12"/>
  <c r="C13" i="12"/>
  <c r="D13" i="12"/>
  <c r="H32" i="2" l="1"/>
  <c r="H40" i="4"/>
  <c r="H44" i="12"/>
  <c r="F44" i="12"/>
  <c r="H42" i="12"/>
  <c r="H36" i="12"/>
  <c r="F36" i="12"/>
  <c r="H32" i="12"/>
  <c r="F24" i="12"/>
  <c r="F32" i="12"/>
  <c r="H24" i="12"/>
  <c r="F15" i="12"/>
  <c r="H15" i="12"/>
  <c r="F38" i="12"/>
  <c r="F40" i="12"/>
  <c r="H12" i="12"/>
  <c r="F12" i="12"/>
  <c r="H90" i="2"/>
  <c r="H76" i="1"/>
  <c r="F59" i="1"/>
  <c r="H59" i="1"/>
  <c r="F57" i="1"/>
  <c r="H57" i="1"/>
  <c r="F50" i="1"/>
  <c r="H50" i="1"/>
  <c r="F31" i="1"/>
  <c r="H31" i="1"/>
  <c r="F6" i="6"/>
  <c r="H6" i="6"/>
  <c r="F40" i="4"/>
  <c r="F8" i="2"/>
  <c r="I8" i="2"/>
  <c r="H8" i="2"/>
  <c r="I90" i="2"/>
  <c r="F90" i="2"/>
  <c r="F39" i="2"/>
  <c r="I39" i="2"/>
  <c r="H39" i="2"/>
  <c r="F37" i="2"/>
  <c r="I32" i="2"/>
  <c r="I37" i="2"/>
  <c r="H37" i="2"/>
  <c r="F35" i="2"/>
  <c r="I35" i="2"/>
  <c r="H35" i="2"/>
  <c r="H34" i="2"/>
  <c r="F32" i="2"/>
  <c r="F14" i="2"/>
  <c r="I14" i="2"/>
  <c r="H14" i="2"/>
  <c r="F13" i="2"/>
  <c r="I13" i="2"/>
  <c r="H13" i="2"/>
  <c r="H40" i="12"/>
  <c r="F13" i="12"/>
  <c r="H38" i="12"/>
  <c r="H13" i="12"/>
  <c r="C10" i="12" l="1"/>
  <c r="D10" i="12"/>
  <c r="F10" i="12" s="1"/>
  <c r="C8" i="12"/>
  <c r="D8" i="12"/>
  <c r="F8" i="12" s="1"/>
  <c r="H10" i="12" l="1"/>
  <c r="H8" i="12"/>
  <c r="J25" i="15" l="1"/>
  <c r="N36" i="15"/>
  <c r="L37" i="15"/>
  <c r="K37" i="15"/>
  <c r="J37" i="15"/>
  <c r="M37" i="15"/>
  <c r="N33" i="15"/>
  <c r="N34" i="15"/>
  <c r="N35" i="15"/>
  <c r="N32" i="15"/>
  <c r="C130" i="17"/>
  <c r="C127" i="17"/>
  <c r="N37" i="15" l="1"/>
  <c r="C116" i="17"/>
  <c r="C84" i="17" l="1"/>
  <c r="D84" i="17"/>
  <c r="C44" i="17"/>
  <c r="C47" i="17"/>
  <c r="C51" i="17"/>
  <c r="D44" i="17"/>
  <c r="D47" i="17"/>
  <c r="D51" i="17"/>
  <c r="D120" i="17"/>
  <c r="D121" i="17"/>
  <c r="D122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C42" i="17"/>
  <c r="D42" i="17"/>
  <c r="C36" i="17"/>
  <c r="C37" i="17"/>
  <c r="C38" i="17"/>
  <c r="C39" i="17"/>
  <c r="D36" i="17"/>
  <c r="D37" i="17"/>
  <c r="F37" i="17" s="1"/>
  <c r="D38" i="17"/>
  <c r="D39" i="17"/>
  <c r="F39" i="17" s="1"/>
  <c r="C33" i="17"/>
  <c r="C34" i="17"/>
  <c r="D33" i="17"/>
  <c r="D34" i="17"/>
  <c r="C28" i="17"/>
  <c r="C29" i="17"/>
  <c r="D28" i="17"/>
  <c r="D29" i="17"/>
  <c r="C19" i="17"/>
  <c r="C20" i="17"/>
  <c r="C21" i="17"/>
  <c r="C24" i="17"/>
  <c r="C26" i="17"/>
  <c r="D19" i="17"/>
  <c r="D20" i="17"/>
  <c r="D21" i="17"/>
  <c r="D24" i="17"/>
  <c r="D26" i="17"/>
  <c r="C16" i="17"/>
  <c r="D16" i="17"/>
  <c r="C13" i="17"/>
  <c r="D13" i="17"/>
  <c r="C6" i="17"/>
  <c r="C7" i="17"/>
  <c r="C9" i="17"/>
  <c r="D6" i="17"/>
  <c r="D7" i="17"/>
  <c r="D9" i="17"/>
  <c r="D128" i="17"/>
  <c r="D129" i="17"/>
  <c r="D130" i="17"/>
  <c r="D131" i="17"/>
  <c r="I32" i="17"/>
  <c r="D123" i="17"/>
  <c r="D124" i="17"/>
  <c r="D125" i="17"/>
  <c r="D126" i="17"/>
  <c r="D127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97" i="17"/>
  <c r="C97" i="17"/>
  <c r="D96" i="17"/>
  <c r="C96" i="17"/>
  <c r="D95" i="17"/>
  <c r="C95" i="17"/>
  <c r="D94" i="17"/>
  <c r="C94" i="17"/>
  <c r="D93" i="17"/>
  <c r="C93" i="17"/>
  <c r="D92" i="17"/>
  <c r="C92" i="17"/>
  <c r="D90" i="17"/>
  <c r="C90" i="17"/>
  <c r="D89" i="17"/>
  <c r="C89" i="17"/>
  <c r="D88" i="17"/>
  <c r="C88" i="17"/>
  <c r="D87" i="17"/>
  <c r="C87" i="17"/>
  <c r="D86" i="17"/>
  <c r="C86" i="17"/>
  <c r="D85" i="17"/>
  <c r="C85" i="17"/>
  <c r="D83" i="17"/>
  <c r="C83" i="17"/>
  <c r="D82" i="17"/>
  <c r="C82" i="17"/>
  <c r="D81" i="17"/>
  <c r="C81" i="17"/>
  <c r="D80" i="17"/>
  <c r="C80" i="17"/>
  <c r="D79" i="17"/>
  <c r="C79" i="17"/>
  <c r="D78" i="17"/>
  <c r="C78" i="17"/>
  <c r="D77" i="17"/>
  <c r="C77" i="17"/>
  <c r="D76" i="17"/>
  <c r="C76" i="17"/>
  <c r="D75" i="17"/>
  <c r="C75" i="17"/>
  <c r="D74" i="17"/>
  <c r="C74" i="17"/>
  <c r="D73" i="17"/>
  <c r="C73" i="17"/>
  <c r="D72" i="17"/>
  <c r="C72" i="17"/>
  <c r="D71" i="17"/>
  <c r="C71" i="17"/>
  <c r="D70" i="17"/>
  <c r="C70" i="17"/>
  <c r="D69" i="17"/>
  <c r="C69" i="17"/>
  <c r="D68" i="17"/>
  <c r="C68" i="17"/>
  <c r="D67" i="17"/>
  <c r="C67" i="17"/>
  <c r="D64" i="17"/>
  <c r="C64" i="17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4" i="17"/>
  <c r="C54" i="17"/>
  <c r="D53" i="17"/>
  <c r="C53" i="17"/>
  <c r="D41" i="17"/>
  <c r="C41" i="17"/>
  <c r="D40" i="17"/>
  <c r="C40" i="17"/>
  <c r="D35" i="17"/>
  <c r="C35" i="17"/>
  <c r="D32" i="17"/>
  <c r="C32" i="17"/>
  <c r="D30" i="17"/>
  <c r="C30" i="17"/>
  <c r="D27" i="17"/>
  <c r="C27" i="17"/>
  <c r="D18" i="17"/>
  <c r="C18" i="17"/>
  <c r="D17" i="17"/>
  <c r="C17" i="17"/>
  <c r="D14" i="17"/>
  <c r="C14" i="17"/>
  <c r="D12" i="17"/>
  <c r="C12" i="17"/>
  <c r="D11" i="17"/>
  <c r="C11" i="17"/>
  <c r="D10" i="17"/>
  <c r="C10" i="17"/>
  <c r="D5" i="17"/>
  <c r="C5" i="17"/>
  <c r="C40" i="16"/>
  <c r="D40" i="16"/>
  <c r="F40" i="16" s="1"/>
  <c r="I40" i="16"/>
  <c r="C38" i="16"/>
  <c r="D38" i="16"/>
  <c r="F38" i="16" s="1"/>
  <c r="I38" i="16"/>
  <c r="C20" i="16"/>
  <c r="D20" i="16"/>
  <c r="C17" i="16"/>
  <c r="C19" i="16"/>
  <c r="D17" i="16"/>
  <c r="D19" i="16"/>
  <c r="F19" i="16" s="1"/>
  <c r="I19" i="16"/>
  <c r="C15" i="16"/>
  <c r="D15" i="16"/>
  <c r="I5" i="16"/>
  <c r="I25" i="16"/>
  <c r="D25" i="16"/>
  <c r="F25" i="16" s="1"/>
  <c r="C25" i="16"/>
  <c r="D5" i="16"/>
  <c r="F5" i="16" s="1"/>
  <c r="C5" i="16"/>
  <c r="D20" i="8"/>
  <c r="D19" i="8"/>
  <c r="C8" i="8"/>
  <c r="D8" i="8"/>
  <c r="F8" i="8" s="1"/>
  <c r="I8" i="8"/>
  <c r="E20" i="8"/>
  <c r="G5" i="7"/>
  <c r="G6" i="7"/>
  <c r="F9" i="13"/>
  <c r="I9" i="13"/>
  <c r="F6" i="13"/>
  <c r="I6" i="13"/>
  <c r="F5" i="13"/>
  <c r="I5" i="13"/>
  <c r="D46" i="4"/>
  <c r="G72" i="4" s="1"/>
  <c r="C57" i="4"/>
  <c r="D57" i="4"/>
  <c r="F57" i="4" s="1"/>
  <c r="I57" i="4"/>
  <c r="C31" i="12"/>
  <c r="D31" i="12"/>
  <c r="F31" i="12" s="1"/>
  <c r="C29" i="12"/>
  <c r="C33" i="12"/>
  <c r="D29" i="12"/>
  <c r="F29" i="12" s="1"/>
  <c r="D33" i="12"/>
  <c r="F33" i="12" s="1"/>
  <c r="C35" i="12"/>
  <c r="C37" i="12"/>
  <c r="D35" i="12"/>
  <c r="F35" i="12" s="1"/>
  <c r="D37" i="12"/>
  <c r="F37" i="12" s="1"/>
  <c r="C39" i="12"/>
  <c r="D39" i="12"/>
  <c r="F39" i="12" s="1"/>
  <c r="C41" i="12"/>
  <c r="D41" i="12"/>
  <c r="C25" i="12"/>
  <c r="D25" i="12"/>
  <c r="F25" i="12" s="1"/>
  <c r="C18" i="12"/>
  <c r="D18" i="12"/>
  <c r="F18" i="12" s="1"/>
  <c r="C17" i="12"/>
  <c r="D17" i="12"/>
  <c r="F17" i="12" s="1"/>
  <c r="C16" i="12"/>
  <c r="D16" i="12"/>
  <c r="F16" i="12" s="1"/>
  <c r="C9" i="12"/>
  <c r="D9" i="12"/>
  <c r="C6" i="12"/>
  <c r="D6" i="12"/>
  <c r="F6" i="12" s="1"/>
  <c r="C7" i="12"/>
  <c r="D7" i="12"/>
  <c r="F7" i="12" s="1"/>
  <c r="F9" i="12" l="1"/>
  <c r="G51" i="12"/>
  <c r="F41" i="12"/>
  <c r="G54" i="12"/>
  <c r="F120" i="17"/>
  <c r="G120" i="17" s="1"/>
  <c r="I20" i="16"/>
  <c r="F20" i="16"/>
  <c r="I15" i="16"/>
  <c r="F15" i="16"/>
  <c r="F17" i="16"/>
  <c r="F122" i="17"/>
  <c r="G122" i="17" s="1"/>
  <c r="G123" i="17"/>
  <c r="G126" i="17"/>
  <c r="F129" i="17"/>
  <c r="G129" i="17" s="1"/>
  <c r="F128" i="17"/>
  <c r="G128" i="17" s="1"/>
  <c r="F127" i="17"/>
  <c r="G127" i="17" s="1"/>
  <c r="F130" i="17"/>
  <c r="G130" i="17" s="1"/>
  <c r="E119" i="17"/>
  <c r="G124" i="17"/>
  <c r="G121" i="17"/>
  <c r="D119" i="17"/>
  <c r="G119" i="17" s="1"/>
  <c r="D118" i="17"/>
  <c r="E118" i="17"/>
  <c r="I36" i="17"/>
  <c r="H36" i="17"/>
  <c r="D115" i="17"/>
  <c r="I17" i="17"/>
  <c r="E117" i="17"/>
  <c r="F14" i="17"/>
  <c r="D116" i="17"/>
  <c r="D117" i="17"/>
  <c r="D114" i="17"/>
  <c r="E116" i="17"/>
  <c r="E115" i="17"/>
  <c r="G115" i="17" s="1"/>
  <c r="E114" i="17"/>
  <c r="G125" i="17"/>
  <c r="H24" i="17"/>
  <c r="H51" i="17"/>
  <c r="I47" i="17"/>
  <c r="F51" i="17"/>
  <c r="H29" i="17"/>
  <c r="I34" i="17"/>
  <c r="I38" i="17"/>
  <c r="H38" i="17"/>
  <c r="F33" i="17"/>
  <c r="F5" i="17"/>
  <c r="I10" i="17"/>
  <c r="H33" i="17"/>
  <c r="H84" i="17"/>
  <c r="I51" i="17"/>
  <c r="I84" i="17"/>
  <c r="F42" i="17"/>
  <c r="H39" i="17"/>
  <c r="F84" i="17"/>
  <c r="F36" i="17"/>
  <c r="I33" i="17"/>
  <c r="F38" i="17"/>
  <c r="H47" i="17"/>
  <c r="F47" i="17"/>
  <c r="F44" i="17"/>
  <c r="I44" i="17"/>
  <c r="H44" i="17"/>
  <c r="I37" i="17"/>
  <c r="H37" i="17"/>
  <c r="I42" i="17"/>
  <c r="H42" i="17"/>
  <c r="F12" i="17"/>
  <c r="F27" i="17"/>
  <c r="F40" i="17"/>
  <c r="F56" i="17"/>
  <c r="F60" i="17"/>
  <c r="F64" i="17"/>
  <c r="F70" i="17"/>
  <c r="F20" i="17"/>
  <c r="I12" i="17"/>
  <c r="I40" i="17"/>
  <c r="I60" i="17"/>
  <c r="I70" i="17"/>
  <c r="F10" i="17"/>
  <c r="I11" i="17"/>
  <c r="F17" i="17"/>
  <c r="F32" i="17"/>
  <c r="H89" i="17"/>
  <c r="I21" i="17"/>
  <c r="I39" i="17"/>
  <c r="H20" i="17"/>
  <c r="F29" i="17"/>
  <c r="F34" i="17"/>
  <c r="I26" i="17"/>
  <c r="I19" i="17"/>
  <c r="I28" i="17"/>
  <c r="F24" i="17"/>
  <c r="F26" i="17"/>
  <c r="F19" i="17"/>
  <c r="H34" i="17"/>
  <c r="H62" i="17"/>
  <c r="I100" i="17"/>
  <c r="I89" i="17"/>
  <c r="I29" i="17"/>
  <c r="F28" i="17"/>
  <c r="H28" i="17"/>
  <c r="I24" i="17"/>
  <c r="F21" i="17"/>
  <c r="H26" i="17"/>
  <c r="H19" i="17"/>
  <c r="H21" i="17"/>
  <c r="H76" i="17"/>
  <c r="H80" i="17"/>
  <c r="I20" i="17"/>
  <c r="I16" i="17"/>
  <c r="I73" i="17"/>
  <c r="F13" i="17"/>
  <c r="F16" i="17"/>
  <c r="H16" i="17"/>
  <c r="I68" i="17"/>
  <c r="I72" i="17"/>
  <c r="I77" i="17"/>
  <c r="I81" i="17"/>
  <c r="I86" i="17"/>
  <c r="I76" i="17"/>
  <c r="I80" i="17"/>
  <c r="I13" i="17"/>
  <c r="I35" i="17"/>
  <c r="H13" i="17"/>
  <c r="H40" i="17"/>
  <c r="F54" i="17"/>
  <c r="F59" i="17"/>
  <c r="I85" i="17"/>
  <c r="I6" i="17"/>
  <c r="F53" i="17"/>
  <c r="I54" i="17"/>
  <c r="F58" i="17"/>
  <c r="I59" i="17"/>
  <c r="F62" i="17"/>
  <c r="F63" i="17"/>
  <c r="F69" i="17"/>
  <c r="F73" i="17"/>
  <c r="F93" i="17"/>
  <c r="F97" i="17"/>
  <c r="F88" i="17"/>
  <c r="I108" i="17"/>
  <c r="I96" i="17"/>
  <c r="I92" i="17"/>
  <c r="F11" i="17"/>
  <c r="F18" i="17"/>
  <c r="F35" i="17"/>
  <c r="F41" i="17"/>
  <c r="I53" i="17"/>
  <c r="I58" i="17"/>
  <c r="F61" i="17"/>
  <c r="I62" i="17"/>
  <c r="F68" i="17"/>
  <c r="I69" i="17"/>
  <c r="F72" i="17"/>
  <c r="F77" i="17"/>
  <c r="I93" i="17"/>
  <c r="H96" i="17"/>
  <c r="I97" i="17"/>
  <c r="H100" i="17"/>
  <c r="F101" i="17"/>
  <c r="F105" i="17"/>
  <c r="I82" i="17"/>
  <c r="F107" i="17"/>
  <c r="F99" i="17"/>
  <c r="F7" i="17"/>
  <c r="H5" i="17"/>
  <c r="H63" i="17"/>
  <c r="H82" i="17"/>
  <c r="I101" i="17"/>
  <c r="H104" i="17"/>
  <c r="I105" i="17"/>
  <c r="H108" i="17"/>
  <c r="F90" i="17"/>
  <c r="F86" i="17"/>
  <c r="F81" i="17"/>
  <c r="I106" i="17"/>
  <c r="I102" i="17"/>
  <c r="I98" i="17"/>
  <c r="I94" i="17"/>
  <c r="F6" i="17"/>
  <c r="H87" i="17"/>
  <c r="H94" i="17"/>
  <c r="H98" i="17"/>
  <c r="F9" i="17"/>
  <c r="H85" i="17"/>
  <c r="H102" i="17"/>
  <c r="H106" i="17"/>
  <c r="F131" i="17"/>
  <c r="G131" i="17" s="1"/>
  <c r="F83" i="17"/>
  <c r="F79" i="17"/>
  <c r="I104" i="17"/>
  <c r="H7" i="17"/>
  <c r="H9" i="17"/>
  <c r="I9" i="17"/>
  <c r="H6" i="17"/>
  <c r="I7" i="17"/>
  <c r="H30" i="17"/>
  <c r="H60" i="17"/>
  <c r="I63" i="17"/>
  <c r="H17" i="17"/>
  <c r="H18" i="17"/>
  <c r="H57" i="17"/>
  <c r="H12" i="17"/>
  <c r="I18" i="17"/>
  <c r="H53" i="17"/>
  <c r="H54" i="17"/>
  <c r="H67" i="17"/>
  <c r="H73" i="17"/>
  <c r="H78" i="17"/>
  <c r="I71" i="17"/>
  <c r="I67" i="17"/>
  <c r="I61" i="17"/>
  <c r="I57" i="17"/>
  <c r="I41" i="17"/>
  <c r="I30" i="17"/>
  <c r="I14" i="17"/>
  <c r="I5" i="17"/>
  <c r="I87" i="17"/>
  <c r="I78" i="17"/>
  <c r="F103" i="17"/>
  <c r="F95" i="17"/>
  <c r="I95" i="17"/>
  <c r="I99" i="17"/>
  <c r="I103" i="17"/>
  <c r="I107" i="17"/>
  <c r="F57" i="17"/>
  <c r="F67" i="17"/>
  <c r="I27" i="17"/>
  <c r="I56" i="17"/>
  <c r="I64" i="17"/>
  <c r="F75" i="17"/>
  <c r="F30" i="17"/>
  <c r="F71" i="17"/>
  <c r="F74" i="17"/>
  <c r="I75" i="17"/>
  <c r="I79" i="17"/>
  <c r="I83" i="17"/>
  <c r="I88" i="17"/>
  <c r="I90" i="17"/>
  <c r="H27" i="17"/>
  <c r="H56" i="17"/>
  <c r="H10" i="17"/>
  <c r="H11" i="17"/>
  <c r="H32" i="17"/>
  <c r="H35" i="17"/>
  <c r="H58" i="17"/>
  <c r="H59" i="17"/>
  <c r="H68" i="17"/>
  <c r="H69" i="17"/>
  <c r="H64" i="17"/>
  <c r="H14" i="17"/>
  <c r="H41" i="17"/>
  <c r="H61" i="17"/>
  <c r="H70" i="17"/>
  <c r="H71" i="17"/>
  <c r="H72" i="17"/>
  <c r="I74" i="17"/>
  <c r="H74" i="17"/>
  <c r="H75" i="17"/>
  <c r="F76" i="17"/>
  <c r="H77" i="17"/>
  <c r="F78" i="17"/>
  <c r="H79" i="17"/>
  <c r="F80" i="17"/>
  <c r="H81" i="17"/>
  <c r="F82" i="17"/>
  <c r="H83" i="17"/>
  <c r="F85" i="17"/>
  <c r="H86" i="17"/>
  <c r="F87" i="17"/>
  <c r="H88" i="17"/>
  <c r="F89" i="17"/>
  <c r="H90" i="17"/>
  <c r="F92" i="17"/>
  <c r="H93" i="17"/>
  <c r="F94" i="17"/>
  <c r="H95" i="17"/>
  <c r="F96" i="17"/>
  <c r="H97" i="17"/>
  <c r="F98" i="17"/>
  <c r="H99" i="17"/>
  <c r="F100" i="17"/>
  <c r="H101" i="17"/>
  <c r="F102" i="17"/>
  <c r="H103" i="17"/>
  <c r="F104" i="17"/>
  <c r="H105" i="17"/>
  <c r="F106" i="17"/>
  <c r="H107" i="17"/>
  <c r="F108" i="17"/>
  <c r="H92" i="17"/>
  <c r="H40" i="16"/>
  <c r="H38" i="16"/>
  <c r="H20" i="16"/>
  <c r="H17" i="16"/>
  <c r="H19" i="16"/>
  <c r="I17" i="16"/>
  <c r="H15" i="16"/>
  <c r="H5" i="16"/>
  <c r="H25" i="16"/>
  <c r="E19" i="8"/>
  <c r="H8" i="8"/>
  <c r="H9" i="13"/>
  <c r="H6" i="13"/>
  <c r="H5" i="13"/>
  <c r="H57" i="4"/>
  <c r="H33" i="12"/>
  <c r="H31" i="12"/>
  <c r="H35" i="12"/>
  <c r="H29" i="12"/>
  <c r="H37" i="12"/>
  <c r="H39" i="12"/>
  <c r="H41" i="12"/>
  <c r="H7" i="12"/>
  <c r="H25" i="12"/>
  <c r="H6" i="12"/>
  <c r="H9" i="12"/>
  <c r="H16" i="12"/>
  <c r="H17" i="12"/>
  <c r="H18" i="12"/>
  <c r="M5" i="11"/>
  <c r="L12" i="11"/>
  <c r="M11" i="11"/>
  <c r="M10" i="11"/>
  <c r="M9" i="11"/>
  <c r="M8" i="11"/>
  <c r="M7" i="11"/>
  <c r="M6" i="11"/>
  <c r="L12" i="10"/>
  <c r="M7" i="10"/>
  <c r="M8" i="10"/>
  <c r="M9" i="10"/>
  <c r="M10" i="10"/>
  <c r="M11" i="10"/>
  <c r="M6" i="10"/>
  <c r="M5" i="10"/>
  <c r="F114" i="17" l="1"/>
  <c r="G114" i="17" s="1"/>
  <c r="G118" i="17"/>
  <c r="G116" i="17"/>
  <c r="G117" i="17"/>
  <c r="H109" i="17"/>
  <c r="I109" i="17"/>
  <c r="F109" i="17"/>
  <c r="I42" i="16"/>
  <c r="F42" i="16"/>
  <c r="H42" i="16"/>
  <c r="G50" i="16"/>
  <c r="F15" i="15" s="1"/>
  <c r="I12" i="14"/>
  <c r="D12" i="14"/>
  <c r="C12" i="14"/>
  <c r="I11" i="14"/>
  <c r="D11" i="14"/>
  <c r="C11" i="14"/>
  <c r="I7" i="14"/>
  <c r="D7" i="14"/>
  <c r="H7" i="14" s="1"/>
  <c r="C7" i="14"/>
  <c r="I6" i="14"/>
  <c r="D6" i="14"/>
  <c r="C6" i="14"/>
  <c r="I5" i="14"/>
  <c r="D5" i="14"/>
  <c r="F5" i="14" s="1"/>
  <c r="C5" i="14"/>
  <c r="I11" i="13"/>
  <c r="I10" i="13"/>
  <c r="I8" i="13"/>
  <c r="H8" i="13"/>
  <c r="I7" i="13"/>
  <c r="H7" i="13"/>
  <c r="D28" i="12"/>
  <c r="C28" i="12"/>
  <c r="D27" i="12"/>
  <c r="H27" i="12" s="1"/>
  <c r="C27" i="12"/>
  <c r="D23" i="12"/>
  <c r="C23" i="12"/>
  <c r="D22" i="12"/>
  <c r="C22" i="12"/>
  <c r="D21" i="12"/>
  <c r="H21" i="12" s="1"/>
  <c r="C21" i="12"/>
  <c r="D19" i="12"/>
  <c r="C19" i="12"/>
  <c r="G14" i="11"/>
  <c r="F13" i="11"/>
  <c r="F12" i="11"/>
  <c r="I6" i="11"/>
  <c r="D6" i="11"/>
  <c r="H6" i="11" s="1"/>
  <c r="C6" i="11"/>
  <c r="I5" i="11"/>
  <c r="D5" i="11"/>
  <c r="H5" i="11" s="1"/>
  <c r="C5" i="11"/>
  <c r="C6" i="10"/>
  <c r="D6" i="10"/>
  <c r="F6" i="10" s="1"/>
  <c r="I6" i="10"/>
  <c r="G15" i="10"/>
  <c r="F10" i="15" s="1"/>
  <c r="F14" i="10"/>
  <c r="F13" i="10"/>
  <c r="I7" i="10"/>
  <c r="D7" i="10"/>
  <c r="H7" i="10" s="1"/>
  <c r="C7" i="10"/>
  <c r="I5" i="10"/>
  <c r="D5" i="10"/>
  <c r="H5" i="10" s="1"/>
  <c r="C5" i="10"/>
  <c r="I7" i="9"/>
  <c r="D7" i="9"/>
  <c r="F7" i="9" s="1"/>
  <c r="C7" i="9"/>
  <c r="D6" i="9"/>
  <c r="F6" i="9" s="1"/>
  <c r="C6" i="9"/>
  <c r="I5" i="9"/>
  <c r="D5" i="9"/>
  <c r="C5" i="9"/>
  <c r="I10" i="8"/>
  <c r="I5" i="8"/>
  <c r="I13" i="8"/>
  <c r="D13" i="8"/>
  <c r="F13" i="8" s="1"/>
  <c r="C13" i="8"/>
  <c r="I12" i="8"/>
  <c r="D12" i="8"/>
  <c r="C12" i="8"/>
  <c r="I11" i="8"/>
  <c r="D11" i="8"/>
  <c r="F11" i="8" s="1"/>
  <c r="C11" i="8"/>
  <c r="D10" i="8"/>
  <c r="C10" i="8"/>
  <c r="I9" i="8"/>
  <c r="D9" i="8"/>
  <c r="F9" i="8" s="1"/>
  <c r="C9" i="8"/>
  <c r="I7" i="8"/>
  <c r="D7" i="8"/>
  <c r="F7" i="8" s="1"/>
  <c r="C7" i="8"/>
  <c r="F20" i="8"/>
  <c r="D6" i="8"/>
  <c r="F6" i="8" s="1"/>
  <c r="C6" i="8"/>
  <c r="D5" i="8"/>
  <c r="F5" i="8" s="1"/>
  <c r="C5" i="8"/>
  <c r="I18" i="7"/>
  <c r="F30" i="7"/>
  <c r="I20" i="7"/>
  <c r="C20" i="7"/>
  <c r="H19" i="7"/>
  <c r="C19" i="7"/>
  <c r="C18" i="7"/>
  <c r="I17" i="7"/>
  <c r="C17" i="7"/>
  <c r="I6" i="7"/>
  <c r="C6" i="7"/>
  <c r="F26" i="7"/>
  <c r="C5" i="7"/>
  <c r="F14" i="6"/>
  <c r="D7" i="6"/>
  <c r="F7" i="6" s="1"/>
  <c r="C7" i="6"/>
  <c r="I5" i="6"/>
  <c r="D5" i="6"/>
  <c r="F5" i="6" s="1"/>
  <c r="C5" i="6"/>
  <c r="I7" i="4"/>
  <c r="I8" i="4"/>
  <c r="I12" i="4"/>
  <c r="I14" i="4"/>
  <c r="I16" i="4"/>
  <c r="I17" i="4"/>
  <c r="I21" i="4"/>
  <c r="I23" i="4"/>
  <c r="I24" i="4"/>
  <c r="I25" i="4"/>
  <c r="I26" i="4"/>
  <c r="I27" i="4"/>
  <c r="I28" i="4"/>
  <c r="I29" i="4"/>
  <c r="I30" i="4"/>
  <c r="I32" i="4"/>
  <c r="I33" i="4"/>
  <c r="I35" i="4"/>
  <c r="I36" i="4"/>
  <c r="I38" i="4"/>
  <c r="I39" i="4"/>
  <c r="I41" i="4"/>
  <c r="I43" i="4"/>
  <c r="I44" i="4"/>
  <c r="I45" i="4"/>
  <c r="I46" i="4"/>
  <c r="I49" i="4"/>
  <c r="I50" i="4"/>
  <c r="I51" i="4"/>
  <c r="I52" i="4"/>
  <c r="I54" i="4"/>
  <c r="D54" i="4"/>
  <c r="C54" i="4"/>
  <c r="D53" i="4"/>
  <c r="C53" i="4"/>
  <c r="D52" i="4"/>
  <c r="C52" i="4"/>
  <c r="D51" i="4"/>
  <c r="H51" i="4" s="1"/>
  <c r="C51" i="4"/>
  <c r="D50" i="4"/>
  <c r="C50" i="4"/>
  <c r="D49" i="4"/>
  <c r="C49" i="4"/>
  <c r="D47" i="4"/>
  <c r="G73" i="4" s="1"/>
  <c r="C47" i="4"/>
  <c r="H46" i="4"/>
  <c r="C46" i="4"/>
  <c r="D45" i="4"/>
  <c r="C45" i="4"/>
  <c r="D44" i="4"/>
  <c r="G71" i="4" s="1"/>
  <c r="C44" i="4"/>
  <c r="D43" i="4"/>
  <c r="C43" i="4"/>
  <c r="I42" i="4"/>
  <c r="D42" i="4"/>
  <c r="C42" i="4"/>
  <c r="D41" i="4"/>
  <c r="F41" i="4" s="1"/>
  <c r="C41" i="4"/>
  <c r="D39" i="4"/>
  <c r="C39" i="4"/>
  <c r="D38" i="4"/>
  <c r="G68" i="4" s="1"/>
  <c r="C38" i="4"/>
  <c r="D37" i="4"/>
  <c r="C37" i="4"/>
  <c r="D36" i="4"/>
  <c r="C36" i="4"/>
  <c r="D35" i="4"/>
  <c r="C35" i="4"/>
  <c r="I34" i="4"/>
  <c r="D34" i="4"/>
  <c r="C34" i="4"/>
  <c r="D33" i="4"/>
  <c r="C33" i="4"/>
  <c r="D32" i="4"/>
  <c r="C32" i="4"/>
  <c r="I31" i="4"/>
  <c r="D31" i="4"/>
  <c r="C31" i="4"/>
  <c r="D30" i="4"/>
  <c r="C30" i="4"/>
  <c r="D29" i="4"/>
  <c r="H29" i="4" s="1"/>
  <c r="C29" i="4"/>
  <c r="D28" i="4"/>
  <c r="C28" i="4"/>
  <c r="D27" i="4"/>
  <c r="C27" i="4"/>
  <c r="D26" i="4"/>
  <c r="C26" i="4"/>
  <c r="D25" i="4"/>
  <c r="H25" i="4" s="1"/>
  <c r="C25" i="4"/>
  <c r="D24" i="4"/>
  <c r="C24" i="4"/>
  <c r="D23" i="4"/>
  <c r="G67" i="4" s="1"/>
  <c r="C23" i="4"/>
  <c r="I22" i="4"/>
  <c r="D22" i="4"/>
  <c r="C22" i="4"/>
  <c r="D21" i="4"/>
  <c r="C21" i="4"/>
  <c r="D20" i="4"/>
  <c r="H20" i="4" s="1"/>
  <c r="C20" i="4"/>
  <c r="I18" i="4"/>
  <c r="D18" i="4"/>
  <c r="C18" i="4"/>
  <c r="D17" i="4"/>
  <c r="C17" i="4"/>
  <c r="D16" i="4"/>
  <c r="G70" i="4" s="1"/>
  <c r="C16" i="4"/>
  <c r="D15" i="4"/>
  <c r="C15" i="4"/>
  <c r="D14" i="4"/>
  <c r="G69" i="4" s="1"/>
  <c r="C14" i="4"/>
  <c r="I13" i="4"/>
  <c r="D13" i="4"/>
  <c r="H13" i="4" s="1"/>
  <c r="C13" i="4"/>
  <c r="D12" i="4"/>
  <c r="C12" i="4"/>
  <c r="D11" i="4"/>
  <c r="G65" i="4" s="1"/>
  <c r="C11" i="4"/>
  <c r="D9" i="4"/>
  <c r="C9" i="4"/>
  <c r="D8" i="4"/>
  <c r="C8" i="4"/>
  <c r="D7" i="4"/>
  <c r="G64" i="4" s="1"/>
  <c r="C7" i="4"/>
  <c r="D6" i="4"/>
  <c r="G63" i="4" s="1"/>
  <c r="C6" i="4"/>
  <c r="D5" i="4"/>
  <c r="C5" i="4"/>
  <c r="C69" i="1"/>
  <c r="F69" i="1"/>
  <c r="C46" i="1"/>
  <c r="D46" i="1"/>
  <c r="F46" i="1" s="1"/>
  <c r="C19" i="1"/>
  <c r="D19" i="1"/>
  <c r="F19" i="1" s="1"/>
  <c r="C92" i="2"/>
  <c r="D92" i="2"/>
  <c r="H92" i="2" s="1"/>
  <c r="I92" i="2"/>
  <c r="C87" i="2"/>
  <c r="D87" i="2"/>
  <c r="C86" i="2"/>
  <c r="D86" i="2"/>
  <c r="H86" i="2" s="1"/>
  <c r="D91" i="2"/>
  <c r="C91" i="2"/>
  <c r="D89" i="2"/>
  <c r="C89" i="2"/>
  <c r="D88" i="2"/>
  <c r="C88" i="2"/>
  <c r="D85" i="2"/>
  <c r="C85" i="2"/>
  <c r="D84" i="2"/>
  <c r="G108" i="2" s="1"/>
  <c r="C84" i="2"/>
  <c r="D82" i="2"/>
  <c r="C82" i="2"/>
  <c r="D81" i="2"/>
  <c r="C81" i="2"/>
  <c r="D80" i="2"/>
  <c r="C80" i="2"/>
  <c r="D79" i="2"/>
  <c r="C79" i="2"/>
  <c r="D78" i="2"/>
  <c r="G107" i="2" s="1"/>
  <c r="C78" i="2"/>
  <c r="D77" i="2"/>
  <c r="G106" i="2" s="1"/>
  <c r="C77" i="2"/>
  <c r="D76" i="2"/>
  <c r="C76" i="2"/>
  <c r="D75" i="2"/>
  <c r="C75" i="2"/>
  <c r="D74" i="2"/>
  <c r="G105" i="2" s="1"/>
  <c r="C74" i="2"/>
  <c r="D73" i="2"/>
  <c r="C73" i="2"/>
  <c r="D72" i="2"/>
  <c r="C72" i="2"/>
  <c r="D71" i="2"/>
  <c r="G104" i="2" s="1"/>
  <c r="C71" i="2"/>
  <c r="D70" i="2"/>
  <c r="C70" i="2"/>
  <c r="I69" i="2"/>
  <c r="D69" i="2"/>
  <c r="G103" i="2" s="1"/>
  <c r="C69" i="2"/>
  <c r="D68" i="2"/>
  <c r="C68" i="2"/>
  <c r="D67" i="2"/>
  <c r="C67" i="2"/>
  <c r="D66" i="2"/>
  <c r="C66" i="2"/>
  <c r="I65" i="2"/>
  <c r="D65" i="2"/>
  <c r="C65" i="2"/>
  <c r="D64" i="2"/>
  <c r="C64" i="2"/>
  <c r="D63" i="2"/>
  <c r="C63" i="2"/>
  <c r="D62" i="2"/>
  <c r="C62" i="2"/>
  <c r="I61" i="2"/>
  <c r="D61" i="2"/>
  <c r="C61" i="2"/>
  <c r="D60" i="2"/>
  <c r="C60" i="2"/>
  <c r="D58" i="2"/>
  <c r="C58" i="2"/>
  <c r="D57" i="2"/>
  <c r="C57" i="2"/>
  <c r="D56" i="2"/>
  <c r="C56" i="2"/>
  <c r="D55" i="2"/>
  <c r="C55" i="2"/>
  <c r="D54" i="2"/>
  <c r="C54" i="2"/>
  <c r="D53" i="2"/>
  <c r="F53" i="2" s="1"/>
  <c r="C53" i="2"/>
  <c r="I52" i="2"/>
  <c r="D52" i="2"/>
  <c r="F52" i="2" s="1"/>
  <c r="C52" i="2"/>
  <c r="D50" i="2"/>
  <c r="H50" i="2" s="1"/>
  <c r="C50" i="2"/>
  <c r="D49" i="2"/>
  <c r="C49" i="2"/>
  <c r="D48" i="2"/>
  <c r="C48" i="2"/>
  <c r="I47" i="2"/>
  <c r="D47" i="2"/>
  <c r="C47" i="2"/>
  <c r="D46" i="2"/>
  <c r="C46" i="2"/>
  <c r="D45" i="2"/>
  <c r="C45" i="2"/>
  <c r="D44" i="2"/>
  <c r="C44" i="2"/>
  <c r="D43" i="2"/>
  <c r="C43" i="2"/>
  <c r="D42" i="2"/>
  <c r="G102" i="2" s="1"/>
  <c r="C42" i="2"/>
  <c r="D41" i="2"/>
  <c r="G101" i="2" s="1"/>
  <c r="C41" i="2"/>
  <c r="D40" i="2"/>
  <c r="C40" i="2"/>
  <c r="D38" i="2"/>
  <c r="C38" i="2"/>
  <c r="D36" i="2"/>
  <c r="C36" i="2"/>
  <c r="D33" i="2"/>
  <c r="C33" i="2"/>
  <c r="D31" i="2"/>
  <c r="C31" i="2"/>
  <c r="D30" i="2"/>
  <c r="F30" i="2" s="1"/>
  <c r="C30" i="2"/>
  <c r="D29" i="2"/>
  <c r="G100" i="2" s="1"/>
  <c r="C29" i="2"/>
  <c r="D28" i="2"/>
  <c r="C28" i="2"/>
  <c r="D27" i="2"/>
  <c r="F27" i="2" s="1"/>
  <c r="C27" i="2"/>
  <c r="D26" i="2"/>
  <c r="C26" i="2"/>
  <c r="D25" i="2"/>
  <c r="C25" i="2"/>
  <c r="D24" i="2"/>
  <c r="C24" i="2"/>
  <c r="D23" i="2"/>
  <c r="F23" i="2" s="1"/>
  <c r="C23" i="2"/>
  <c r="D22" i="2"/>
  <c r="C22" i="2"/>
  <c r="D18" i="2"/>
  <c r="C18" i="2"/>
  <c r="D17" i="2"/>
  <c r="C17" i="2"/>
  <c r="D16" i="2"/>
  <c r="G99" i="2" s="1"/>
  <c r="C16" i="2"/>
  <c r="D12" i="2"/>
  <c r="C12" i="2"/>
  <c r="D11" i="2"/>
  <c r="F11" i="2" s="1"/>
  <c r="C11" i="2"/>
  <c r="I10" i="2"/>
  <c r="D10" i="2"/>
  <c r="C10" i="2"/>
  <c r="D9" i="2"/>
  <c r="C9" i="2"/>
  <c r="D7" i="2"/>
  <c r="C7" i="2"/>
  <c r="D6" i="2"/>
  <c r="C6" i="2"/>
  <c r="D5" i="2"/>
  <c r="C5" i="2"/>
  <c r="H21" i="4" l="1"/>
  <c r="G66" i="4"/>
  <c r="G132" i="17"/>
  <c r="F12" i="14"/>
  <c r="F5" i="9"/>
  <c r="F8" i="9" s="1"/>
  <c r="G14" i="9"/>
  <c r="G20" i="8"/>
  <c r="H17" i="7"/>
  <c r="H10" i="13"/>
  <c r="G22" i="13"/>
  <c r="F11" i="15" s="1"/>
  <c r="I12" i="13"/>
  <c r="H33" i="4"/>
  <c r="F37" i="4"/>
  <c r="H16" i="4"/>
  <c r="H6" i="4"/>
  <c r="H11" i="4"/>
  <c r="F17" i="4"/>
  <c r="H7" i="4"/>
  <c r="H19" i="12"/>
  <c r="F22" i="12"/>
  <c r="H22" i="12"/>
  <c r="F28" i="12"/>
  <c r="H28" i="12"/>
  <c r="H23" i="12"/>
  <c r="F17" i="2"/>
  <c r="F22" i="2"/>
  <c r="F26" i="2"/>
  <c r="H40" i="2"/>
  <c r="F70" i="2"/>
  <c r="I7" i="11"/>
  <c r="H37" i="4"/>
  <c r="F7" i="13"/>
  <c r="F7" i="14"/>
  <c r="I13" i="14"/>
  <c r="F11" i="14"/>
  <c r="H11" i="14"/>
  <c r="H5" i="14"/>
  <c r="F6" i="14"/>
  <c r="H12" i="14"/>
  <c r="H6" i="14"/>
  <c r="F11" i="13"/>
  <c r="H11" i="13"/>
  <c r="F8" i="13"/>
  <c r="F10" i="13"/>
  <c r="I45" i="12"/>
  <c r="F21" i="12"/>
  <c r="F19" i="12"/>
  <c r="F27" i="12"/>
  <c r="F23" i="12"/>
  <c r="F5" i="11"/>
  <c r="F6" i="11"/>
  <c r="H7" i="11"/>
  <c r="I8" i="10"/>
  <c r="H6" i="10"/>
  <c r="H8" i="10" s="1"/>
  <c r="F5" i="10"/>
  <c r="F7" i="10"/>
  <c r="H5" i="9"/>
  <c r="H6" i="9"/>
  <c r="I6" i="9"/>
  <c r="I8" i="9" s="1"/>
  <c r="H7" i="9"/>
  <c r="F10" i="8"/>
  <c r="H7" i="8"/>
  <c r="H6" i="8"/>
  <c r="H11" i="8"/>
  <c r="F19" i="8"/>
  <c r="G19" i="8" s="1"/>
  <c r="H5" i="8"/>
  <c r="I6" i="8"/>
  <c r="I14" i="8" s="1"/>
  <c r="H10" i="8"/>
  <c r="F12" i="8"/>
  <c r="H9" i="8"/>
  <c r="H13" i="8"/>
  <c r="H12" i="8"/>
  <c r="F18" i="7"/>
  <c r="F19" i="7"/>
  <c r="F27" i="7"/>
  <c r="F17" i="7"/>
  <c r="F29" i="7"/>
  <c r="H5" i="7"/>
  <c r="H6" i="7"/>
  <c r="H20" i="7"/>
  <c r="I5" i="7"/>
  <c r="F6" i="7"/>
  <c r="H18" i="7"/>
  <c r="I19" i="7"/>
  <c r="F20" i="7"/>
  <c r="F28" i="7"/>
  <c r="F5" i="7"/>
  <c r="F47" i="4"/>
  <c r="F8" i="4"/>
  <c r="F26" i="4"/>
  <c r="F30" i="4"/>
  <c r="F52" i="4"/>
  <c r="F43" i="4"/>
  <c r="I7" i="6"/>
  <c r="I8" i="6" s="1"/>
  <c r="F8" i="6"/>
  <c r="H7" i="6"/>
  <c r="H5" i="6"/>
  <c r="F13" i="6"/>
  <c r="F15" i="4"/>
  <c r="F24" i="4"/>
  <c r="F45" i="4"/>
  <c r="F32" i="4"/>
  <c r="F50" i="4"/>
  <c r="F36" i="4"/>
  <c r="F20" i="4"/>
  <c r="F23" i="4"/>
  <c r="F22" i="4"/>
  <c r="F28" i="4"/>
  <c r="F34" i="4"/>
  <c r="F38" i="4"/>
  <c r="I37" i="4"/>
  <c r="F42" i="4"/>
  <c r="H17" i="4"/>
  <c r="F13" i="4"/>
  <c r="H42" i="4"/>
  <c r="F53" i="4"/>
  <c r="F18" i="4"/>
  <c r="F9" i="4"/>
  <c r="F25" i="4"/>
  <c r="I53" i="4"/>
  <c r="F39" i="4"/>
  <c r="F14" i="4"/>
  <c r="F27" i="4"/>
  <c r="F54" i="4"/>
  <c r="F31" i="4"/>
  <c r="F35" i="4"/>
  <c r="F44" i="4"/>
  <c r="F5" i="4"/>
  <c r="H15" i="4"/>
  <c r="F33" i="4"/>
  <c r="F29" i="4"/>
  <c r="F46" i="4"/>
  <c r="F51" i="4"/>
  <c r="H54" i="4"/>
  <c r="F7" i="4"/>
  <c r="H9" i="4"/>
  <c r="I11" i="4"/>
  <c r="H14" i="4"/>
  <c r="I15" i="4"/>
  <c r="F16" i="4"/>
  <c r="H18" i="4"/>
  <c r="I20" i="4"/>
  <c r="F21" i="4"/>
  <c r="H23" i="4"/>
  <c r="H27" i="4"/>
  <c r="H31" i="4"/>
  <c r="H35" i="4"/>
  <c r="H39" i="4"/>
  <c r="H44" i="4"/>
  <c r="H49" i="4"/>
  <c r="H53" i="4"/>
  <c r="H24" i="4"/>
  <c r="H28" i="4"/>
  <c r="H32" i="4"/>
  <c r="H36" i="4"/>
  <c r="H41" i="4"/>
  <c r="H45" i="4"/>
  <c r="H50" i="4"/>
  <c r="H5" i="4"/>
  <c r="I6" i="4"/>
  <c r="F12" i="4"/>
  <c r="I5" i="4"/>
  <c r="F6" i="4"/>
  <c r="H8" i="4"/>
  <c r="I9" i="4"/>
  <c r="F11" i="4"/>
  <c r="H22" i="4"/>
  <c r="H26" i="4"/>
  <c r="H30" i="4"/>
  <c r="H34" i="4"/>
  <c r="H38" i="4"/>
  <c r="H43" i="4"/>
  <c r="H47" i="4"/>
  <c r="H52" i="4"/>
  <c r="H12" i="4"/>
  <c r="I47" i="4"/>
  <c r="F49" i="4"/>
  <c r="H69" i="1"/>
  <c r="H46" i="1"/>
  <c r="H19" i="1"/>
  <c r="H88" i="2"/>
  <c r="F92" i="2"/>
  <c r="F87" i="2"/>
  <c r="F9" i="2"/>
  <c r="F7" i="2"/>
  <c r="F49" i="2"/>
  <c r="F71" i="2"/>
  <c r="F75" i="2"/>
  <c r="F79" i="2"/>
  <c r="F84" i="2"/>
  <c r="F91" i="2"/>
  <c r="I87" i="2"/>
  <c r="F46" i="2"/>
  <c r="H87" i="2"/>
  <c r="I76" i="2"/>
  <c r="I85" i="2"/>
  <c r="F33" i="2"/>
  <c r="H33" i="2"/>
  <c r="I45" i="2"/>
  <c r="I66" i="2"/>
  <c r="I86" i="2"/>
  <c r="F86" i="2"/>
  <c r="F25" i="2"/>
  <c r="F29" i="2"/>
  <c r="I50" i="2"/>
  <c r="F60" i="2"/>
  <c r="F54" i="2"/>
  <c r="I55" i="2"/>
  <c r="F58" i="2"/>
  <c r="I60" i="2"/>
  <c r="F68" i="2"/>
  <c r="H70" i="2"/>
  <c r="F66" i="2"/>
  <c r="F12" i="2"/>
  <c r="I16" i="2"/>
  <c r="F24" i="2"/>
  <c r="F28" i="2"/>
  <c r="F42" i="2"/>
  <c r="I49" i="2"/>
  <c r="H12" i="2"/>
  <c r="I28" i="2"/>
  <c r="I36" i="2"/>
  <c r="F41" i="2"/>
  <c r="I42" i="2"/>
  <c r="F45" i="2"/>
  <c r="F63" i="2"/>
  <c r="F67" i="2"/>
  <c r="I68" i="2"/>
  <c r="F76" i="2"/>
  <c r="F56" i="2"/>
  <c r="I11" i="2"/>
  <c r="F57" i="2"/>
  <c r="F74" i="2"/>
  <c r="F82" i="2"/>
  <c r="I17" i="2"/>
  <c r="I22" i="2"/>
  <c r="I26" i="2"/>
  <c r="I30" i="2"/>
  <c r="F38" i="2"/>
  <c r="I40" i="2"/>
  <c r="F43" i="2"/>
  <c r="I57" i="2"/>
  <c r="F62" i="2"/>
  <c r="F88" i="2"/>
  <c r="I89" i="2"/>
  <c r="I6" i="2"/>
  <c r="I18" i="2"/>
  <c r="I23" i="2"/>
  <c r="I27" i="2"/>
  <c r="I31" i="2"/>
  <c r="I53" i="2"/>
  <c r="F78" i="2"/>
  <c r="F89" i="2"/>
  <c r="I38" i="2"/>
  <c r="I43" i="2"/>
  <c r="F47" i="2"/>
  <c r="I48" i="2"/>
  <c r="I56" i="2"/>
  <c r="I77" i="2"/>
  <c r="F80" i="2"/>
  <c r="I81" i="2"/>
  <c r="F85" i="2"/>
  <c r="F5" i="2"/>
  <c r="I5" i="2"/>
  <c r="H68" i="2"/>
  <c r="H25" i="2"/>
  <c r="I44" i="2"/>
  <c r="H24" i="2"/>
  <c r="H7" i="2"/>
  <c r="H36" i="2"/>
  <c r="H48" i="2"/>
  <c r="H53" i="2"/>
  <c r="H56" i="2"/>
  <c r="H78" i="2"/>
  <c r="H65" i="2"/>
  <c r="H82" i="2"/>
  <c r="H6" i="2"/>
  <c r="H17" i="2"/>
  <c r="H31" i="2"/>
  <c r="H16" i="2"/>
  <c r="F48" i="2"/>
  <c r="F50" i="2"/>
  <c r="F6" i="2"/>
  <c r="I7" i="2"/>
  <c r="H11" i="2"/>
  <c r="H18" i="2"/>
  <c r="I24" i="2"/>
  <c r="H27" i="2"/>
  <c r="F31" i="2"/>
  <c r="H38" i="2"/>
  <c r="H54" i="2"/>
  <c r="H57" i="2"/>
  <c r="H62" i="2"/>
  <c r="H66" i="2"/>
  <c r="I73" i="2"/>
  <c r="I88" i="2"/>
  <c r="I62" i="2"/>
  <c r="H69" i="2"/>
  <c r="H72" i="2"/>
  <c r="H73" i="2"/>
  <c r="H77" i="2"/>
  <c r="H81" i="2"/>
  <c r="H41" i="2"/>
  <c r="H46" i="2"/>
  <c r="H55" i="2"/>
  <c r="I70" i="2"/>
  <c r="I74" i="2"/>
  <c r="I78" i="2"/>
  <c r="I82" i="2"/>
  <c r="I71" i="2"/>
  <c r="H71" i="2"/>
  <c r="H85" i="2"/>
  <c r="H42" i="2"/>
  <c r="H44" i="2"/>
  <c r="F64" i="2"/>
  <c r="I9" i="2"/>
  <c r="I12" i="2"/>
  <c r="F16" i="2"/>
  <c r="F18" i="2"/>
  <c r="H22" i="2"/>
  <c r="I29" i="2"/>
  <c r="I33" i="2"/>
  <c r="F36" i="2"/>
  <c r="F40" i="2"/>
  <c r="H43" i="2"/>
  <c r="I54" i="2"/>
  <c r="F55" i="2"/>
  <c r="I58" i="2"/>
  <c r="H58" i="2"/>
  <c r="I75" i="2"/>
  <c r="H75" i="2"/>
  <c r="H23" i="2"/>
  <c r="H5" i="2"/>
  <c r="H9" i="2"/>
  <c r="H26" i="2"/>
  <c r="H29" i="2"/>
  <c r="I41" i="2"/>
  <c r="F44" i="2"/>
  <c r="H45" i="2"/>
  <c r="H47" i="2"/>
  <c r="H60" i="2"/>
  <c r="I63" i="2"/>
  <c r="H63" i="2"/>
  <c r="F72" i="2"/>
  <c r="H76" i="2"/>
  <c r="I79" i="2"/>
  <c r="H79" i="2"/>
  <c r="I91" i="2"/>
  <c r="H91" i="2"/>
  <c r="F10" i="2"/>
  <c r="I25" i="2"/>
  <c r="I46" i="2"/>
  <c r="H10" i="2"/>
  <c r="H28" i="2"/>
  <c r="H30" i="2"/>
  <c r="H49" i="2"/>
  <c r="H52" i="2"/>
  <c r="H64" i="2"/>
  <c r="I67" i="2"/>
  <c r="H67" i="2"/>
  <c r="H80" i="2"/>
  <c r="I84" i="2"/>
  <c r="H84" i="2"/>
  <c r="F61" i="2"/>
  <c r="I64" i="2"/>
  <c r="F65" i="2"/>
  <c r="F69" i="2"/>
  <c r="I72" i="2"/>
  <c r="F73" i="2"/>
  <c r="F77" i="2"/>
  <c r="I80" i="2"/>
  <c r="F81" i="2"/>
  <c r="H74" i="2"/>
  <c r="H89" i="2"/>
  <c r="H61" i="2"/>
  <c r="H12" i="13" l="1"/>
  <c r="G55" i="12"/>
  <c r="F5" i="15" s="1"/>
  <c r="F45" i="12"/>
  <c r="F7" i="11"/>
  <c r="F14" i="8"/>
  <c r="H45" i="12"/>
  <c r="G21" i="14"/>
  <c r="F18" i="15" s="1"/>
  <c r="F13" i="14"/>
  <c r="H13" i="14"/>
  <c r="F12" i="13"/>
  <c r="F8" i="10"/>
  <c r="H8" i="9"/>
  <c r="G21" i="8"/>
  <c r="F13" i="15" s="1"/>
  <c r="H14" i="8"/>
  <c r="I21" i="7"/>
  <c r="F21" i="7"/>
  <c r="H21" i="7"/>
  <c r="G15" i="6"/>
  <c r="H8" i="6"/>
  <c r="F58" i="4"/>
  <c r="H58" i="4"/>
  <c r="I58" i="4"/>
  <c r="H93" i="2"/>
  <c r="I93" i="2"/>
  <c r="F93" i="2"/>
  <c r="G31" i="7" l="1"/>
  <c r="G75" i="4"/>
  <c r="F8" i="15" s="1"/>
  <c r="G109" i="2"/>
  <c r="F7" i="15" s="1"/>
  <c r="F75" i="1" l="1"/>
  <c r="C75" i="1"/>
  <c r="F74" i="1"/>
  <c r="C74" i="1"/>
  <c r="F73" i="1"/>
  <c r="C73" i="1"/>
  <c r="F72" i="1"/>
  <c r="C72" i="1"/>
  <c r="C71" i="1"/>
  <c r="F70" i="1"/>
  <c r="C70" i="1"/>
  <c r="F68" i="1"/>
  <c r="C68" i="1"/>
  <c r="C67" i="1"/>
  <c r="H66" i="1"/>
  <c r="C66" i="1"/>
  <c r="C65" i="1"/>
  <c r="F64" i="1"/>
  <c r="C64" i="1"/>
  <c r="C63" i="1"/>
  <c r="H62" i="1"/>
  <c r="C62" i="1"/>
  <c r="F61" i="1"/>
  <c r="C61" i="1"/>
  <c r="F60" i="1"/>
  <c r="C60" i="1"/>
  <c r="D56" i="1"/>
  <c r="F56" i="1" s="1"/>
  <c r="C56" i="1"/>
  <c r="D55" i="1"/>
  <c r="F55" i="1" s="1"/>
  <c r="C55" i="1"/>
  <c r="D54" i="1"/>
  <c r="F54" i="1" s="1"/>
  <c r="C54" i="1"/>
  <c r="C57" i="1"/>
  <c r="D52" i="1"/>
  <c r="F52" i="1" s="1"/>
  <c r="C52" i="1"/>
  <c r="D51" i="1"/>
  <c r="C51" i="1"/>
  <c r="D49" i="1"/>
  <c r="F49" i="1" s="1"/>
  <c r="C49" i="1"/>
  <c r="D48" i="1"/>
  <c r="F48" i="1" s="1"/>
  <c r="C48" i="1"/>
  <c r="D47" i="1"/>
  <c r="F47" i="1" s="1"/>
  <c r="C47" i="1"/>
  <c r="D45" i="1"/>
  <c r="F45" i="1" s="1"/>
  <c r="C45" i="1"/>
  <c r="D44" i="1"/>
  <c r="F44" i="1" s="1"/>
  <c r="C44" i="1"/>
  <c r="D43" i="1"/>
  <c r="F43" i="1" s="1"/>
  <c r="C43" i="1"/>
  <c r="D42" i="1"/>
  <c r="F42" i="1" s="1"/>
  <c r="C42" i="1"/>
  <c r="D41" i="1"/>
  <c r="F41" i="1" s="1"/>
  <c r="C41" i="1"/>
  <c r="D40" i="1"/>
  <c r="C40" i="1"/>
  <c r="D39" i="1"/>
  <c r="C39" i="1"/>
  <c r="D38" i="1"/>
  <c r="H38" i="1" s="1"/>
  <c r="C38" i="1"/>
  <c r="D37" i="1"/>
  <c r="F37" i="1" s="1"/>
  <c r="C37" i="1"/>
  <c r="D36" i="1"/>
  <c r="F36" i="1" s="1"/>
  <c r="C36" i="1"/>
  <c r="D35" i="1"/>
  <c r="F35" i="1" s="1"/>
  <c r="C35" i="1"/>
  <c r="D34" i="1"/>
  <c r="F34" i="1" s="1"/>
  <c r="C34" i="1"/>
  <c r="D33" i="1"/>
  <c r="F33" i="1" s="1"/>
  <c r="C33" i="1"/>
  <c r="D32" i="1"/>
  <c r="F32" i="1" s="1"/>
  <c r="C32" i="1"/>
  <c r="D30" i="1"/>
  <c r="F30" i="1" s="1"/>
  <c r="C30" i="1"/>
  <c r="D29" i="1"/>
  <c r="F29" i="1" s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F21" i="1" s="1"/>
  <c r="C21" i="1"/>
  <c r="D20" i="1"/>
  <c r="G85" i="1" s="1"/>
  <c r="C20" i="1"/>
  <c r="D18" i="1"/>
  <c r="C18" i="1"/>
  <c r="D17" i="1"/>
  <c r="G83" i="1" s="1"/>
  <c r="C17" i="1"/>
  <c r="D16" i="1"/>
  <c r="F16" i="1" s="1"/>
  <c r="C16" i="1"/>
  <c r="D15" i="1"/>
  <c r="F15" i="1" s="1"/>
  <c r="C15" i="1"/>
  <c r="D14" i="1"/>
  <c r="F14" i="1" s="1"/>
  <c r="C14" i="1"/>
  <c r="D13" i="1"/>
  <c r="F13" i="1" s="1"/>
  <c r="C13" i="1"/>
  <c r="D12" i="1"/>
  <c r="F12" i="1" s="1"/>
  <c r="C12" i="1"/>
  <c r="D11" i="1"/>
  <c r="C11" i="1"/>
  <c r="F28" i="1" l="1"/>
  <c r="F27" i="1"/>
  <c r="F24" i="1"/>
  <c r="F39" i="1"/>
  <c r="G88" i="1"/>
  <c r="F25" i="1"/>
  <c r="F26" i="1"/>
  <c r="H51" i="1"/>
  <c r="G89" i="1"/>
  <c r="F18" i="1"/>
  <c r="G84" i="1"/>
  <c r="F23" i="1"/>
  <c r="F40" i="1"/>
  <c r="G87" i="1"/>
  <c r="F11" i="1"/>
  <c r="G82" i="1"/>
  <c r="G86" i="1"/>
  <c r="H34" i="1"/>
  <c r="H29" i="1"/>
  <c r="F65" i="1"/>
  <c r="F63" i="1"/>
  <c r="F67" i="1"/>
  <c r="H37" i="1"/>
  <c r="F38" i="1"/>
  <c r="H54" i="1"/>
  <c r="F66" i="1"/>
  <c r="F22" i="1"/>
  <c r="H12" i="1"/>
  <c r="F17" i="1"/>
  <c r="F20" i="1"/>
  <c r="H55" i="1"/>
  <c r="F62" i="1"/>
  <c r="H25" i="1"/>
  <c r="H49" i="1"/>
  <c r="F51" i="1"/>
  <c r="H71" i="1"/>
  <c r="H11" i="1"/>
  <c r="H16" i="1"/>
  <c r="H18" i="1"/>
  <c r="H20" i="1"/>
  <c r="H21" i="1"/>
  <c r="F71" i="1"/>
  <c r="H74" i="1"/>
  <c r="H27" i="1"/>
  <c r="H75" i="1"/>
  <c r="H28" i="1"/>
  <c r="H41" i="1"/>
  <c r="H45" i="1"/>
  <c r="H36" i="1"/>
  <c r="H70" i="1"/>
  <c r="H73" i="1"/>
  <c r="H13" i="1"/>
  <c r="H30" i="1"/>
  <c r="H39" i="1"/>
  <c r="H60" i="1"/>
  <c r="H14" i="1"/>
  <c r="H23" i="1"/>
  <c r="H32" i="1"/>
  <c r="H40" i="1"/>
  <c r="H43" i="1"/>
  <c r="H61" i="1"/>
  <c r="H64" i="1"/>
  <c r="H22" i="1"/>
  <c r="H15" i="1"/>
  <c r="H17" i="1"/>
  <c r="H24" i="1"/>
  <c r="H26" i="1"/>
  <c r="H33" i="1"/>
  <c r="H35" i="1"/>
  <c r="H44" i="1"/>
  <c r="H48" i="1"/>
  <c r="H65" i="1"/>
  <c r="H68" i="1"/>
  <c r="H42" i="1"/>
  <c r="H47" i="1"/>
  <c r="H52" i="1"/>
  <c r="H56" i="1"/>
  <c r="H63" i="1"/>
  <c r="H67" i="1"/>
  <c r="H72" i="1"/>
  <c r="F77" i="1" l="1"/>
  <c r="H77" i="1"/>
  <c r="I77" i="1"/>
  <c r="G96" i="1" l="1"/>
  <c r="F6" i="15" l="1"/>
  <c r="F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tc={DD00B880-ED18-45B6-9EC5-6C18FC7C4B86}</author>
  </authors>
  <commentList>
    <comment ref="C18" authorId="0" shapeId="0" xr:uid="{DD00B880-ED18-45B6-9EC5-6C18FC7C4B8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tiene reporte de transformadores instalados.</t>
        </r>
      </text>
    </comment>
  </commentList>
</comments>
</file>

<file path=xl/sharedStrings.xml><?xml version="1.0" encoding="utf-8"?>
<sst xmlns="http://schemas.openxmlformats.org/spreadsheetml/2006/main" count="1036" uniqueCount="277">
  <si>
    <t>Redes de distribución</t>
  </si>
  <si>
    <t>UCC</t>
  </si>
  <si>
    <t>Descripción</t>
  </si>
  <si>
    <t>Valor UCC</t>
  </si>
  <si>
    <t>Cantidad Plan</t>
  </si>
  <si>
    <t>Valor Plan</t>
  </si>
  <si>
    <t>Cantidad CAPEX</t>
  </si>
  <si>
    <t>Valor CAPEX</t>
  </si>
  <si>
    <t>Diferencia</t>
  </si>
  <si>
    <t>N1L1</t>
  </si>
  <si>
    <t>N1L121</t>
  </si>
  <si>
    <t>N1L122</t>
  </si>
  <si>
    <t>N1L123</t>
  </si>
  <si>
    <t>N1L124</t>
  </si>
  <si>
    <t>N1L55</t>
  </si>
  <si>
    <t>N1L56</t>
  </si>
  <si>
    <t>N1L57</t>
  </si>
  <si>
    <t>N1L58</t>
  </si>
  <si>
    <t>N1L67</t>
  </si>
  <si>
    <t>N1L70</t>
  </si>
  <si>
    <t>N1L98</t>
  </si>
  <si>
    <t>N1O2</t>
  </si>
  <si>
    <t>N1O3</t>
  </si>
  <si>
    <t>N1P49</t>
  </si>
  <si>
    <t>N1P51</t>
  </si>
  <si>
    <t>N1P58</t>
  </si>
  <si>
    <t>N1P61</t>
  </si>
  <si>
    <t>N1P63</t>
  </si>
  <si>
    <t>N1P67</t>
  </si>
  <si>
    <t>N1P70</t>
  </si>
  <si>
    <t>N1P73</t>
  </si>
  <si>
    <t>N1P82</t>
  </si>
  <si>
    <t>N1P85</t>
  </si>
  <si>
    <t>N1P86</t>
  </si>
  <si>
    <t>N1P91</t>
  </si>
  <si>
    <t>N1P94</t>
  </si>
  <si>
    <t>N1P95</t>
  </si>
  <si>
    <t>N1T11</t>
  </si>
  <si>
    <t>N1T12</t>
  </si>
  <si>
    <t>N1T14</t>
  </si>
  <si>
    <t>N1T3</t>
  </si>
  <si>
    <t>N1T4</t>
  </si>
  <si>
    <t>N1T40</t>
  </si>
  <si>
    <t>N1T41</t>
  </si>
  <si>
    <t>N1T42</t>
  </si>
  <si>
    <t>N1T43</t>
  </si>
  <si>
    <t>N1T44</t>
  </si>
  <si>
    <t>N1T48</t>
  </si>
  <si>
    <t>N1T5</t>
  </si>
  <si>
    <t>N1T51</t>
  </si>
  <si>
    <t>N1T52</t>
  </si>
  <si>
    <t>N1T6</t>
  </si>
  <si>
    <t>N1T7</t>
  </si>
  <si>
    <t>N2EQ9</t>
  </si>
  <si>
    <t>N2EQ12</t>
  </si>
  <si>
    <t>N2EQ14</t>
  </si>
  <si>
    <t>N2EQ15</t>
  </si>
  <si>
    <t>N2L136</t>
  </si>
  <si>
    <t>N2L137</t>
  </si>
  <si>
    <t>N2L138</t>
  </si>
  <si>
    <t>N2L70</t>
  </si>
  <si>
    <t>N2L71</t>
  </si>
  <si>
    <t>N2L72</t>
  </si>
  <si>
    <t>N2L73</t>
  </si>
  <si>
    <t>N2L74</t>
  </si>
  <si>
    <t>N2L75</t>
  </si>
  <si>
    <t>N2L81</t>
  </si>
  <si>
    <t>N2L83</t>
  </si>
  <si>
    <t>N2L86</t>
  </si>
  <si>
    <t>N2L96</t>
  </si>
  <si>
    <t>N3L124</t>
  </si>
  <si>
    <t>N3L60</t>
  </si>
  <si>
    <t>Total</t>
  </si>
  <si>
    <t>7400000 - 401304</t>
  </si>
  <si>
    <t>GE13-04 Red Segura</t>
  </si>
  <si>
    <t>UC CREG</t>
  </si>
  <si>
    <t>Reportado CREG</t>
  </si>
  <si>
    <t>Reportado OI</t>
  </si>
  <si>
    <t>Costo</t>
  </si>
  <si>
    <t>km de conductor/fase aéreo urbano - Trenzado - Aluminio - calibre 2</t>
  </si>
  <si>
    <t>Puesta a Tierra N1</t>
  </si>
  <si>
    <t>Poste de concreto - 8 m - urbano - suspensión - red trenzada</t>
  </si>
  <si>
    <t>Poste de fibra de vidrio - 8 m - urbano- suspensión - red trenzada</t>
  </si>
  <si>
    <t>Cortacircuitos monopolar - N2</t>
  </si>
  <si>
    <t>Poste de concreto de 12 m 510 kg - suspensión</t>
  </si>
  <si>
    <t>Poste de concreto de 12 m 750 kg - retención</t>
  </si>
  <si>
    <t>Poste de PRFV de 12 m 1050 kg - retención</t>
  </si>
  <si>
    <t>Expansión SDL</t>
  </si>
  <si>
    <t>N1C1</t>
  </si>
  <si>
    <t>N1C2</t>
  </si>
  <si>
    <t>N1C6</t>
  </si>
  <si>
    <t>N1L137</t>
  </si>
  <si>
    <t>N1L151</t>
  </si>
  <si>
    <t>N1L152</t>
  </si>
  <si>
    <t>N1L154</t>
  </si>
  <si>
    <t>N1P37</t>
  </si>
  <si>
    <t>N1T15</t>
  </si>
  <si>
    <t>N1T16</t>
  </si>
  <si>
    <t>N1T49</t>
  </si>
  <si>
    <t>N1T53</t>
  </si>
  <si>
    <t>N2EQ24</t>
  </si>
  <si>
    <t>N2L104</t>
  </si>
  <si>
    <t>N2L127</t>
  </si>
  <si>
    <t>N2L128</t>
  </si>
  <si>
    <t>N2L76</t>
  </si>
  <si>
    <t>N2L99</t>
  </si>
  <si>
    <t>N3L126</t>
  </si>
  <si>
    <t>N3L61</t>
  </si>
  <si>
    <t>N3L65</t>
  </si>
  <si>
    <t>N3L74</t>
  </si>
  <si>
    <t>N3L89</t>
  </si>
  <si>
    <t>Expansión del SDL</t>
  </si>
  <si>
    <t>Pararrayos - N2</t>
  </si>
  <si>
    <t>Poste de PRFV de 12 m 510 kg - suspensión</t>
  </si>
  <si>
    <t>km de conductor (3 fases)  ACSR 4/0 AWG</t>
  </si>
  <si>
    <t>km de conductor (3 fases)  semiaislado 4/0 AWG</t>
  </si>
  <si>
    <t>Poste de PRFV de 14 m 750 kg- Poste simple - Circuito sencillo - suspensión</t>
  </si>
  <si>
    <t>N3L62</t>
  </si>
  <si>
    <t>N3L63</t>
  </si>
  <si>
    <t>N3L97</t>
  </si>
  <si>
    <t>N2L80</t>
  </si>
  <si>
    <t>Transformadores de distribución</t>
  </si>
  <si>
    <t>N1T13</t>
  </si>
  <si>
    <t>N1T20</t>
  </si>
  <si>
    <t>N1T38</t>
  </si>
  <si>
    <t>N1T45</t>
  </si>
  <si>
    <t>N1T46</t>
  </si>
  <si>
    <t>N1T50</t>
  </si>
  <si>
    <t>N1T8</t>
  </si>
  <si>
    <t>N2EQ38</t>
  </si>
  <si>
    <t>Poste de concreto de 12 m 1050 kg - retención</t>
  </si>
  <si>
    <t>km de conductor (3 fases)  ACSR 1/0 AWG</t>
  </si>
  <si>
    <t>N1P1</t>
  </si>
  <si>
    <t>N1P22</t>
  </si>
  <si>
    <t>N1P23</t>
  </si>
  <si>
    <t>N1P25</t>
  </si>
  <si>
    <t>N1P34</t>
  </si>
  <si>
    <t>N1P46</t>
  </si>
  <si>
    <t>N1P47</t>
  </si>
  <si>
    <t>N2EQ35</t>
  </si>
  <si>
    <t>N2L100</t>
  </si>
  <si>
    <t>N3EQ2</t>
  </si>
  <si>
    <t>Juego cuchillas de operación sin carga - N3</t>
  </si>
  <si>
    <t>Cable de Guarda</t>
  </si>
  <si>
    <t>Poste de concreto de 14 m 750 kg Poste simple - Circuito sencillo - suspensión</t>
  </si>
  <si>
    <t>N1L99</t>
  </si>
  <si>
    <t>N1P10</t>
  </si>
  <si>
    <t>N1P15</t>
  </si>
  <si>
    <t>N1P96</t>
  </si>
  <si>
    <t>N1L149</t>
  </si>
  <si>
    <t>N1P28</t>
  </si>
  <si>
    <t>N2EQ11</t>
  </si>
  <si>
    <t>N2EQ13</t>
  </si>
  <si>
    <t>N2EQ29</t>
  </si>
  <si>
    <t>N2L84</t>
  </si>
  <si>
    <t>N2L87</t>
  </si>
  <si>
    <t>N3EQ22</t>
  </si>
  <si>
    <t>N3EQ23</t>
  </si>
  <si>
    <t>N3EQ3</t>
  </si>
  <si>
    <t>N3L121</t>
  </si>
  <si>
    <t>N3L64</t>
  </si>
  <si>
    <t>N3L67</t>
  </si>
  <si>
    <t>N3L75</t>
  </si>
  <si>
    <t>N3L77</t>
  </si>
  <si>
    <t>N3L82</t>
  </si>
  <si>
    <t>N2EQ26</t>
  </si>
  <si>
    <t>Medidas Entre Niveles de Tensión 2 a 4</t>
  </si>
  <si>
    <t>N2EQ40</t>
  </si>
  <si>
    <t>N3EQ1</t>
  </si>
  <si>
    <t>N3EQ11</t>
  </si>
  <si>
    <t>N3EQ27</t>
  </si>
  <si>
    <t>7400030 - 401504</t>
  </si>
  <si>
    <t>N3EQ5</t>
  </si>
  <si>
    <t>Macromedición</t>
  </si>
  <si>
    <t>N2EQ10</t>
  </si>
  <si>
    <t>N3S1</t>
  </si>
  <si>
    <t>N2L134</t>
  </si>
  <si>
    <t>UCC_FC</t>
  </si>
  <si>
    <t>CANTIDAD</t>
  </si>
  <si>
    <t>FC</t>
  </si>
  <si>
    <t>DESCR</t>
  </si>
  <si>
    <t>VALOR</t>
  </si>
  <si>
    <t>VALOR FC</t>
  </si>
  <si>
    <t>N3S1E03</t>
  </si>
  <si>
    <t>Dispositivo de Protección contra Sobretensiones (DPS) - N3</t>
  </si>
  <si>
    <t>N3S1E04</t>
  </si>
  <si>
    <t>Interruptor - N3</t>
  </si>
  <si>
    <t>N3S1E06</t>
  </si>
  <si>
    <t>Seccionador tripolar - N3</t>
  </si>
  <si>
    <t>N3S1E07</t>
  </si>
  <si>
    <t>Seccionador tripolar con Cuchilla de puesta a tierra - N3</t>
  </si>
  <si>
    <t>N3S1E08</t>
  </si>
  <si>
    <t>Transformador de corriente - N3</t>
  </si>
  <si>
    <t>N3S1E13</t>
  </si>
  <si>
    <t>Acero Estructural (kg)</t>
  </si>
  <si>
    <t>N3S1E14</t>
  </si>
  <si>
    <t>Conductores de media tensión</t>
  </si>
  <si>
    <t>N3S1E15</t>
  </si>
  <si>
    <t>Conectores</t>
  </si>
  <si>
    <t>CANT X3</t>
  </si>
  <si>
    <t>CANT X1</t>
  </si>
  <si>
    <t>SDL Caldono</t>
  </si>
  <si>
    <t>km de conductor/fase aéreo urbano - Trenzado - Aluminio - calibre  1/0</t>
  </si>
  <si>
    <t>Caja de Derivación N1</t>
  </si>
  <si>
    <t>Transformador Aéreo Trifásico urbano de 45 kVA</t>
  </si>
  <si>
    <t>Transformador Aéreo Trifásico urbano de 75 kVA</t>
  </si>
  <si>
    <t>Transformador Aéreo Monofásico urbano de 15 kVA</t>
  </si>
  <si>
    <t>Transformador Aéreo Monofásico urbano de 37,5 kVA</t>
  </si>
  <si>
    <t>OI</t>
  </si>
  <si>
    <t>PROYECTO</t>
  </si>
  <si>
    <t>DESCRIPCIÓN</t>
  </si>
  <si>
    <t>N2L89</t>
  </si>
  <si>
    <t>N3EQ9</t>
  </si>
  <si>
    <t>NOTA:</t>
  </si>
  <si>
    <t>Hay reporte CREG en el año 2023</t>
  </si>
  <si>
    <t>Transformador Aéreo Monofásico urbano de 25 kVA</t>
  </si>
  <si>
    <t>Transformador Aéreo Monofásico urbano de 50 kVA</t>
  </si>
  <si>
    <t>Transición aérea - subterránea - N3</t>
  </si>
  <si>
    <t>Juego cortacircuitos - N3</t>
  </si>
  <si>
    <t>Sistema de puesta a tierra diseño típico para poste</t>
  </si>
  <si>
    <t>Equipo de medida - N2</t>
  </si>
  <si>
    <t>Transformador de tensión - N3</t>
  </si>
  <si>
    <t>Subestación Guadualejo - SDL Guadualejo</t>
  </si>
  <si>
    <t>km de conductor (3 fases)  semiaislado 1/0 AWG</t>
  </si>
  <si>
    <t>Área</t>
  </si>
  <si>
    <t>Desarrollo</t>
  </si>
  <si>
    <t>Control de energía</t>
  </si>
  <si>
    <t>Provisión de servicios</t>
  </si>
  <si>
    <t>Mantenimiento</t>
  </si>
  <si>
    <t>Remodelación y nueva Línea San Bernardino - Piendamó 34.5 kV - Etapa I</t>
  </si>
  <si>
    <t>300205-300605</t>
  </si>
  <si>
    <t>7400014-7400059-7400168</t>
  </si>
  <si>
    <t>Reposición de redes de MT y BT</t>
  </si>
  <si>
    <t>Transformador Aéreo Monofásico urbano de 10 kVA</t>
  </si>
  <si>
    <t>AÑO</t>
  </si>
  <si>
    <t>DESARROLLO</t>
  </si>
  <si>
    <t>MANTENIMIENTO</t>
  </si>
  <si>
    <t>CONTROL DE ENERGÍA</t>
  </si>
  <si>
    <t>PROVISIÓN DE SERVICIO</t>
  </si>
  <si>
    <t>TOTAL</t>
  </si>
  <si>
    <t xml:space="preserve"> $                    -   </t>
  </si>
  <si>
    <t>SUBT</t>
  </si>
  <si>
    <t>Red segura</t>
  </si>
  <si>
    <t>N1L138</t>
  </si>
  <si>
    <t>N1L140</t>
  </si>
  <si>
    <t>N1P72</t>
  </si>
  <si>
    <t>N1P75</t>
  </si>
  <si>
    <t>N1P87</t>
  </si>
  <si>
    <t>N1P20</t>
  </si>
  <si>
    <t>N2EQ31</t>
  </si>
  <si>
    <t>N2S7</t>
  </si>
  <si>
    <t>N3L96</t>
  </si>
  <si>
    <t>N1T19</t>
  </si>
  <si>
    <t>N2L126</t>
  </si>
  <si>
    <t>N1P16</t>
  </si>
  <si>
    <t>N3L66</t>
  </si>
  <si>
    <t>N3L79</t>
  </si>
  <si>
    <t>N3L80</t>
  </si>
  <si>
    <t>N3L81</t>
  </si>
  <si>
    <t>7400072 - 200200</t>
  </si>
  <si>
    <t>Buenos Aires 6.5 MVA - 34,5/13,2 Kv</t>
  </si>
  <si>
    <t>SE GUACHENE 6.5 MVA</t>
  </si>
  <si>
    <t>Cant_CAPEX</t>
  </si>
  <si>
    <t>Expansión del SDL (Circuito Popayán N2)</t>
  </si>
  <si>
    <t>Línea San Bernardino - Los Andes 34.5 kV</t>
  </si>
  <si>
    <t>Eliminación T-Mondomo</t>
  </si>
  <si>
    <t>Repotenciación - Expansión (Calibre) - Zona Sur - Etapa II (Timbío - Rosas)</t>
  </si>
  <si>
    <t>N3L76</t>
  </si>
  <si>
    <t>402000-CPE</t>
  </si>
  <si>
    <t>Transformador Aéreo Monofásico rural de 10 kVA</t>
  </si>
  <si>
    <t>km de conductor/fase subterráneo urbano - Aislado - Cobre - calibre  1/0</t>
  </si>
  <si>
    <t>Poste de PRFV de 12 m 750 kg - retención</t>
  </si>
  <si>
    <t>DIFERENCIA CAPEX VS PI 2024</t>
  </si>
  <si>
    <t>Mantenimiento - 0%</t>
  </si>
  <si>
    <t>Desarrollo - 44%</t>
  </si>
  <si>
    <t>Control de energía - 47%</t>
  </si>
  <si>
    <t>Provisión del servicio - 8%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</si>
</sst>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_);_(&quot;$&quot;* \(#,##0\);_(&quot;$&quot;* &quot;-&quot;??_);_(@_)"/>
    <numFmt numFmtId="165" formatCode="0.000"/>
    <numFmt numFmtId="166" formatCode="0.0000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&quot;$&quot;\ * #,##0_-;\-&quot;$&quot;\ * #,##0_-;_-&quot;$&quot;\ * &quot;-&quot;??_-;_-@_-"/>
    <numFmt numFmtId="171" formatCode="_-* #,##0.000_-;\-* #,##0.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</font>
    <font>
      <b/>
      <sz val="12"/>
      <color rgb="FF041B4D"/>
      <name val="Calibri"/>
      <family val="2"/>
    </font>
    <font>
      <b/>
      <sz val="10"/>
      <color rgb="FF041B4D"/>
      <name val="Calibri"/>
      <family val="2"/>
    </font>
    <font>
      <sz val="10"/>
      <color rgb="FF041B4D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A499"/>
        <bgColor indexed="64"/>
      </patternFill>
    </fill>
    <fill>
      <patternFill patternType="solid">
        <fgColor rgb="FFEAF058"/>
        <bgColor indexed="64"/>
      </patternFill>
    </fill>
    <fill>
      <patternFill patternType="solid">
        <fgColor rgb="FF2FFF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n">
        <color theme="8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Fill="1" applyBorder="1"/>
    <xf numFmtId="164" fontId="0" fillId="0" borderId="0" xfId="0" applyNumberFormat="1"/>
    <xf numFmtId="1" fontId="0" fillId="0" borderId="0" xfId="1" applyNumberFormat="1" applyFont="1" applyFill="1" applyBorder="1"/>
    <xf numFmtId="1" fontId="0" fillId="0" borderId="0" xfId="0" applyNumberFormat="1"/>
    <xf numFmtId="166" fontId="0" fillId="0" borderId="0" xfId="0" applyNumberFormat="1"/>
    <xf numFmtId="0" fontId="0" fillId="0" borderId="1" xfId="0" applyBorder="1"/>
    <xf numFmtId="0" fontId="3" fillId="0" borderId="2" xfId="0" applyFont="1" applyBorder="1"/>
    <xf numFmtId="164" fontId="0" fillId="0" borderId="0" xfId="1" applyNumberFormat="1" applyFont="1" applyBorder="1"/>
    <xf numFmtId="0" fontId="2" fillId="3" borderId="0" xfId="0" applyFont="1" applyFill="1"/>
    <xf numFmtId="0" fontId="3" fillId="0" borderId="3" xfId="0" applyFont="1" applyBorder="1"/>
    <xf numFmtId="2" fontId="0" fillId="4" borderId="0" xfId="0" applyNumberFormat="1" applyFill="1"/>
    <xf numFmtId="164" fontId="0" fillId="4" borderId="0" xfId="0" applyNumberFormat="1" applyFill="1"/>
    <xf numFmtId="167" fontId="0" fillId="0" borderId="0" xfId="2" applyNumberFormat="1" applyFont="1" applyFill="1" applyBorder="1"/>
    <xf numFmtId="165" fontId="0" fillId="0" borderId="0" xfId="1" applyNumberFormat="1" applyFont="1" applyFill="1" applyBorder="1"/>
    <xf numFmtId="165" fontId="0" fillId="0" borderId="0" xfId="0" applyNumberFormat="1"/>
    <xf numFmtId="166" fontId="0" fillId="0" borderId="0" xfId="1" applyNumberFormat="1" applyFont="1" applyFill="1" applyBorder="1"/>
    <xf numFmtId="0" fontId="2" fillId="5" borderId="4" xfId="0" applyFont="1" applyFill="1" applyBorder="1"/>
    <xf numFmtId="0" fontId="2" fillId="6" borderId="0" xfId="0" applyFont="1" applyFill="1"/>
    <xf numFmtId="2" fontId="0" fillId="0" borderId="0" xfId="0" applyNumberFormat="1"/>
    <xf numFmtId="1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167" fontId="0" fillId="0" borderId="0" xfId="0" applyNumberFormat="1"/>
    <xf numFmtId="0" fontId="0" fillId="0" borderId="0" xfId="0" applyAlignment="1">
      <alignment horizontal="left"/>
    </xf>
    <xf numFmtId="167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Fill="1"/>
    <xf numFmtId="170" fontId="0" fillId="0" borderId="0" xfId="1" applyNumberFormat="1" applyFont="1"/>
    <xf numFmtId="0" fontId="0" fillId="7" borderId="0" xfId="0" applyFill="1"/>
    <xf numFmtId="0" fontId="2" fillId="0" borderId="0" xfId="0" applyFont="1" applyAlignment="1">
      <alignment horizontal="left"/>
    </xf>
    <xf numFmtId="43" fontId="0" fillId="0" borderId="0" xfId="2" applyFont="1"/>
    <xf numFmtId="0" fontId="2" fillId="8" borderId="5" xfId="0" applyFont="1" applyFill="1" applyBorder="1"/>
    <xf numFmtId="0" fontId="3" fillId="0" borderId="0" xfId="0" applyFont="1"/>
    <xf numFmtId="0" fontId="0" fillId="0" borderId="0" xfId="0" applyAlignment="1">
      <alignment vertical="center"/>
    </xf>
    <xf numFmtId="0" fontId="5" fillId="9" borderId="6" xfId="0" applyFont="1" applyFill="1" applyBorder="1" applyAlignment="1">
      <alignment horizontal="center" vertical="center" wrapText="1" readingOrder="1"/>
    </xf>
    <xf numFmtId="0" fontId="6" fillId="10" borderId="7" xfId="0" applyFont="1" applyFill="1" applyBorder="1" applyAlignment="1">
      <alignment horizontal="center" vertical="center" wrapText="1" readingOrder="1"/>
    </xf>
    <xf numFmtId="0" fontId="6" fillId="10" borderId="8" xfId="0" applyFont="1" applyFill="1" applyBorder="1" applyAlignment="1">
      <alignment horizontal="center" vertical="center" wrapText="1" readingOrder="1"/>
    </xf>
    <xf numFmtId="6" fontId="7" fillId="11" borderId="7" xfId="0" applyNumberFormat="1" applyFont="1" applyFill="1" applyBorder="1" applyAlignment="1">
      <alignment horizontal="center" vertical="top" wrapText="1" readingOrder="1"/>
    </xf>
    <xf numFmtId="6" fontId="7" fillId="12" borderId="8" xfId="0" applyNumberFormat="1" applyFont="1" applyFill="1" applyBorder="1" applyAlignment="1">
      <alignment horizontal="center" wrapText="1" readingOrder="1"/>
    </xf>
    <xf numFmtId="170" fontId="9" fillId="12" borderId="0" xfId="1" applyNumberFormat="1" applyFont="1" applyFill="1"/>
    <xf numFmtId="6" fontId="8" fillId="12" borderId="7" xfId="0" applyNumberFormat="1" applyFont="1" applyFill="1" applyBorder="1" applyAlignment="1">
      <alignment horizontal="center" vertical="top" wrapText="1" readingOrder="1"/>
    </xf>
    <xf numFmtId="6" fontId="8" fillId="12" borderId="8" xfId="0" applyNumberFormat="1" applyFont="1" applyFill="1" applyBorder="1" applyAlignment="1">
      <alignment horizontal="center" vertical="top" wrapText="1" readingOrder="1"/>
    </xf>
    <xf numFmtId="0" fontId="8" fillId="12" borderId="7" xfId="0" applyFont="1" applyFill="1" applyBorder="1" applyAlignment="1">
      <alignment horizontal="center" vertical="center" wrapText="1" readingOrder="1"/>
    </xf>
    <xf numFmtId="6" fontId="10" fillId="12" borderId="8" xfId="0" applyNumberFormat="1" applyFont="1" applyFill="1" applyBorder="1" applyAlignment="1">
      <alignment horizontal="center" vertical="center" wrapText="1" readingOrder="1"/>
    </xf>
    <xf numFmtId="170" fontId="0" fillId="0" borderId="0" xfId="0" applyNumberFormat="1"/>
    <xf numFmtId="9" fontId="0" fillId="0" borderId="0" xfId="3" applyFont="1"/>
    <xf numFmtId="171" fontId="0" fillId="0" borderId="0" xfId="0" applyNumberFormat="1"/>
    <xf numFmtId="1" fontId="0" fillId="7" borderId="0" xfId="1" applyNumberFormat="1" applyFont="1" applyFill="1" applyBorder="1"/>
    <xf numFmtId="164" fontId="0" fillId="7" borderId="0" xfId="0" applyNumberFormat="1" applyFill="1"/>
    <xf numFmtId="0" fontId="2" fillId="0" borderId="9" xfId="0" applyFont="1" applyBorder="1" applyAlignment="1">
      <alignment horizontal="center"/>
    </xf>
    <xf numFmtId="168" fontId="0" fillId="0" borderId="0" xfId="2" applyNumberFormat="1" applyFont="1" applyFill="1" applyBorder="1"/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vertical="center"/>
    </xf>
    <xf numFmtId="0" fontId="0" fillId="4" borderId="0" xfId="0" applyFill="1"/>
    <xf numFmtId="164" fontId="0" fillId="4" borderId="0" xfId="1" applyNumberFormat="1" applyFont="1" applyFill="1" applyBorder="1"/>
    <xf numFmtId="1" fontId="0" fillId="4" borderId="0" xfId="1" applyNumberFormat="1" applyFont="1" applyFill="1" applyBorder="1"/>
    <xf numFmtId="0" fontId="0" fillId="13" borderId="0" xfId="0" applyFill="1"/>
    <xf numFmtId="164" fontId="0" fillId="13" borderId="0" xfId="1" applyNumberFormat="1" applyFont="1" applyFill="1" applyBorder="1"/>
    <xf numFmtId="166" fontId="0" fillId="13" borderId="0" xfId="0" applyNumberFormat="1" applyFill="1"/>
    <xf numFmtId="164" fontId="0" fillId="13" borderId="0" xfId="0" applyNumberFormat="1" applyFill="1"/>
    <xf numFmtId="1" fontId="0" fillId="13" borderId="0" xfId="1" applyNumberFormat="1" applyFont="1" applyFill="1" applyBorder="1"/>
    <xf numFmtId="1" fontId="0" fillId="13" borderId="0" xfId="0" applyNumberFormat="1" applyFill="1"/>
    <xf numFmtId="166" fontId="0" fillId="13" borderId="0" xfId="1" applyNumberFormat="1" applyFont="1" applyFill="1" applyBorder="1"/>
    <xf numFmtId="166" fontId="0" fillId="4" borderId="0" xfId="1" applyNumberFormat="1" applyFont="1" applyFill="1" applyBorder="1"/>
    <xf numFmtId="0" fontId="0" fillId="12" borderId="0" xfId="0" applyFill="1"/>
    <xf numFmtId="164" fontId="0" fillId="12" borderId="0" xfId="1" applyNumberFormat="1" applyFont="1" applyFill="1" applyBorder="1"/>
    <xf numFmtId="164" fontId="0" fillId="12" borderId="0" xfId="0" applyNumberFormat="1" applyFill="1"/>
    <xf numFmtId="1" fontId="0" fillId="12" borderId="0" xfId="1" applyNumberFormat="1" applyFont="1" applyFill="1" applyBorder="1"/>
    <xf numFmtId="1" fontId="0" fillId="12" borderId="0" xfId="0" applyNumberFormat="1" applyFill="1"/>
    <xf numFmtId="165" fontId="0" fillId="13" borderId="0" xfId="1" applyNumberFormat="1" applyFont="1" applyFill="1" applyBorder="1"/>
    <xf numFmtId="0" fontId="0" fillId="12" borderId="0" xfId="0" applyFill="1" applyAlignment="1">
      <alignment horizontal="left"/>
    </xf>
    <xf numFmtId="167" fontId="0" fillId="12" borderId="0" xfId="0" applyNumberFormat="1" applyFill="1"/>
    <xf numFmtId="166" fontId="0" fillId="7" borderId="0" xfId="0" applyNumberFormat="1" applyFill="1"/>
    <xf numFmtId="165" fontId="0" fillId="4" borderId="0" xfId="1" applyNumberFormat="1" applyFont="1" applyFill="1" applyBorder="1"/>
    <xf numFmtId="167" fontId="0" fillId="13" borderId="0" xfId="2" applyNumberFormat="1" applyFont="1" applyFill="1" applyBorder="1"/>
    <xf numFmtId="167" fontId="0" fillId="4" borderId="0" xfId="2" applyNumberFormat="1" applyFont="1" applyFill="1" applyBorder="1"/>
    <xf numFmtId="169" fontId="0" fillId="13" borderId="0" xfId="1" applyNumberFormat="1" applyFont="1" applyFill="1" applyBorder="1"/>
    <xf numFmtId="0" fontId="0" fillId="13" borderId="0" xfId="0" applyFill="1" applyAlignment="1">
      <alignment horizontal="left"/>
    </xf>
    <xf numFmtId="167" fontId="0" fillId="13" borderId="0" xfId="2" applyNumberFormat="1" applyFont="1" applyFill="1"/>
    <xf numFmtId="168" fontId="0" fillId="13" borderId="0" xfId="2" applyNumberFormat="1" applyFont="1" applyFill="1"/>
    <xf numFmtId="168" fontId="0" fillId="13" borderId="0" xfId="0" applyNumberFormat="1" applyFill="1"/>
    <xf numFmtId="168" fontId="0" fillId="4" borderId="0" xfId="0" applyNumberFormat="1" applyFill="1"/>
    <xf numFmtId="167" fontId="0" fillId="13" borderId="0" xfId="0" applyNumberFormat="1" applyFill="1"/>
    <xf numFmtId="167" fontId="0" fillId="4" borderId="0" xfId="0" applyNumberFormat="1" applyFill="1"/>
    <xf numFmtId="0" fontId="0" fillId="4" borderId="0" xfId="0" applyFill="1" applyAlignment="1">
      <alignment horizontal="left"/>
    </xf>
    <xf numFmtId="0" fontId="0" fillId="7" borderId="0" xfId="0" applyFill="1" applyAlignment="1">
      <alignment horizontal="right" vertical="center"/>
    </xf>
    <xf numFmtId="167" fontId="0" fillId="4" borderId="0" xfId="2" applyNumberFormat="1" applyFont="1" applyFill="1"/>
    <xf numFmtId="0" fontId="0" fillId="7" borderId="0" xfId="0" applyFill="1" applyAlignment="1">
      <alignment horizontal="right" vertical="center" wrapText="1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267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8" formatCode="_-* #,##0.0000_-;\-* #,##0.00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6" formatCode="0.0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0.000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7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5" formatCode="0.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5" formatCode="0.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6" formatCode="0.0000"/>
      <fill>
        <patternFill patternType="solid">
          <fgColor indexed="64"/>
          <bgColor theme="5" tint="0.59999389629810485"/>
        </patternFill>
      </fill>
    </dxf>
    <dxf>
      <numFmt numFmtId="166" formatCode="0.0000"/>
      <fill>
        <patternFill patternType="none">
          <fgColor indexed="64"/>
          <bgColor auto="1"/>
        </patternFill>
      </fill>
    </dxf>
    <dxf>
      <numFmt numFmtId="168" formatCode="_-* #,##0.0000_-;\-* #,##0.00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0.000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8" formatCode="_-* #,##0.0000_-;\-* #,##0.00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8" formatCode="_-* #,##0.0000_-;\-* #,##0.00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6" formatCode="0.0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7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5" formatCode="0.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6" formatCode="0.0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7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71" formatCode="_-* #,##0.000_-;\-* #,##0.0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5" formatCode="0.000"/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0.000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59999389629810485"/>
        </patternFill>
      </fill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2" formatCode="0.00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6" formatCode="0.0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 tint="0.39997558519241921"/>
        </left>
        <right/>
        <top style="double">
          <color theme="6"/>
        </top>
        <bottom style="thin">
          <color theme="6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6A6F88F7-323C-45A4-ADC8-2F623DE1AB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DIAGRAMA DE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PARETO</a:t>
          </a:r>
        </a:p>
      </cx:txPr>
    </cx:title>
    <cx:plotArea>
      <cx:plotAreaRegion>
        <cx:series layoutId="clusteredColumn" uniqueId="{3FD825A8-A672-4D33-A50A-BB22D5949EE2}" formatIdx="0">
          <cx:dataLabels pos="ctr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C1B265D2-14FA-4188-BDE3-5B3029AAE146}" formatIdx="1">
          <cx:axisId val="2"/>
        </cx:series>
        <cx:series layoutId="clusteredColumn" hidden="1" uniqueId="{00000000-84AE-47AA-8008-3BB95A76AB70}" formatIdx="2">
          <cx:dataId val="1"/>
          <cx:layoutPr>
            <cx:binning intervalClosed="r"/>
          </cx:layoutPr>
          <cx:axisId val="1"/>
        </cx:series>
        <cx:series layoutId="paretoLine" ownerIdx="2" uniqueId="{AB7740D5-D418-4AE3-BAA8-C43AC4AF39CE}" formatIdx="3">
          <cx:axisId val="2"/>
        </cx:series>
      </cx:plotAreaRegion>
      <cx:axis id="0">
        <cx:catScaling gapWidth="0"/>
        <cx:majorTickMarks type="out"/>
        <cx:tickLabels/>
      </cx:axis>
      <cx:axis id="1" hidden="1">
        <cx:valScaling/>
        <cx:majorGridlines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21</xdr:row>
      <xdr:rowOff>80961</xdr:rowOff>
    </xdr:from>
    <xdr:to>
      <xdr:col>5</xdr:col>
      <xdr:colOff>733425</xdr:colOff>
      <xdr:row>37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DD80538-3E38-0EA3-D009-D36311416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4" y="4081461"/>
              <a:ext cx="8029576" cy="347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rma_Mera\02_Plan_Inversion\UCC_CAP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BER\Documents\UC%202024\UCC_2024.xlsx" TargetMode="External"/><Relationship Id="rId1" Type="http://schemas.openxmlformats.org/officeDocument/2006/relationships/externalLinkPath" Target="UCC_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BER\Documents\UC%202023\UCC_2023.xlsx" TargetMode="External"/><Relationship Id="rId1" Type="http://schemas.openxmlformats.org/officeDocument/2006/relationships/externalLinkPath" Target="/Users/DIBER/Documents/UC%202023/UCC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CC_CAP14"/>
    </sheetNames>
    <sheetDataSet>
      <sheetData sheetId="0" refreshError="1">
        <row r="1">
          <cell r="B1" t="str">
            <v>UCC</v>
          </cell>
          <cell r="C1" t="str">
            <v>DESCRIPCION</v>
          </cell>
          <cell r="D1" t="str">
            <v>COSTO INSTALACIÓN</v>
          </cell>
        </row>
        <row r="2">
          <cell r="B2" t="str">
            <v>N0P1</v>
          </cell>
          <cell r="C2" t="str">
            <v>Control subestación Tipo 1 (1-2 Bahías) ($/bahía)</v>
          </cell>
          <cell r="D2">
            <v>125195000</v>
          </cell>
        </row>
        <row r="3">
          <cell r="B3" t="str">
            <v>N0P10</v>
          </cell>
          <cell r="C3" t="str">
            <v>Centro de control tipo 3 (SCADA + EMS completa)</v>
          </cell>
          <cell r="D3">
            <v>9856875000</v>
          </cell>
        </row>
        <row r="4">
          <cell r="B4" t="str">
            <v>N0P11</v>
          </cell>
          <cell r="C4" t="str">
            <v>Centro de control tipo 4 (SCADA+DMS Completo+OMS+CMS)</v>
          </cell>
          <cell r="D4">
            <v>11611325000</v>
          </cell>
        </row>
        <row r="5">
          <cell r="B5" t="str">
            <v>N0P12</v>
          </cell>
          <cell r="C5" t="str">
            <v>Centro de control tipo 4 (SCADA+EMS-Completo+DMS Completo+OMS+CMS)</v>
          </cell>
          <cell r="D5">
            <v>15411241000</v>
          </cell>
        </row>
        <row r="6">
          <cell r="B6" t="str">
            <v>N0P13</v>
          </cell>
          <cell r="C6" t="str">
            <v>Casa de control cualquier nivel de tensión ($/m2)</v>
          </cell>
          <cell r="D6">
            <v>2676000</v>
          </cell>
        </row>
        <row r="7">
          <cell r="B7" t="str">
            <v>N0P2</v>
          </cell>
          <cell r="C7" t="str">
            <v>Control subestación Tipo 2  (3-4 Bahías) ($/bahía)</v>
          </cell>
          <cell r="D7">
            <v>93345000</v>
          </cell>
        </row>
        <row r="8">
          <cell r="B8" t="str">
            <v>N0P3</v>
          </cell>
          <cell r="C8" t="str">
            <v>Control subestación Tipo 3 (5-8 Bahías) ($/bahía)</v>
          </cell>
          <cell r="D8">
            <v>84778000</v>
          </cell>
        </row>
        <row r="9">
          <cell r="B9" t="str">
            <v>N0P4</v>
          </cell>
          <cell r="C9" t="str">
            <v>Control subestación Tipo 4 (9-12 Bahías) ($/bahía)</v>
          </cell>
          <cell r="D9">
            <v>79339000</v>
          </cell>
        </row>
        <row r="10">
          <cell r="B10" t="str">
            <v>N0P5</v>
          </cell>
          <cell r="C10" t="str">
            <v>Control subestación Tipo 5 (Más de 13 Bahías) ($/bahía)</v>
          </cell>
          <cell r="D10">
            <v>73180000</v>
          </cell>
        </row>
        <row r="11">
          <cell r="B11" t="str">
            <v>N0P6</v>
          </cell>
          <cell r="C11" t="str">
            <v>Centro de control tipo 1 (SCADA)</v>
          </cell>
          <cell r="D11">
            <v>1513672000</v>
          </cell>
        </row>
        <row r="12">
          <cell r="B12" t="str">
            <v>N0P67</v>
          </cell>
          <cell r="C12" t="str">
            <v>SGA - CEO -2020</v>
          </cell>
          <cell r="D12">
            <v>180886500</v>
          </cell>
        </row>
        <row r="13">
          <cell r="B13" t="str">
            <v>N0P68</v>
          </cell>
          <cell r="C13" t="str">
            <v>SGA - CEO -2021</v>
          </cell>
          <cell r="D13">
            <v>196017250</v>
          </cell>
        </row>
        <row r="14">
          <cell r="B14" t="str">
            <v>N0P69</v>
          </cell>
          <cell r="C14" t="str">
            <v>SGA - CEO -2022</v>
          </cell>
          <cell r="D14">
            <v>457373750</v>
          </cell>
        </row>
        <row r="15">
          <cell r="B15" t="str">
            <v>N0P7</v>
          </cell>
          <cell r="C15" t="str">
            <v>Centro de control tipo 2 (SCADA+EMS Operativo)</v>
          </cell>
          <cell r="D15">
            <v>5330826000</v>
          </cell>
        </row>
        <row r="16">
          <cell r="B16" t="str">
            <v>N0P70</v>
          </cell>
          <cell r="C16" t="str">
            <v>SGA - CEO -2023</v>
          </cell>
          <cell r="D16">
            <v>326695500</v>
          </cell>
        </row>
        <row r="17">
          <cell r="B17" t="str">
            <v>N0P71</v>
          </cell>
          <cell r="C17" t="str">
            <v>SGA - CEO -2024</v>
          </cell>
          <cell r="D17">
            <v>326695500</v>
          </cell>
        </row>
        <row r="18">
          <cell r="B18" t="str">
            <v>N0P8</v>
          </cell>
          <cell r="C18" t="str">
            <v>Centro de control tipo 2 (SCADA+DMS Operativo)</v>
          </cell>
          <cell r="D18">
            <v>5085449000</v>
          </cell>
        </row>
        <row r="19">
          <cell r="B19" t="str">
            <v>N0P9</v>
          </cell>
          <cell r="C19" t="str">
            <v>Centro de control tipo 2 (SCADA+EMS + DMS Operativo)</v>
          </cell>
          <cell r="D19">
            <v>8470431000</v>
          </cell>
        </row>
        <row r="20">
          <cell r="B20" t="str">
            <v>N1C1</v>
          </cell>
          <cell r="C20" t="str">
            <v>Caja para redes subterráneas tipo sencillo</v>
          </cell>
          <cell r="D20">
            <v>1519000</v>
          </cell>
        </row>
        <row r="21">
          <cell r="B21" t="str">
            <v>N1C10</v>
          </cell>
          <cell r="C21" t="str">
            <v>Canalización con   6 ductos</v>
          </cell>
          <cell r="D21">
            <v>245000</v>
          </cell>
        </row>
        <row r="22">
          <cell r="B22" t="str">
            <v>N1C11</v>
          </cell>
          <cell r="C22" t="str">
            <v>Canalización con   7 ductos</v>
          </cell>
          <cell r="D22">
            <v>369000</v>
          </cell>
        </row>
        <row r="23">
          <cell r="B23" t="str">
            <v>N1C12</v>
          </cell>
          <cell r="C23" t="str">
            <v>Canalización con   8 ductos</v>
          </cell>
          <cell r="D23">
            <v>369000</v>
          </cell>
        </row>
        <row r="24">
          <cell r="B24" t="str">
            <v>N1C13</v>
          </cell>
          <cell r="C24" t="str">
            <v>Canalización con   9 ductos</v>
          </cell>
          <cell r="D24">
            <v>430000</v>
          </cell>
        </row>
        <row r="25">
          <cell r="B25" t="str">
            <v>N1C14</v>
          </cell>
          <cell r="C25" t="str">
            <v>Canalización con 10 ductos</v>
          </cell>
          <cell r="D25">
            <v>430000</v>
          </cell>
        </row>
        <row r="26">
          <cell r="B26" t="str">
            <v>N1C15</v>
          </cell>
          <cell r="C26" t="str">
            <v>Canalización con 11 ductos</v>
          </cell>
          <cell r="D26">
            <v>490000</v>
          </cell>
        </row>
        <row r="27">
          <cell r="B27" t="str">
            <v>N1C16</v>
          </cell>
          <cell r="C27" t="str">
            <v>Canalización con 12 ductos</v>
          </cell>
          <cell r="D27">
            <v>490000</v>
          </cell>
        </row>
        <row r="28">
          <cell r="B28" t="str">
            <v>N1C17</v>
          </cell>
          <cell r="C28" t="str">
            <v>Canalización con 13 ductos</v>
          </cell>
          <cell r="D28">
            <v>614000</v>
          </cell>
        </row>
        <row r="29">
          <cell r="B29" t="str">
            <v>N1C18</v>
          </cell>
          <cell r="C29" t="str">
            <v>Canalización con 14 ductos</v>
          </cell>
          <cell r="D29">
            <v>614000</v>
          </cell>
        </row>
        <row r="30">
          <cell r="B30" t="str">
            <v>N1C19</v>
          </cell>
          <cell r="C30" t="str">
            <v>Canalización con 15 ductos</v>
          </cell>
          <cell r="D30">
            <v>675000</v>
          </cell>
        </row>
        <row r="31">
          <cell r="B31" t="str">
            <v>N1C2</v>
          </cell>
          <cell r="C31" t="str">
            <v>Caja para redes subterráneas tipo doble</v>
          </cell>
          <cell r="D31">
            <v>3755000</v>
          </cell>
        </row>
        <row r="32">
          <cell r="B32" t="str">
            <v>N1C20</v>
          </cell>
          <cell r="C32" t="str">
            <v>Canalización con 16 ductos</v>
          </cell>
          <cell r="D32">
            <v>675000</v>
          </cell>
        </row>
        <row r="33">
          <cell r="B33" t="str">
            <v>N1C21</v>
          </cell>
          <cell r="C33" t="str">
            <v>Canalización con 17 ductos</v>
          </cell>
          <cell r="D33">
            <v>735000</v>
          </cell>
        </row>
        <row r="34">
          <cell r="B34" t="str">
            <v>N1C22</v>
          </cell>
          <cell r="C34" t="str">
            <v>Canalización con 18 ductos</v>
          </cell>
          <cell r="D34">
            <v>735000</v>
          </cell>
        </row>
        <row r="35">
          <cell r="B35" t="str">
            <v>N1C23</v>
          </cell>
          <cell r="C35" t="str">
            <v>Canalización con 20 ductos</v>
          </cell>
          <cell r="D35">
            <v>859000</v>
          </cell>
        </row>
        <row r="36">
          <cell r="B36" t="str">
            <v>N1C24</v>
          </cell>
          <cell r="C36" t="str">
            <v>Canalización con 24 ductos</v>
          </cell>
          <cell r="D36">
            <v>980000</v>
          </cell>
        </row>
        <row r="37">
          <cell r="B37" t="str">
            <v>N1C3</v>
          </cell>
          <cell r="C37" t="str">
            <v>Caja para redes subterráneas tipo alumbrado público</v>
          </cell>
          <cell r="D37">
            <v>920000</v>
          </cell>
        </row>
        <row r="38">
          <cell r="B38" t="str">
            <v>N1C4</v>
          </cell>
          <cell r="C38" t="str">
            <v>Caja para redes subterráneas tipo teléfono</v>
          </cell>
          <cell r="D38">
            <v>1519000</v>
          </cell>
        </row>
        <row r="39">
          <cell r="B39" t="str">
            <v>N1C5</v>
          </cell>
          <cell r="C39" t="str">
            <v>Canalización con   1 ducto</v>
          </cell>
          <cell r="D39">
            <v>124000</v>
          </cell>
        </row>
        <row r="40">
          <cell r="B40" t="str">
            <v>N1C6</v>
          </cell>
          <cell r="C40" t="str">
            <v>Canalización con   2 ductos</v>
          </cell>
          <cell r="D40">
            <v>124000</v>
          </cell>
        </row>
        <row r="41">
          <cell r="B41" t="str">
            <v>N1C7</v>
          </cell>
          <cell r="C41" t="str">
            <v>Canalización con   3 ductos</v>
          </cell>
          <cell r="D41">
            <v>185000</v>
          </cell>
        </row>
        <row r="42">
          <cell r="B42" t="str">
            <v>N1C8</v>
          </cell>
          <cell r="C42" t="str">
            <v>Canalización con   4 ductos</v>
          </cell>
          <cell r="D42">
            <v>185000</v>
          </cell>
        </row>
        <row r="43">
          <cell r="B43" t="str">
            <v>N1C9</v>
          </cell>
          <cell r="C43" t="str">
            <v>Canalización con   5 ductos</v>
          </cell>
          <cell r="D43">
            <v>245000</v>
          </cell>
        </row>
        <row r="44">
          <cell r="B44" t="str">
            <v>N1L1</v>
          </cell>
          <cell r="C44" t="str">
            <v>km de conductor/fase  aéreo urbano - Aislado - Aluminio - calibre &lt; 6</v>
          </cell>
          <cell r="D44">
            <v>702400</v>
          </cell>
        </row>
        <row r="45">
          <cell r="B45" t="str">
            <v>N1L10</v>
          </cell>
          <cell r="C45" t="str">
            <v>km de conductor/fase aéreo urbano - Aislado - Aluminio - calibre  6/0</v>
          </cell>
          <cell r="D45">
            <v>6034800</v>
          </cell>
        </row>
        <row r="46">
          <cell r="B46" t="str">
            <v>N1L100</v>
          </cell>
          <cell r="C46" t="str">
            <v>km de conductor/fase aéreo rural - Desnudo - Aluminio - calibre 2</v>
          </cell>
          <cell r="D46">
            <v>1957200</v>
          </cell>
        </row>
        <row r="47">
          <cell r="B47" t="str">
            <v>N1L101</v>
          </cell>
          <cell r="C47" t="str">
            <v>km de conductor/fase aéreo rural - Desnudo - Aluminio - calibre 1</v>
          </cell>
          <cell r="D47">
            <v>2129000</v>
          </cell>
        </row>
        <row r="48">
          <cell r="B48" t="str">
            <v>N1L102</v>
          </cell>
          <cell r="C48" t="str">
            <v>km de conductor/fase aéreo rural - Desnudo - Aluminio - calibre  1/0</v>
          </cell>
          <cell r="D48">
            <v>2301200</v>
          </cell>
        </row>
        <row r="49">
          <cell r="B49" t="str">
            <v>N1L103</v>
          </cell>
          <cell r="C49" t="str">
            <v>km de conductor/fase aéreo rural - Desnudo - Aluminio - calibre  2/0</v>
          </cell>
          <cell r="D49">
            <v>2473000</v>
          </cell>
        </row>
        <row r="50">
          <cell r="B50" t="str">
            <v>N1L104</v>
          </cell>
          <cell r="C50" t="str">
            <v>km de conductor/fase aéreo rural - Desnudo - Aluminio - calibre  3/0</v>
          </cell>
          <cell r="D50">
            <v>2644800</v>
          </cell>
        </row>
        <row r="51">
          <cell r="B51" t="str">
            <v>N1L105</v>
          </cell>
          <cell r="C51" t="str">
            <v>km de conductor/fase aéreo rural - Desnudo - Aluminio - calibre  4/0</v>
          </cell>
          <cell r="D51">
            <v>2816500</v>
          </cell>
        </row>
        <row r="52">
          <cell r="B52" t="str">
            <v>N1L106</v>
          </cell>
          <cell r="C52" t="str">
            <v>km de conductor/fase aéreo rural - Desnudo - Aluminio - calibre  6/0</v>
          </cell>
          <cell r="D52">
            <v>2988300</v>
          </cell>
        </row>
        <row r="53">
          <cell r="B53" t="str">
            <v>N1L107</v>
          </cell>
          <cell r="C53" t="str">
            <v>km de conductor/fase aéreo rural - Desnudo - Aluminio - calibre 180</v>
          </cell>
          <cell r="D53">
            <v>3160100</v>
          </cell>
        </row>
        <row r="54">
          <cell r="B54" t="str">
            <v>N1L108</v>
          </cell>
          <cell r="C54" t="str">
            <v>km de conductor/fase aéreo rural - Desnudo - Aluminio - calibre 336</v>
          </cell>
          <cell r="D54">
            <v>3331800</v>
          </cell>
        </row>
        <row r="55">
          <cell r="B55" t="str">
            <v>N1L109</v>
          </cell>
          <cell r="C55" t="str">
            <v>km de conductor/fase aéreo rural - Desnudo - Cobre - calibre &lt; 10</v>
          </cell>
          <cell r="D55">
            <v>1185300</v>
          </cell>
        </row>
        <row r="56">
          <cell r="B56" t="str">
            <v>N1L11</v>
          </cell>
          <cell r="C56" t="str">
            <v>km de conductor/fase aéreo urbano - Aislado - Aluminio - calibre 350</v>
          </cell>
          <cell r="D56">
            <v>6627200</v>
          </cell>
        </row>
        <row r="57">
          <cell r="B57" t="str">
            <v>N1L110</v>
          </cell>
          <cell r="C57" t="str">
            <v>km de conductor/fase aéreo rural - Desnudo - Cobre - calibre 8</v>
          </cell>
          <cell r="D57">
            <v>1808000</v>
          </cell>
        </row>
        <row r="58">
          <cell r="B58" t="str">
            <v>N1L111</v>
          </cell>
          <cell r="C58" t="str">
            <v>km de conductor/fase aéreo rural - Desnudo - Cobre - calibre 6</v>
          </cell>
          <cell r="D58">
            <v>4235200</v>
          </cell>
        </row>
        <row r="59">
          <cell r="B59" t="str">
            <v>N1L112</v>
          </cell>
          <cell r="C59" t="str">
            <v>km de conductor/fase aéreo rural - Desnudo - Cobre - calibre 4</v>
          </cell>
          <cell r="D59">
            <v>6662300</v>
          </cell>
        </row>
        <row r="60">
          <cell r="B60" t="str">
            <v>N1L113</v>
          </cell>
          <cell r="C60" t="str">
            <v>km de conductor/fase aéreo rural - Desnudo - Cobre - calibre 2</v>
          </cell>
          <cell r="D60">
            <v>9089500</v>
          </cell>
        </row>
        <row r="61">
          <cell r="B61" t="str">
            <v>N1L114</v>
          </cell>
          <cell r="C61" t="str">
            <v>km de conductor/fase aéreo rural - Desnudo - Cobre - calibre 1</v>
          </cell>
          <cell r="D61">
            <v>11516600</v>
          </cell>
        </row>
        <row r="62">
          <cell r="B62" t="str">
            <v>N1L115</v>
          </cell>
          <cell r="C62" t="str">
            <v>km de conductor/fase aéreo rural - Desnudo - Cobre - calibre  1/0</v>
          </cell>
          <cell r="D62">
            <v>13944200</v>
          </cell>
        </row>
        <row r="63">
          <cell r="B63" t="str">
            <v>N1L116</v>
          </cell>
          <cell r="C63" t="str">
            <v>km de conductor/fase aéreo rural - Desnudo - Cobre - calibre  2/0</v>
          </cell>
          <cell r="D63">
            <v>16371300</v>
          </cell>
        </row>
        <row r="64">
          <cell r="B64" t="str">
            <v>N1L117</v>
          </cell>
          <cell r="C64" t="str">
            <v>km de conductor/fase aéreo rural - Desnudo - Cobre - calibre  6/0</v>
          </cell>
          <cell r="D64">
            <v>18798500</v>
          </cell>
        </row>
        <row r="65">
          <cell r="B65" t="str">
            <v>N1L118</v>
          </cell>
          <cell r="C65" t="str">
            <v>km de conductor/fase aéreo rural - Desnudo - Cobre - calibre 750</v>
          </cell>
          <cell r="D65">
            <v>21225700</v>
          </cell>
        </row>
        <row r="66">
          <cell r="B66" t="str">
            <v>N1L119</v>
          </cell>
          <cell r="C66" t="str">
            <v>km de conductor/fase aéreo rural - Trenzado - Aluminio - calibre &lt; 6</v>
          </cell>
          <cell r="D66">
            <v>3338500</v>
          </cell>
        </row>
        <row r="67">
          <cell r="B67" t="str">
            <v>N1L12</v>
          </cell>
          <cell r="C67" t="str">
            <v>km de conductor/fase aéreo urbano - Aislado - Cobre - calibre 12</v>
          </cell>
          <cell r="D67">
            <v>1149000</v>
          </cell>
        </row>
        <row r="68">
          <cell r="B68" t="str">
            <v>N1L120</v>
          </cell>
          <cell r="C68" t="str">
            <v>km de conductor/fase aéreo rural - Trenzado - Aluminio - calibre 4</v>
          </cell>
          <cell r="D68">
            <v>5763800</v>
          </cell>
        </row>
        <row r="69">
          <cell r="B69" t="str">
            <v>N1L121</v>
          </cell>
          <cell r="C69" t="str">
            <v>km de conductor/fase aéreo rural - Trenzado - Aluminio - calibre 2</v>
          </cell>
          <cell r="D69">
            <v>8189000</v>
          </cell>
        </row>
        <row r="70">
          <cell r="B70" t="str">
            <v>N1L122</v>
          </cell>
          <cell r="C70" t="str">
            <v>km de conductor/fase aéreo rural - Trenzado - Aluminio - calibre  1/0</v>
          </cell>
          <cell r="D70">
            <v>10614200</v>
          </cell>
        </row>
        <row r="71">
          <cell r="B71" t="str">
            <v>N1L123</v>
          </cell>
          <cell r="C71" t="str">
            <v>km de conductor/fase aéreo rural - Trenzado - Aluminio - calibre  2/0</v>
          </cell>
          <cell r="D71">
            <v>13039500</v>
          </cell>
        </row>
        <row r="72">
          <cell r="B72" t="str">
            <v>N1L124</v>
          </cell>
          <cell r="C72" t="str">
            <v>km de conductor/fase aéreo rural - Trenzado - Aluminio - calibre  4/0</v>
          </cell>
          <cell r="D72">
            <v>15464700</v>
          </cell>
        </row>
        <row r="73">
          <cell r="B73" t="str">
            <v>N1L125</v>
          </cell>
          <cell r="C73" t="str">
            <v>km de conductor/fase aéreo rural - Trenzado - Cobre - calibre 12</v>
          </cell>
          <cell r="D73">
            <v>3988800</v>
          </cell>
        </row>
        <row r="74">
          <cell r="B74" t="str">
            <v>N1L126</v>
          </cell>
          <cell r="C74" t="str">
            <v>km de conductor/fase aéreo rural - Trenzado - Cobre - calibre 10</v>
          </cell>
          <cell r="D74">
            <v>5628600</v>
          </cell>
        </row>
        <row r="75">
          <cell r="B75" t="str">
            <v>N1L127</v>
          </cell>
          <cell r="C75" t="str">
            <v>km de conductor/fase aéreo rural - Trenzado - Cobre - calibre 8</v>
          </cell>
          <cell r="D75">
            <v>8498200</v>
          </cell>
        </row>
        <row r="76">
          <cell r="B76" t="str">
            <v>N1L128</v>
          </cell>
          <cell r="C76" t="str">
            <v>km de conductor/fase aéreo rural - Trenzado - Cobre - calibre 6</v>
          </cell>
          <cell r="D76">
            <v>13472800</v>
          </cell>
        </row>
        <row r="77">
          <cell r="B77" t="str">
            <v>N1L129</v>
          </cell>
          <cell r="C77" t="str">
            <v>km de conductor/fase aéreo rural - Trenzado - Cobre - calibre 4</v>
          </cell>
          <cell r="D77">
            <v>23248800</v>
          </cell>
        </row>
        <row r="78">
          <cell r="B78" t="str">
            <v>N1L13</v>
          </cell>
          <cell r="C78" t="str">
            <v>km de conductor/fase aéreo urbano - Aislado - Cobre - calibre 10</v>
          </cell>
          <cell r="D78">
            <v>1758100</v>
          </cell>
        </row>
        <row r="79">
          <cell r="B79" t="str">
            <v>N1L130</v>
          </cell>
          <cell r="C79" t="str">
            <v>km de conductor/fase aéreo rural - Trenzado - Cobre - calibre 2</v>
          </cell>
          <cell r="D79">
            <v>33024800</v>
          </cell>
        </row>
        <row r="80">
          <cell r="B80" t="str">
            <v>N1L131</v>
          </cell>
          <cell r="C80" t="str">
            <v>km de conductor/fase aéreo rural - Trenzado - Cobre - calibre  1/0</v>
          </cell>
          <cell r="D80">
            <v>42800800</v>
          </cell>
        </row>
        <row r="81">
          <cell r="B81" t="str">
            <v>N1L132</v>
          </cell>
          <cell r="C81" t="str">
            <v>km de conductor/fase aéreo rural - Trenzado - Cobre - calibre  2/0</v>
          </cell>
          <cell r="D81">
            <v>52576800</v>
          </cell>
        </row>
        <row r="82">
          <cell r="B82" t="str">
            <v>N1L133</v>
          </cell>
          <cell r="C82" t="str">
            <v>km de conductor/fase subterráneo urbano - Aislado - Aluminio - calibre &lt; 6</v>
          </cell>
          <cell r="D82">
            <v>702300</v>
          </cell>
        </row>
        <row r="83">
          <cell r="B83" t="str">
            <v>N1L134</v>
          </cell>
          <cell r="C83" t="str">
            <v>km de conductor/fase subterráneo urbano - Aislado - Aluminio - calibre 4</v>
          </cell>
          <cell r="D83">
            <v>1294800</v>
          </cell>
        </row>
        <row r="84">
          <cell r="B84" t="str">
            <v>N1L135</v>
          </cell>
          <cell r="C84" t="str">
            <v>km de conductor/fase subterráneo urbano - Aislado - Aluminio - calibre 2</v>
          </cell>
          <cell r="D84">
            <v>1887200</v>
          </cell>
        </row>
        <row r="85">
          <cell r="B85" t="str">
            <v>N1L136</v>
          </cell>
          <cell r="C85" t="str">
            <v>km de conductor/fase subterráneo urbano - Aislado - Aluminio - calibre 1</v>
          </cell>
          <cell r="D85">
            <v>2479700</v>
          </cell>
        </row>
        <row r="86">
          <cell r="B86" t="str">
            <v>N1L137</v>
          </cell>
          <cell r="C86" t="str">
            <v>km de conductor/fase subterráneo urbano - Aislado - Aluminio - calibre  1/0</v>
          </cell>
          <cell r="D86">
            <v>3072400</v>
          </cell>
        </row>
        <row r="87">
          <cell r="B87" t="str">
            <v>N1L138</v>
          </cell>
          <cell r="C87" t="str">
            <v>km de conductor/fase subterráneo urbano - Aislado - Aluminio - calibre  2/0</v>
          </cell>
          <cell r="D87">
            <v>3664800</v>
          </cell>
        </row>
        <row r="88">
          <cell r="B88" t="str">
            <v>N1L139</v>
          </cell>
          <cell r="C88" t="str">
            <v>km de conductor/fase subterráneo urbano - Aislado - Aluminio - calibre  3/0</v>
          </cell>
          <cell r="D88">
            <v>4257300</v>
          </cell>
        </row>
        <row r="89">
          <cell r="B89" t="str">
            <v>N1L14</v>
          </cell>
          <cell r="C89" t="str">
            <v>km de conductor/fase aéreo urbano - Aislado - Cobre - calibre 8</v>
          </cell>
          <cell r="D89">
            <v>3180400</v>
          </cell>
        </row>
        <row r="90">
          <cell r="B90" t="str">
            <v>N1L140</v>
          </cell>
          <cell r="C90" t="str">
            <v>km de conductor/fase subterráneo urbano - Aislado - Aluminio - calibre  4/0</v>
          </cell>
          <cell r="D90">
            <v>4849800</v>
          </cell>
        </row>
        <row r="91">
          <cell r="B91" t="str">
            <v>N1L141</v>
          </cell>
          <cell r="C91" t="str">
            <v>km de conductor/fase subterráneo urbano - Aislado - Aluminio - calibre 250</v>
          </cell>
          <cell r="D91">
            <v>5442200</v>
          </cell>
        </row>
        <row r="92">
          <cell r="B92" t="str">
            <v>N1L142</v>
          </cell>
          <cell r="C92" t="str">
            <v>km de conductor/fase subterráneo urbano - Aislado - Aluminio - calibre  6/0</v>
          </cell>
          <cell r="D92">
            <v>6034700</v>
          </cell>
        </row>
        <row r="93">
          <cell r="B93" t="str">
            <v>N1L143</v>
          </cell>
          <cell r="C93" t="str">
            <v>km de conductor/fase subterráneo urbano - Aislado - Aluminio - calibre 350</v>
          </cell>
          <cell r="D93">
            <v>6627200</v>
          </cell>
        </row>
        <row r="94">
          <cell r="B94" t="str">
            <v>N1L144</v>
          </cell>
          <cell r="C94" t="str">
            <v>km de conductor/fase subterráneo urbano - Aislado - Cobre - calibre 12</v>
          </cell>
          <cell r="D94">
            <v>1148900</v>
          </cell>
        </row>
        <row r="95">
          <cell r="B95" t="str">
            <v>N1L145</v>
          </cell>
          <cell r="C95" t="str">
            <v>km de conductor/fase subterráneo urbano - Aislado - Cobre - calibre 10</v>
          </cell>
          <cell r="D95">
            <v>1758000</v>
          </cell>
        </row>
        <row r="96">
          <cell r="B96" t="str">
            <v>N1L146</v>
          </cell>
          <cell r="C96" t="str">
            <v>km de conductor/fase subterráneo urbano - Aislado - Cobre - calibre 8</v>
          </cell>
          <cell r="D96">
            <v>3180300</v>
          </cell>
        </row>
        <row r="97">
          <cell r="B97" t="str">
            <v>N1L147</v>
          </cell>
          <cell r="C97" t="str">
            <v>km de conductor/fase subterráneo urbano - Aislado - Cobre - calibre 6</v>
          </cell>
          <cell r="D97">
            <v>5945700</v>
          </cell>
        </row>
        <row r="98">
          <cell r="B98" t="str">
            <v>N1L148</v>
          </cell>
          <cell r="C98" t="str">
            <v>km de conductor/fase subterráneo urbano - Aislado - Cobre - calibre 4</v>
          </cell>
          <cell r="D98">
            <v>8711000</v>
          </cell>
        </row>
        <row r="99">
          <cell r="B99" t="str">
            <v>N1L149</v>
          </cell>
          <cell r="C99" t="str">
            <v>km de conductor/fase subterráneo urbano - Aislado - Cobre - calibre 2</v>
          </cell>
          <cell r="D99">
            <v>11476300</v>
          </cell>
        </row>
        <row r="100">
          <cell r="B100" t="str">
            <v>N1L15</v>
          </cell>
          <cell r="C100" t="str">
            <v>km de conductor/fase aéreo urbano - Aislado - Cobre - calibre 6</v>
          </cell>
          <cell r="D100">
            <v>5945700</v>
          </cell>
        </row>
        <row r="101">
          <cell r="B101" t="str">
            <v>N1L150</v>
          </cell>
          <cell r="C101" t="str">
            <v>km de conductor/fase subterráneo urbano - Aislado - Cobre - calibre 1</v>
          </cell>
          <cell r="D101">
            <v>14241700</v>
          </cell>
        </row>
        <row r="102">
          <cell r="B102" t="str">
            <v>N1L151</v>
          </cell>
          <cell r="C102" t="str">
            <v>km de conductor/fase subterráneo urbano - Aislado - Cobre - calibre  1/0</v>
          </cell>
          <cell r="D102">
            <v>17007200</v>
          </cell>
        </row>
        <row r="103">
          <cell r="B103" t="str">
            <v>N1L152</v>
          </cell>
          <cell r="C103" t="str">
            <v>km de conductor/fase subterráneo urbano - Aislado - Cobre - calibre  2/0</v>
          </cell>
          <cell r="D103">
            <v>19772500</v>
          </cell>
        </row>
        <row r="104">
          <cell r="B104" t="str">
            <v>N1L153</v>
          </cell>
          <cell r="C104" t="str">
            <v>km de conductor/fase subterráneo urbano - Aislado - Cobre - calibre  3/0</v>
          </cell>
          <cell r="D104">
            <v>22537900</v>
          </cell>
        </row>
        <row r="105">
          <cell r="B105" t="str">
            <v>N1L154</v>
          </cell>
          <cell r="C105" t="str">
            <v>km de conductor/fase subterráneo urbano - Aislado - Cobre - calibre  4/0</v>
          </cell>
          <cell r="D105">
            <v>25303200</v>
          </cell>
        </row>
        <row r="106">
          <cell r="B106" t="str">
            <v>N1L155</v>
          </cell>
          <cell r="C106" t="str">
            <v>km de conductor/fase subterráneo urbano - Aislado - Cobre - calibre 250</v>
          </cell>
          <cell r="D106">
            <v>28068600</v>
          </cell>
        </row>
        <row r="107">
          <cell r="B107" t="str">
            <v>N1L156</v>
          </cell>
          <cell r="C107" t="str">
            <v>km de conductor/fase subterráneo urbano - Aislado - Cobre - calibre  6/0</v>
          </cell>
          <cell r="D107">
            <v>30833900</v>
          </cell>
        </row>
        <row r="108">
          <cell r="B108" t="str">
            <v>N1L157</v>
          </cell>
          <cell r="C108" t="str">
            <v>km de conductor/fase subterráneo urbano - Aislado - Cobre - calibre 350</v>
          </cell>
          <cell r="D108">
            <v>33599300</v>
          </cell>
        </row>
        <row r="109">
          <cell r="B109" t="str">
            <v>N1L158</v>
          </cell>
          <cell r="C109" t="str">
            <v>km de conductor/fase subterráneo urbano - Aislado - Cobre - calibre 400</v>
          </cell>
          <cell r="D109">
            <v>36364600</v>
          </cell>
        </row>
        <row r="110">
          <cell r="B110" t="str">
            <v>N1L159</v>
          </cell>
          <cell r="C110" t="str">
            <v>km de conductor/fase subterráneo urbano - Aislado - Cobre - calibre 500</v>
          </cell>
          <cell r="D110">
            <v>39129900</v>
          </cell>
        </row>
        <row r="111">
          <cell r="B111" t="str">
            <v>N1L16</v>
          </cell>
          <cell r="C111" t="str">
            <v>km de conductor/fase aéreo urbano - Aislado - Cobre - calibre 4</v>
          </cell>
          <cell r="D111">
            <v>8711100</v>
          </cell>
        </row>
        <row r="112">
          <cell r="B112" t="str">
            <v>N1L160</v>
          </cell>
          <cell r="C112" t="str">
            <v>km de conductor/fase subterráneo urbano - Desnudo - Aluminio - calibre 14</v>
          </cell>
          <cell r="D112">
            <v>925400</v>
          </cell>
        </row>
        <row r="113">
          <cell r="B113" t="str">
            <v>N1L161</v>
          </cell>
          <cell r="C113" t="str">
            <v>km de conductor/fase subterráneo urbano - Desnudo - Aluminio - calibre 12</v>
          </cell>
          <cell r="D113">
            <v>1097200</v>
          </cell>
        </row>
        <row r="114">
          <cell r="B114" t="str">
            <v>N1L162</v>
          </cell>
          <cell r="C114" t="str">
            <v>km de conductor/fase subterráneo urbano - Desnudo - Aluminio - calibre 10</v>
          </cell>
          <cell r="D114">
            <v>1269000</v>
          </cell>
        </row>
        <row r="115">
          <cell r="B115" t="str">
            <v>N1L163</v>
          </cell>
          <cell r="C115" t="str">
            <v>km de conductor/fase subterráneo urbano - Desnudo - Aluminio - calibre 8</v>
          </cell>
          <cell r="D115">
            <v>1440700</v>
          </cell>
        </row>
        <row r="116">
          <cell r="B116" t="str">
            <v>N1L164</v>
          </cell>
          <cell r="C116" t="str">
            <v>km de conductor/fase subterráneo urbano - Desnudo - Aluminio - calibre 6</v>
          </cell>
          <cell r="D116">
            <v>1612500</v>
          </cell>
        </row>
        <row r="117">
          <cell r="B117" t="str">
            <v>N1L165</v>
          </cell>
          <cell r="C117" t="str">
            <v>km de conductor/fase subterráneo urbano - Desnudo - Aluminio - calibre 4</v>
          </cell>
          <cell r="D117">
            <v>1784300</v>
          </cell>
        </row>
        <row r="118">
          <cell r="B118" t="str">
            <v>N1L166</v>
          </cell>
          <cell r="C118" t="str">
            <v>km de conductor/fase subterráneo urbano - Desnudo - Aluminio - calibre 2</v>
          </cell>
          <cell r="D118">
            <v>1956100</v>
          </cell>
        </row>
        <row r="119">
          <cell r="B119" t="str">
            <v>N1L167</v>
          </cell>
          <cell r="C119" t="str">
            <v>km de conductor/fase subterráneo urbano - Desnudo - Aluminio - calibre 1</v>
          </cell>
          <cell r="D119">
            <v>2127800</v>
          </cell>
        </row>
        <row r="120">
          <cell r="B120" t="str">
            <v>N1L168</v>
          </cell>
          <cell r="C120" t="str">
            <v>km de conductor/fase subterráneo urbano - Desnudo - Aluminio - calibre  1/0</v>
          </cell>
          <cell r="D120">
            <v>2299800</v>
          </cell>
        </row>
        <row r="121">
          <cell r="B121" t="str">
            <v>N1L169</v>
          </cell>
          <cell r="C121" t="str">
            <v>km de conductor/fase subterráneo urbano - Desnudo - Aluminio - calibre  2/0</v>
          </cell>
          <cell r="D121">
            <v>2471600</v>
          </cell>
        </row>
        <row r="122">
          <cell r="B122" t="str">
            <v>N1L17</v>
          </cell>
          <cell r="C122" t="str">
            <v>km de conductor/fase aéreo urbano - Aislado - Cobre - calibre 2</v>
          </cell>
          <cell r="D122">
            <v>11476400</v>
          </cell>
        </row>
        <row r="123">
          <cell r="B123" t="str">
            <v>N1L170</v>
          </cell>
          <cell r="C123" t="str">
            <v>km de conductor/fase subterráneo urbano - Desnudo - Aluminio - calibre  3/0</v>
          </cell>
          <cell r="D123">
            <v>2643300</v>
          </cell>
        </row>
        <row r="124">
          <cell r="B124" t="str">
            <v>N1L171</v>
          </cell>
          <cell r="C124" t="str">
            <v>km de conductor/fase subterráneo urbano - Desnudo - Aluminio - calibre  4/0</v>
          </cell>
          <cell r="D124">
            <v>2815100</v>
          </cell>
        </row>
        <row r="125">
          <cell r="B125" t="str">
            <v>N1L172</v>
          </cell>
          <cell r="C125" t="str">
            <v>km de conductor/fase subterráneo urbano - Desnudo - Aluminio - calibre  6/0</v>
          </cell>
          <cell r="D125">
            <v>2986900</v>
          </cell>
        </row>
        <row r="126">
          <cell r="B126" t="str">
            <v>N1L173</v>
          </cell>
          <cell r="C126" t="str">
            <v>km de conductor/fase subterráneo urbano - Desnudo - Aluminio - calibre 180</v>
          </cell>
          <cell r="D126">
            <v>3158600</v>
          </cell>
        </row>
        <row r="127">
          <cell r="B127" t="str">
            <v>N1L174</v>
          </cell>
          <cell r="C127" t="str">
            <v>km de conductor/fase subterráneo urbano - Desnudo - Aluminio - calibre 336</v>
          </cell>
          <cell r="D127">
            <v>3330400</v>
          </cell>
        </row>
        <row r="128">
          <cell r="B128" t="str">
            <v>N1L175</v>
          </cell>
          <cell r="C128" t="str">
            <v>km de conductor/fase subterráneo urbano - Desnudo - Cobre - calibre &lt; 10</v>
          </cell>
          <cell r="D128">
            <v>1184100</v>
          </cell>
        </row>
        <row r="129">
          <cell r="B129" t="str">
            <v>N1L176</v>
          </cell>
          <cell r="C129" t="str">
            <v>km de conductor/fase subterráneo urbano - Desnudo - Cobre - calibre 8</v>
          </cell>
          <cell r="D129">
            <v>1806800</v>
          </cell>
        </row>
        <row r="130">
          <cell r="B130" t="str">
            <v>N1L177</v>
          </cell>
          <cell r="C130" t="str">
            <v>km de conductor/fase subterráneo urbano - Desnudo - Cobre - calibre 6</v>
          </cell>
          <cell r="D130">
            <v>4234000</v>
          </cell>
        </row>
        <row r="131">
          <cell r="B131" t="str">
            <v>N1L178</v>
          </cell>
          <cell r="C131" t="str">
            <v>km de conductor/fase subterráneo urbano - Desnudo - Cobre - calibre 4</v>
          </cell>
          <cell r="D131">
            <v>6661100</v>
          </cell>
        </row>
        <row r="132">
          <cell r="B132" t="str">
            <v>N1L179</v>
          </cell>
          <cell r="C132" t="str">
            <v>km de conductor/fase subterráneo urbano - Desnudo - Cobre - calibre 2</v>
          </cell>
          <cell r="D132">
            <v>9088300</v>
          </cell>
        </row>
        <row r="133">
          <cell r="B133" t="str">
            <v>N1L18</v>
          </cell>
          <cell r="C133" t="str">
            <v>km de conductor/fase aéreo urbano - Aislado - Cobre - calibre 1</v>
          </cell>
          <cell r="D133">
            <v>14241800</v>
          </cell>
        </row>
        <row r="134">
          <cell r="B134" t="str">
            <v>N1L180</v>
          </cell>
          <cell r="C134" t="str">
            <v>km de conductor/fase subterráneo urbano - Desnudo - Cobre - calibre 1</v>
          </cell>
          <cell r="D134">
            <v>11515400</v>
          </cell>
        </row>
        <row r="135">
          <cell r="B135" t="str">
            <v>N1L181</v>
          </cell>
          <cell r="C135" t="str">
            <v>km de conductor/fase subterráneo urbano - Desnudo - Cobre - calibre  1/0</v>
          </cell>
          <cell r="D135">
            <v>13942800</v>
          </cell>
        </row>
        <row r="136">
          <cell r="B136" t="str">
            <v>N1L182</v>
          </cell>
          <cell r="C136" t="str">
            <v>km de conductor/fase subterráneo urbano - Desnudo - Cobre - calibre  2/0</v>
          </cell>
          <cell r="D136">
            <v>16369900</v>
          </cell>
        </row>
        <row r="137">
          <cell r="B137" t="str">
            <v>N1L183</v>
          </cell>
          <cell r="C137" t="str">
            <v>km de conductor/fase subterráneo urbano - Desnudo - Cobre - calibre  6/0</v>
          </cell>
          <cell r="D137">
            <v>18797100</v>
          </cell>
        </row>
        <row r="138">
          <cell r="B138" t="str">
            <v>N1L184</v>
          </cell>
          <cell r="C138" t="str">
            <v>km de conductor/fase subterráneo urbano - Desnudo - Cobre - calibre 750</v>
          </cell>
          <cell r="D138">
            <v>21224200</v>
          </cell>
        </row>
        <row r="139">
          <cell r="B139" t="str">
            <v>N1L185</v>
          </cell>
          <cell r="C139" t="str">
            <v>km de conductor/fase subterráneo urbano - Trenzado - Aluminio - calibre &lt; 6</v>
          </cell>
          <cell r="D139">
            <v>3335900</v>
          </cell>
        </row>
        <row r="140">
          <cell r="B140" t="str">
            <v>N1L186</v>
          </cell>
          <cell r="C140" t="str">
            <v>km de conductor/fase subterráneo urbano - Trenzado - Aluminio - calibre 4</v>
          </cell>
          <cell r="D140">
            <v>5761200</v>
          </cell>
        </row>
        <row r="141">
          <cell r="B141" t="str">
            <v>N1L187</v>
          </cell>
          <cell r="C141" t="str">
            <v>km de conductor/fase subterráneo urbano - Trenzado - Aluminio - calibre 2</v>
          </cell>
          <cell r="D141">
            <v>8186400</v>
          </cell>
        </row>
        <row r="142">
          <cell r="B142" t="str">
            <v>N1L188</v>
          </cell>
          <cell r="C142" t="str">
            <v>km de conductor/fase subterráneo urbano - Trenzado - Aluminio - calibre  1/0</v>
          </cell>
          <cell r="D142">
            <v>10611700</v>
          </cell>
        </row>
        <row r="143">
          <cell r="B143" t="str">
            <v>N1L189</v>
          </cell>
          <cell r="C143" t="str">
            <v>km de conductor/fase subterráneo urbano - Trenzado - Aluminio - calibre  2/0</v>
          </cell>
          <cell r="D143">
            <v>13036900</v>
          </cell>
        </row>
        <row r="144">
          <cell r="B144" t="str">
            <v>N1L19</v>
          </cell>
          <cell r="C144" t="str">
            <v>km de conductor/fase aéreo urbano - Aislado - Cobre - calibre  1/0</v>
          </cell>
          <cell r="D144">
            <v>17007300</v>
          </cell>
        </row>
        <row r="145">
          <cell r="B145" t="str">
            <v>N1L190</v>
          </cell>
          <cell r="C145" t="str">
            <v>km de conductor/fase subterráneo urbano - Trenzado - Aluminio - calibre  4/0</v>
          </cell>
          <cell r="D145">
            <v>15462200</v>
          </cell>
        </row>
        <row r="146">
          <cell r="B146" t="str">
            <v>N1L191</v>
          </cell>
          <cell r="C146" t="str">
            <v>km de conductor/fase subterráneo urbano - Trenzado - Cobre - calibre 12</v>
          </cell>
          <cell r="D146">
            <v>3986300</v>
          </cell>
        </row>
        <row r="147">
          <cell r="B147" t="str">
            <v>N1L192</v>
          </cell>
          <cell r="C147" t="str">
            <v>km de conductor/fase subterráneo urbano - Trenzado - Cobre - calibre 10</v>
          </cell>
          <cell r="D147">
            <v>5626000</v>
          </cell>
        </row>
        <row r="148">
          <cell r="B148" t="str">
            <v>N1L193</v>
          </cell>
          <cell r="C148" t="str">
            <v>km de conductor/fase subterráneo urbano - Trenzado - Cobre - calibre 8</v>
          </cell>
          <cell r="D148">
            <v>8495700</v>
          </cell>
        </row>
        <row r="149">
          <cell r="B149" t="str">
            <v>N1L194</v>
          </cell>
          <cell r="C149" t="str">
            <v>km de conductor/fase subterráneo urbano - Trenzado - Cobre - calibre 6</v>
          </cell>
          <cell r="D149">
            <v>13470200</v>
          </cell>
        </row>
        <row r="150">
          <cell r="B150" t="str">
            <v>N1L195</v>
          </cell>
          <cell r="C150" t="str">
            <v>km de conductor/fase subterráneo urbano - Trenzado - Cobre - calibre 4</v>
          </cell>
          <cell r="D150">
            <v>23246200</v>
          </cell>
        </row>
        <row r="151">
          <cell r="B151" t="str">
            <v>N1L196</v>
          </cell>
          <cell r="C151" t="str">
            <v>km de conductor/fase subterráneo urbano - Trenzado - Cobre - calibre 2</v>
          </cell>
          <cell r="D151">
            <v>33022200</v>
          </cell>
        </row>
        <row r="152">
          <cell r="B152" t="str">
            <v>N1L197</v>
          </cell>
          <cell r="C152" t="str">
            <v>km de conductor/fase subterráneo urbano - Trenzado - Cobre - calibre  1/0</v>
          </cell>
          <cell r="D152">
            <v>42798200</v>
          </cell>
        </row>
        <row r="153">
          <cell r="B153" t="str">
            <v>N1L198</v>
          </cell>
          <cell r="C153" t="str">
            <v>km de conductor/fase subterráneo urbano - Trenzado - Cobre - calibre  2/0</v>
          </cell>
          <cell r="D153">
            <v>52574200</v>
          </cell>
        </row>
        <row r="154">
          <cell r="B154" t="str">
            <v>N1L2</v>
          </cell>
          <cell r="C154" t="str">
            <v>km de conductor/fase aéreo urbano aéreo urbano - Aislado - Aluminio - calibre 4</v>
          </cell>
          <cell r="D154">
            <v>1294900</v>
          </cell>
        </row>
        <row r="155">
          <cell r="B155" t="str">
            <v>N1L20</v>
          </cell>
          <cell r="C155" t="str">
            <v>km de conductor/fase aéreo urbano - Aislado - Cobre - calibre  2/0</v>
          </cell>
          <cell r="D155">
            <v>19772600</v>
          </cell>
        </row>
        <row r="156">
          <cell r="B156" t="str">
            <v>N1L21</v>
          </cell>
          <cell r="C156" t="str">
            <v>km de conductor/fase aéreo urbano - Aislado - Cobre - calibre  3/0</v>
          </cell>
          <cell r="D156">
            <v>22537900</v>
          </cell>
        </row>
        <row r="157">
          <cell r="B157" t="str">
            <v>N1L22</v>
          </cell>
          <cell r="C157" t="str">
            <v>km de conductor/fase aéreo urbano - Aislado - Cobre - calibre  4/0</v>
          </cell>
          <cell r="D157">
            <v>25303300</v>
          </cell>
        </row>
        <row r="158">
          <cell r="B158" t="str">
            <v>N1L23</v>
          </cell>
          <cell r="C158" t="str">
            <v>km de conductor/fase aéreo urbano - Aislado - Cobre - calibre 250</v>
          </cell>
          <cell r="D158">
            <v>28068600</v>
          </cell>
        </row>
        <row r="159">
          <cell r="B159" t="str">
            <v>N1L24</v>
          </cell>
          <cell r="C159" t="str">
            <v>km de conductor/fase aéreo urbano - Aislado - Cobre - calibre  6/0</v>
          </cell>
          <cell r="D159">
            <v>30834000</v>
          </cell>
        </row>
        <row r="160">
          <cell r="B160" t="str">
            <v>N1L25</v>
          </cell>
          <cell r="C160" t="str">
            <v>km de conductor/fase aéreo urbano - Aislado - Cobre - calibre 350</v>
          </cell>
          <cell r="D160">
            <v>33599300</v>
          </cell>
        </row>
        <row r="161">
          <cell r="B161" t="str">
            <v>N1L26</v>
          </cell>
          <cell r="C161" t="str">
            <v>km de conductor/fase aéreo urbano - Aislado - Cobre - calibre 400</v>
          </cell>
          <cell r="D161">
            <v>36364700</v>
          </cell>
        </row>
        <row r="162">
          <cell r="B162" t="str">
            <v>N1L27</v>
          </cell>
          <cell r="C162" t="str">
            <v>km de conductor/fase aéreo urbano - Aislado - Cobre - calibre 500</v>
          </cell>
          <cell r="D162">
            <v>39130000</v>
          </cell>
        </row>
        <row r="163">
          <cell r="B163" t="str">
            <v>N1L28</v>
          </cell>
          <cell r="C163" t="str">
            <v>km de conductor/fase aéreo urbano - Desnudo - Aluminio - calibre 14</v>
          </cell>
          <cell r="D163">
            <v>925500</v>
          </cell>
        </row>
        <row r="164">
          <cell r="B164" t="str">
            <v>N1L29</v>
          </cell>
          <cell r="C164" t="str">
            <v>km de conductor/fase aéreo urbano - Desnudo - Aluminio - calibre 12</v>
          </cell>
          <cell r="D164">
            <v>1097300</v>
          </cell>
        </row>
        <row r="165">
          <cell r="B165" t="str">
            <v>N1L3</v>
          </cell>
          <cell r="C165" t="str">
            <v>km de conductor/fase aéreo urbano - Aislado - Aluminio - calibre 2</v>
          </cell>
          <cell r="D165">
            <v>1887300</v>
          </cell>
        </row>
        <row r="166">
          <cell r="B166" t="str">
            <v>N1L30</v>
          </cell>
          <cell r="C166" t="str">
            <v>km de conductor/fase aéreo urbano - Desnudo - Aluminio - calibre 10</v>
          </cell>
          <cell r="D166">
            <v>1269100</v>
          </cell>
        </row>
        <row r="167">
          <cell r="B167" t="str">
            <v>N1L31</v>
          </cell>
          <cell r="C167" t="str">
            <v>km de conductor/fase aéreo urbano - Desnudo - Aluminio - calibre 8</v>
          </cell>
          <cell r="D167">
            <v>1440800</v>
          </cell>
        </row>
        <row r="168">
          <cell r="B168" t="str">
            <v>N1L32</v>
          </cell>
          <cell r="C168" t="str">
            <v>km de conductor/fase aéreo urbano - Desnudo - Aluminio - calibre 6</v>
          </cell>
          <cell r="D168">
            <v>1612600</v>
          </cell>
        </row>
        <row r="169">
          <cell r="B169" t="str">
            <v>N1L33</v>
          </cell>
          <cell r="C169" t="str">
            <v>km de conductor/fase aéreo urbano - Desnudo - Aluminio - calibre 4</v>
          </cell>
          <cell r="D169">
            <v>1784400</v>
          </cell>
        </row>
        <row r="170">
          <cell r="B170" t="str">
            <v>N1L34</v>
          </cell>
          <cell r="C170" t="str">
            <v>km de conductor/fase aéreo urbano - Desnudo - Aluminio - calibre 2</v>
          </cell>
          <cell r="D170">
            <v>1956100</v>
          </cell>
        </row>
        <row r="171">
          <cell r="B171" t="str">
            <v>N1L35</v>
          </cell>
          <cell r="C171" t="str">
            <v>km de conductor/fase aéreo urbano - Desnudo - Aluminio - calibre 1</v>
          </cell>
          <cell r="D171">
            <v>2127900</v>
          </cell>
        </row>
        <row r="172">
          <cell r="B172" t="str">
            <v>N1L36</v>
          </cell>
          <cell r="C172" t="str">
            <v>km de conductor/fase aéreo urbano - Desnudo - Aluminio - calibre  1/0</v>
          </cell>
          <cell r="D172">
            <v>2299900</v>
          </cell>
        </row>
        <row r="173">
          <cell r="B173" t="str">
            <v>N1L37</v>
          </cell>
          <cell r="C173" t="str">
            <v>km de conductor/fase aéreo urbano - Desnudo - Aluminio - calibre  2/0</v>
          </cell>
          <cell r="D173">
            <v>2471600</v>
          </cell>
        </row>
        <row r="174">
          <cell r="B174" t="str">
            <v>N1L38</v>
          </cell>
          <cell r="C174" t="str">
            <v>km de conductor/fase aéreo urbano - Desnudo - Aluminio - calibre  3/0</v>
          </cell>
          <cell r="D174">
            <v>2643400</v>
          </cell>
        </row>
        <row r="175">
          <cell r="B175" t="str">
            <v>N1L39</v>
          </cell>
          <cell r="C175" t="str">
            <v>km de conductor/fase aéreo urbano - Desnudo - Aluminio - calibre  4/0</v>
          </cell>
          <cell r="D175">
            <v>2815200</v>
          </cell>
        </row>
        <row r="176">
          <cell r="B176" t="str">
            <v>N1L4</v>
          </cell>
          <cell r="C176" t="str">
            <v>km de conductor/fase aéreo urbano - Aislado - Aluminio - calibre 1</v>
          </cell>
          <cell r="D176">
            <v>2479800</v>
          </cell>
        </row>
        <row r="177">
          <cell r="B177" t="str">
            <v>N1L40</v>
          </cell>
          <cell r="C177" t="str">
            <v>km de conductor/fase aéreo urbano - Desnudo - Aluminio - calibre  6/0</v>
          </cell>
          <cell r="D177">
            <v>2986900</v>
          </cell>
        </row>
        <row r="178">
          <cell r="B178" t="str">
            <v>N1L41</v>
          </cell>
          <cell r="C178" t="str">
            <v>km de conductor/fase aéreo urbano - Desnudo - Aluminio - calibre 180</v>
          </cell>
          <cell r="D178">
            <v>3158700</v>
          </cell>
        </row>
        <row r="179">
          <cell r="B179" t="str">
            <v>N1L42</v>
          </cell>
          <cell r="C179" t="str">
            <v>km de conductor/fase aéreo urbano - Desnudo - Aluminio - calibre 336</v>
          </cell>
          <cell r="D179">
            <v>3330500</v>
          </cell>
        </row>
        <row r="180">
          <cell r="B180" t="str">
            <v>N1L43</v>
          </cell>
          <cell r="C180" t="str">
            <v>km de conductor/fase aéreo urbano - Desnudo - Cobre - calibre &lt; 10</v>
          </cell>
          <cell r="D180">
            <v>1184200</v>
          </cell>
        </row>
        <row r="181">
          <cell r="B181" t="str">
            <v>N1L44</v>
          </cell>
          <cell r="C181" t="str">
            <v>km de conductor/fase aéreo urbano - Desnudo - Cobre - calibre 8</v>
          </cell>
          <cell r="D181">
            <v>1806900</v>
          </cell>
        </row>
        <row r="182">
          <cell r="B182" t="str">
            <v>N1L45</v>
          </cell>
          <cell r="C182" t="str">
            <v>km de conductor/fase aéreo urbano - Desnudo - Cobre - calibre 6</v>
          </cell>
          <cell r="D182">
            <v>4234100</v>
          </cell>
        </row>
        <row r="183">
          <cell r="B183" t="str">
            <v>N1L46</v>
          </cell>
          <cell r="C183" t="str">
            <v>km de conductor/fase aéreo urbano - Desnudo - Cobre - calibre 4</v>
          </cell>
          <cell r="D183">
            <v>6661200</v>
          </cell>
        </row>
        <row r="184">
          <cell r="B184" t="str">
            <v>N1L47</v>
          </cell>
          <cell r="C184" t="str">
            <v>km de conductor/fase aéreo urbano - Desnudo - Cobre - calibre 2</v>
          </cell>
          <cell r="D184">
            <v>9088400</v>
          </cell>
        </row>
        <row r="185">
          <cell r="B185" t="str">
            <v>N1L48</v>
          </cell>
          <cell r="C185" t="str">
            <v>km de conductor/fase aéreo urbano - Desnudo - Cobre - calibre 1</v>
          </cell>
          <cell r="D185">
            <v>11515500</v>
          </cell>
        </row>
        <row r="186">
          <cell r="B186" t="str">
            <v>N1L49</v>
          </cell>
          <cell r="C186" t="str">
            <v>km de conductor/fase aéreo urbano - Desnudo - Cobre - calibre  1/0</v>
          </cell>
          <cell r="D186">
            <v>13942800</v>
          </cell>
        </row>
        <row r="187">
          <cell r="B187" t="str">
            <v>N1L5</v>
          </cell>
          <cell r="C187" t="str">
            <v>km de conductor/fase aéreo urbano - Aislado - Aluminio - calibre  1/0</v>
          </cell>
          <cell r="D187">
            <v>3072400</v>
          </cell>
        </row>
        <row r="188">
          <cell r="B188" t="str">
            <v>N1L50</v>
          </cell>
          <cell r="C188" t="str">
            <v>km de conductor/fase aéreo urbano - Desnudo - Cobre - calibre  2/0</v>
          </cell>
          <cell r="D188">
            <v>16370000</v>
          </cell>
        </row>
        <row r="189">
          <cell r="B189" t="str">
            <v>N1L51</v>
          </cell>
          <cell r="C189" t="str">
            <v>km de conductor/fase aéreo urbano - Desnudo - Cobre - calibre  6/0</v>
          </cell>
          <cell r="D189">
            <v>18797100</v>
          </cell>
        </row>
        <row r="190">
          <cell r="B190" t="str">
            <v>N1L52</v>
          </cell>
          <cell r="C190" t="str">
            <v>km de conductor/fase aéreo urbano - Desnudo - Cobre - calibre 750</v>
          </cell>
          <cell r="D190">
            <v>21224300</v>
          </cell>
        </row>
        <row r="191">
          <cell r="B191" t="str">
            <v>N1L53</v>
          </cell>
          <cell r="C191" t="str">
            <v>km de conductor/fase aéreo urbano - Trenzado - Aluminio - calibre &lt; 6</v>
          </cell>
          <cell r="D191">
            <v>3336800</v>
          </cell>
        </row>
        <row r="192">
          <cell r="B192" t="str">
            <v>N1L54</v>
          </cell>
          <cell r="C192" t="str">
            <v>km de conductor/fase aéreo urbano - Trenzado - Aluminio - calibre 4</v>
          </cell>
          <cell r="D192">
            <v>5762100</v>
          </cell>
        </row>
        <row r="193">
          <cell r="B193" t="str">
            <v>N1L55</v>
          </cell>
          <cell r="C193" t="str">
            <v>km de conductor/fase aéreo urbano - Trenzado - Aluminio - calibre 2</v>
          </cell>
          <cell r="D193">
            <v>8187300</v>
          </cell>
        </row>
        <row r="194">
          <cell r="B194" t="str">
            <v>N1L56</v>
          </cell>
          <cell r="C194" t="str">
            <v>km de conductor/fase aéreo urbano - Trenzado - Aluminio - calibre  1/0</v>
          </cell>
          <cell r="D194">
            <v>10612500</v>
          </cell>
        </row>
        <row r="195">
          <cell r="B195" t="str">
            <v>N1L57</v>
          </cell>
          <cell r="C195" t="str">
            <v>km de conductor/fase aéreo urbano - Trenzado - Aluminio - calibre  2/0</v>
          </cell>
          <cell r="D195">
            <v>13037800</v>
          </cell>
        </row>
        <row r="196">
          <cell r="B196" t="str">
            <v>N1L58</v>
          </cell>
          <cell r="C196" t="str">
            <v>km de conductor/fase aéreo urbano - Trenzado - Aluminio - calibre  4/0</v>
          </cell>
          <cell r="D196">
            <v>15463000</v>
          </cell>
        </row>
        <row r="197">
          <cell r="B197" t="str">
            <v>N1L59</v>
          </cell>
          <cell r="C197" t="str">
            <v>km de conductor/fase aéreo urbano - Trenzado - Cobre - calibre 12</v>
          </cell>
          <cell r="D197">
            <v>3987100</v>
          </cell>
        </row>
        <row r="198">
          <cell r="B198" t="str">
            <v>N1L6</v>
          </cell>
          <cell r="C198" t="str">
            <v>km de conductor/fase aéreo urbano - Aislado - Aluminio - calibre  2/0</v>
          </cell>
          <cell r="D198">
            <v>3664900</v>
          </cell>
        </row>
        <row r="199">
          <cell r="B199" t="str">
            <v>N1L60</v>
          </cell>
          <cell r="C199" t="str">
            <v>km de conductor/fase aéreo urbano - Trenzado - Cobre - calibre 10</v>
          </cell>
          <cell r="D199">
            <v>5626900</v>
          </cell>
        </row>
        <row r="200">
          <cell r="B200" t="str">
            <v>N1L61</v>
          </cell>
          <cell r="C200" t="str">
            <v>km de conductor/fase aéreo urbano - Trenzado - Cobre - calibre 8</v>
          </cell>
          <cell r="D200">
            <v>8496500</v>
          </cell>
        </row>
        <row r="201">
          <cell r="B201" t="str">
            <v>N1L62</v>
          </cell>
          <cell r="C201" t="str">
            <v>km de conductor/fase aéreo urbano - Trenzado - Cobre - calibre 6</v>
          </cell>
          <cell r="D201">
            <v>13471100</v>
          </cell>
        </row>
        <row r="202">
          <cell r="B202" t="str">
            <v>N1L63</v>
          </cell>
          <cell r="C202" t="str">
            <v>km de conductor/fase aéreo urbano - Trenzado - Cobre - calibre 4</v>
          </cell>
          <cell r="D202">
            <v>23247100</v>
          </cell>
        </row>
        <row r="203">
          <cell r="B203" t="str">
            <v>N1L64</v>
          </cell>
          <cell r="C203" t="str">
            <v>km de conductor/fase aéreo urbano - Trenzado - Cobre - calibre 2</v>
          </cell>
          <cell r="D203">
            <v>33023100</v>
          </cell>
        </row>
        <row r="204">
          <cell r="B204" t="str">
            <v>N1L65</v>
          </cell>
          <cell r="C204" t="str">
            <v>km de conductor/fase aéreo urbano - Trenzado - Cobre - calibre  1/0</v>
          </cell>
          <cell r="D204">
            <v>42799100</v>
          </cell>
        </row>
        <row r="205">
          <cell r="B205" t="str">
            <v>N1L66</v>
          </cell>
          <cell r="C205" t="str">
            <v>km de conductor/fase aéreo urbano - Trenzado - Cobre - calibre  2/0</v>
          </cell>
          <cell r="D205">
            <v>52575000</v>
          </cell>
        </row>
        <row r="206">
          <cell r="B206" t="str">
            <v>N1L67</v>
          </cell>
          <cell r="C206" t="str">
            <v>km de conductor/fase aéreo rural - Aislado - Aluminio - calibre &lt; 6</v>
          </cell>
          <cell r="D206">
            <v>703500</v>
          </cell>
        </row>
        <row r="207">
          <cell r="B207" t="str">
            <v>N1L68</v>
          </cell>
          <cell r="C207" t="str">
            <v>km de conductor/fase aéreo rural - Aislado - Aluminio - calibre 4</v>
          </cell>
          <cell r="D207">
            <v>1296000</v>
          </cell>
        </row>
        <row r="208">
          <cell r="B208" t="str">
            <v>N1L69</v>
          </cell>
          <cell r="C208" t="str">
            <v>km de conductor/fase aéreo rural - Aislado - Aluminio - calibre 2</v>
          </cell>
          <cell r="D208">
            <v>1888400</v>
          </cell>
        </row>
        <row r="209">
          <cell r="B209" t="str">
            <v>N1L7</v>
          </cell>
          <cell r="C209" t="str">
            <v>km de conductor/fase aéreo urbano - Aislado - Aluminio - calibre  3/0</v>
          </cell>
          <cell r="D209">
            <v>4257400</v>
          </cell>
        </row>
        <row r="210">
          <cell r="B210" t="str">
            <v>N1L70</v>
          </cell>
          <cell r="C210" t="str">
            <v>km de conductor/fase aéreo rural - Aislado - Aluminio - calibre 1</v>
          </cell>
          <cell r="D210">
            <v>2480900</v>
          </cell>
        </row>
        <row r="211">
          <cell r="B211" t="str">
            <v>N1L71</v>
          </cell>
          <cell r="C211" t="str">
            <v>km de conductor/fase aéreo rural - Aislado - Aluminio - calibre  1/0</v>
          </cell>
          <cell r="D211">
            <v>3073800</v>
          </cell>
        </row>
        <row r="212">
          <cell r="B212" t="str">
            <v>N1L72</v>
          </cell>
          <cell r="C212" t="str">
            <v>km de conductor/fase aéreo rural - Aislado - Aluminio - calibre  2/0</v>
          </cell>
          <cell r="D212">
            <v>3666300</v>
          </cell>
        </row>
        <row r="213">
          <cell r="B213" t="str">
            <v>N1L73</v>
          </cell>
          <cell r="C213" t="str">
            <v>km de conductor/fase aéreo rural - Aislado - Aluminio - calibre  3/0</v>
          </cell>
          <cell r="D213">
            <v>4258700</v>
          </cell>
        </row>
        <row r="214">
          <cell r="B214" t="str">
            <v>N1L74</v>
          </cell>
          <cell r="C214" t="str">
            <v>km de conductor/fase aéreo rural - Aislado - Aluminio - calibre  4/0</v>
          </cell>
          <cell r="D214">
            <v>4851200</v>
          </cell>
        </row>
        <row r="215">
          <cell r="B215" t="str">
            <v>N1L75</v>
          </cell>
          <cell r="C215" t="str">
            <v>km de conductor/fase aéreo rural - Aislado - Aluminio - calibre 250</v>
          </cell>
          <cell r="D215">
            <v>5443700</v>
          </cell>
        </row>
        <row r="216">
          <cell r="B216" t="str">
            <v>N1L76</v>
          </cell>
          <cell r="C216" t="str">
            <v>km de conductor/fase aéreo rural - Aislado - Aluminio - calibre  6/0</v>
          </cell>
          <cell r="D216">
            <v>6036100</v>
          </cell>
        </row>
        <row r="217">
          <cell r="B217" t="str">
            <v>N1L77</v>
          </cell>
          <cell r="C217" t="str">
            <v>km de conductor/fase aéreo rural - Aislado - Aluminio - calibre 350</v>
          </cell>
          <cell r="D217">
            <v>6628600</v>
          </cell>
        </row>
        <row r="218">
          <cell r="B218" t="str">
            <v>N1L78</v>
          </cell>
          <cell r="C218" t="str">
            <v>km de conductor/fase aéreo rural - Aislado - Cobre - calibre 12</v>
          </cell>
          <cell r="D218">
            <v>1150100</v>
          </cell>
        </row>
        <row r="219">
          <cell r="B219" t="str">
            <v>N1L79</v>
          </cell>
          <cell r="C219" t="str">
            <v>km de conductor/fase aéreo rural - Aislado - Cobre - calibre 10</v>
          </cell>
          <cell r="D219">
            <v>1759200</v>
          </cell>
        </row>
        <row r="220">
          <cell r="B220" t="str">
            <v>N1L8</v>
          </cell>
          <cell r="C220" t="str">
            <v>km de conductor/fase aéreo urbano - Aislado - Aluminio - calibre  4/0</v>
          </cell>
          <cell r="D220">
            <v>4849800</v>
          </cell>
        </row>
        <row r="221">
          <cell r="B221" t="str">
            <v>N1L80</v>
          </cell>
          <cell r="C221" t="str">
            <v>km de conductor/fase aéreo rural - Aislado - Cobre - calibre 8</v>
          </cell>
          <cell r="D221">
            <v>3181500</v>
          </cell>
        </row>
        <row r="222">
          <cell r="B222" t="str">
            <v>N1L81</v>
          </cell>
          <cell r="C222" t="str">
            <v>km de conductor/fase aéreo rural - Aislado - Cobre - calibre 6</v>
          </cell>
          <cell r="D222">
            <v>5946800</v>
          </cell>
        </row>
        <row r="223">
          <cell r="B223" t="str">
            <v>N1L82</v>
          </cell>
          <cell r="C223" t="str">
            <v>km de conductor/fase aéreo rural - Aislado - Cobre - calibre 4</v>
          </cell>
          <cell r="D223">
            <v>8712200</v>
          </cell>
        </row>
        <row r="224">
          <cell r="B224" t="str">
            <v>N1L83</v>
          </cell>
          <cell r="C224" t="str">
            <v>km de conductor/fase aéreo rural - Aislado - Cobre - calibre 2</v>
          </cell>
          <cell r="D224">
            <v>11477500</v>
          </cell>
        </row>
        <row r="225">
          <cell r="B225" t="str">
            <v>N1L84</v>
          </cell>
          <cell r="C225" t="str">
            <v>km de conductor/fase aéreo rural - Aislado - Cobre - calibre 1</v>
          </cell>
          <cell r="D225">
            <v>14242900</v>
          </cell>
        </row>
        <row r="226">
          <cell r="B226" t="str">
            <v>N1L85</v>
          </cell>
          <cell r="C226" t="str">
            <v>km de conductor/fase aéreo rural - Aislado - Cobre - calibre  1/0</v>
          </cell>
          <cell r="D226">
            <v>17008600</v>
          </cell>
        </row>
        <row r="227">
          <cell r="B227" t="str">
            <v>N1L86</v>
          </cell>
          <cell r="C227" t="str">
            <v>km de conductor/fase aéreo rural - Aislado - Cobre - calibre  2/0</v>
          </cell>
          <cell r="D227">
            <v>19774000</v>
          </cell>
        </row>
        <row r="228">
          <cell r="B228" t="str">
            <v>N1L87</v>
          </cell>
          <cell r="C228" t="str">
            <v>km de conductor/fase aéreo rural - Aislado - Cobre - calibre  3/0</v>
          </cell>
          <cell r="D228">
            <v>22539300</v>
          </cell>
        </row>
        <row r="229">
          <cell r="B229" t="str">
            <v>N1L88</v>
          </cell>
          <cell r="C229" t="str">
            <v>km de conductor/fase aéreo rural - Aislado - Cobre - calibre  4/0</v>
          </cell>
          <cell r="D229">
            <v>25304700</v>
          </cell>
        </row>
        <row r="230">
          <cell r="B230" t="str">
            <v>N1L89</v>
          </cell>
          <cell r="C230" t="str">
            <v>km de conductor/fase aéreo rural - Aislado - Cobre - calibre 250</v>
          </cell>
          <cell r="D230">
            <v>28070000</v>
          </cell>
        </row>
        <row r="231">
          <cell r="B231" t="str">
            <v>N1L9</v>
          </cell>
          <cell r="C231" t="str">
            <v>km de conductor/fase aéreo urbano - Aislado - Aluminio - calibre 250</v>
          </cell>
          <cell r="D231">
            <v>5442300</v>
          </cell>
        </row>
        <row r="232">
          <cell r="B232" t="str">
            <v>N1L90</v>
          </cell>
          <cell r="C232" t="str">
            <v>km de conductor/fase aéreo rural - Aislado - Cobre - calibre  6/0</v>
          </cell>
          <cell r="D232">
            <v>30835300</v>
          </cell>
        </row>
        <row r="233">
          <cell r="B233" t="str">
            <v>N1L91</v>
          </cell>
          <cell r="C233" t="str">
            <v>km de conductor/fase aéreo rural - Aislado - Cobre - calibre 350</v>
          </cell>
          <cell r="D233">
            <v>33600700</v>
          </cell>
        </row>
        <row r="234">
          <cell r="B234" t="str">
            <v>N1L92</v>
          </cell>
          <cell r="C234" t="str">
            <v>km de conductor/fase aéreo rural - Aislado - Cobre - calibre 400</v>
          </cell>
          <cell r="D234">
            <v>36366000</v>
          </cell>
        </row>
        <row r="235">
          <cell r="B235" t="str">
            <v>N1L93</v>
          </cell>
          <cell r="C235" t="str">
            <v>km de conductor/fase aéreo rural - Aislado - Cobre - calibre 500</v>
          </cell>
          <cell r="D235">
            <v>39131400</v>
          </cell>
        </row>
        <row r="236">
          <cell r="B236" t="str">
            <v>N1L94</v>
          </cell>
          <cell r="C236" t="str">
            <v>km de conductor/fase aéreo rural - Desnudo - Aluminio - calibre 14</v>
          </cell>
          <cell r="D236">
            <v>926600</v>
          </cell>
        </row>
        <row r="237">
          <cell r="B237" t="str">
            <v>N1L95</v>
          </cell>
          <cell r="C237" t="str">
            <v>km de conductor/fase aéreo rural - Desnudo - Aluminio - calibre 12</v>
          </cell>
          <cell r="D237">
            <v>1098400</v>
          </cell>
        </row>
        <row r="238">
          <cell r="B238" t="str">
            <v>N1L96</v>
          </cell>
          <cell r="C238" t="str">
            <v>km de conductor/fase aéreo rural - Desnudo - Aluminio - calibre 10</v>
          </cell>
          <cell r="D238">
            <v>1270200</v>
          </cell>
        </row>
        <row r="239">
          <cell r="B239" t="str">
            <v>N1L97</v>
          </cell>
          <cell r="C239" t="str">
            <v>km de conductor/fase aéreo rural - Desnudo - Aluminio - calibre 8</v>
          </cell>
          <cell r="D239">
            <v>1441900</v>
          </cell>
        </row>
        <row r="240">
          <cell r="B240" t="str">
            <v>N1L98</v>
          </cell>
          <cell r="C240" t="str">
            <v>km de conductor/fase aéreo rural - Desnudo - Aluminio - calibre 6</v>
          </cell>
          <cell r="D240">
            <v>1613700</v>
          </cell>
        </row>
        <row r="241">
          <cell r="B241" t="str">
            <v>N1L99</v>
          </cell>
          <cell r="C241" t="str">
            <v>km de conductor/fase aéreo rural - Desnudo - Aluminio - calibre 4</v>
          </cell>
          <cell r="D241">
            <v>1785500</v>
          </cell>
        </row>
        <row r="242">
          <cell r="B242" t="str">
            <v>N1O2</v>
          </cell>
          <cell r="C242" t="str">
            <v>Puesta a Tierra N1</v>
          </cell>
          <cell r="D242">
            <v>154040</v>
          </cell>
        </row>
        <row r="243">
          <cell r="B243" t="str">
            <v>N1O3</v>
          </cell>
          <cell r="C243" t="str">
            <v>Caja de Derivación N1</v>
          </cell>
          <cell r="D243">
            <v>153498</v>
          </cell>
        </row>
        <row r="244">
          <cell r="B244" t="str">
            <v>N1P1</v>
          </cell>
          <cell r="C244" t="str">
            <v>Poste de concreto - 8 m - urbano - suspensión - red común</v>
          </cell>
          <cell r="D244">
            <v>654000</v>
          </cell>
        </row>
        <row r="245">
          <cell r="B245" t="str">
            <v>N1P10</v>
          </cell>
          <cell r="C245" t="str">
            <v>Poste de fibra de vidrio - 8 m - urbano- suspensión - red común</v>
          </cell>
          <cell r="D245">
            <v>1234000</v>
          </cell>
        </row>
        <row r="246">
          <cell r="B246" t="str">
            <v>N1P11</v>
          </cell>
          <cell r="C246" t="str">
            <v>Poste de fibra de vidrio - 10 m - urbano- suspensión - red común</v>
          </cell>
          <cell r="D246">
            <v>1883000</v>
          </cell>
        </row>
        <row r="247">
          <cell r="B247" t="str">
            <v>N1P12</v>
          </cell>
          <cell r="C247" t="str">
            <v>Poste de fibra de vidrio - 12 m - urbano- suspensión - red común</v>
          </cell>
          <cell r="D247">
            <v>2109000</v>
          </cell>
        </row>
        <row r="248">
          <cell r="B248" t="str">
            <v>N1P13</v>
          </cell>
          <cell r="C248" t="str">
            <v>Poste de concreto - 8 m - rural- suspensión - red común</v>
          </cell>
          <cell r="D248">
            <v>758000</v>
          </cell>
        </row>
        <row r="249">
          <cell r="B249" t="str">
            <v>N1P14</v>
          </cell>
          <cell r="C249" t="str">
            <v>Poste de concreto -10 m - rural- suspensión - red común</v>
          </cell>
          <cell r="D249">
            <v>925000</v>
          </cell>
        </row>
        <row r="250">
          <cell r="B250" t="str">
            <v>N1P15</v>
          </cell>
          <cell r="C250" t="str">
            <v>Poste de concreto - 12 m - rural- suspensión - red común</v>
          </cell>
          <cell r="D250">
            <v>1123000</v>
          </cell>
        </row>
        <row r="251">
          <cell r="B251" t="str">
            <v>N1P16</v>
          </cell>
          <cell r="C251" t="str">
            <v>Poste de madera - 8 m - rural- suspensión - red común</v>
          </cell>
          <cell r="D251">
            <v>775000</v>
          </cell>
        </row>
        <row r="252">
          <cell r="B252" t="str">
            <v>N1P17</v>
          </cell>
          <cell r="C252" t="str">
            <v>Poste de madera - 10 m - rural- suspensión - red común</v>
          </cell>
          <cell r="D252">
            <v>917000</v>
          </cell>
        </row>
        <row r="253">
          <cell r="B253" t="str">
            <v>N1P18</v>
          </cell>
          <cell r="C253" t="str">
            <v>Poste de madera - 12 m - rural- suspensión - red común</v>
          </cell>
          <cell r="D253">
            <v>1015000</v>
          </cell>
        </row>
        <row r="254">
          <cell r="B254" t="str">
            <v>N1P19</v>
          </cell>
          <cell r="C254" t="str">
            <v>Poste de metálico - 8 m - rural- suspensión - red común</v>
          </cell>
          <cell r="D254">
            <v>950000</v>
          </cell>
        </row>
        <row r="255">
          <cell r="B255" t="str">
            <v>N1P2</v>
          </cell>
          <cell r="C255" t="str">
            <v>Poste de concreto - 10 m - urbano - suspensión - red común</v>
          </cell>
          <cell r="D255">
            <v>820000</v>
          </cell>
        </row>
        <row r="256">
          <cell r="B256" t="str">
            <v>N1P20</v>
          </cell>
          <cell r="C256" t="str">
            <v>Poste de metálico - 10 m - rural- suspensión - red común</v>
          </cell>
          <cell r="D256">
            <v>1159000</v>
          </cell>
        </row>
        <row r="257">
          <cell r="B257" t="str">
            <v>N1P21</v>
          </cell>
          <cell r="C257" t="str">
            <v>Poste de metálico - 12 m - rural- suspensión - red común</v>
          </cell>
          <cell r="D257">
            <v>1367000</v>
          </cell>
        </row>
        <row r="258">
          <cell r="B258" t="str">
            <v>N1P22</v>
          </cell>
          <cell r="C258" t="str">
            <v>Poste de fibra de vidrio - 8 m - rural- suspensión - red común</v>
          </cell>
          <cell r="D258">
            <v>1338000</v>
          </cell>
        </row>
        <row r="259">
          <cell r="B259" t="str">
            <v>N1P23</v>
          </cell>
          <cell r="C259" t="str">
            <v>Poste de fibra de vidrio - 10 m - rural- suspensión - red común</v>
          </cell>
          <cell r="D259">
            <v>1987000</v>
          </cell>
        </row>
        <row r="260">
          <cell r="B260" t="str">
            <v>N1P24</v>
          </cell>
          <cell r="C260" t="str">
            <v>Poste de fibra de vidrio - 12 m - rural- suspensión - red común</v>
          </cell>
          <cell r="D260">
            <v>2214000</v>
          </cell>
        </row>
        <row r="261">
          <cell r="B261" t="str">
            <v>N1P25</v>
          </cell>
          <cell r="C261" t="str">
            <v>Poste de concreto - 8 m - urbano - retención - red común</v>
          </cell>
          <cell r="D261">
            <v>697000</v>
          </cell>
        </row>
        <row r="262">
          <cell r="B262" t="str">
            <v>N1P26</v>
          </cell>
          <cell r="C262" t="str">
            <v>Poste de concreto - 10 m - urbano - retención - red común</v>
          </cell>
          <cell r="D262">
            <v>864000</v>
          </cell>
        </row>
        <row r="263">
          <cell r="B263" t="str">
            <v>N1P27</v>
          </cell>
          <cell r="C263" t="str">
            <v>Poste de concreto - 12 m - urbano- retención - red común</v>
          </cell>
          <cell r="D263">
            <v>1063000</v>
          </cell>
        </row>
        <row r="264">
          <cell r="B264" t="str">
            <v>N1P28</v>
          </cell>
          <cell r="C264" t="str">
            <v>Poste de madera - 8 m - urbano - retención - red común</v>
          </cell>
          <cell r="D264">
            <v>715000</v>
          </cell>
        </row>
        <row r="265">
          <cell r="B265" t="str">
            <v>N1P29</v>
          </cell>
          <cell r="C265" t="str">
            <v>Poste de madera - 10 m - urbano- retención - red común</v>
          </cell>
          <cell r="D265">
            <v>857000</v>
          </cell>
        </row>
        <row r="266">
          <cell r="B266" t="str">
            <v>N1P3</v>
          </cell>
          <cell r="C266" t="str">
            <v>Poste de concreto - 12 m - urbano- suspensión - red común</v>
          </cell>
          <cell r="D266">
            <v>1019000</v>
          </cell>
        </row>
        <row r="267">
          <cell r="B267" t="str">
            <v>N1P30</v>
          </cell>
          <cell r="C267" t="str">
            <v>Poste de madera - 12 m - urbano- retención - red común</v>
          </cell>
          <cell r="D267">
            <v>954000</v>
          </cell>
        </row>
        <row r="268">
          <cell r="B268" t="str">
            <v>N1P31</v>
          </cell>
          <cell r="C268" t="str">
            <v>Poste de metálico - 8 m -urbano- retención - red común</v>
          </cell>
          <cell r="D268">
            <v>1102000</v>
          </cell>
        </row>
        <row r="269">
          <cell r="B269" t="str">
            <v>N1P32</v>
          </cell>
          <cell r="C269" t="str">
            <v>Poste de metálico - 10 m - urbano- retención - red común</v>
          </cell>
          <cell r="D269">
            <v>1757000</v>
          </cell>
        </row>
        <row r="270">
          <cell r="B270" t="str">
            <v>N1P33</v>
          </cell>
          <cell r="C270" t="str">
            <v>Poste de metálico - 12 m - urbano- retención - red común</v>
          </cell>
          <cell r="D270">
            <v>2412000</v>
          </cell>
        </row>
        <row r="271">
          <cell r="B271" t="str">
            <v>N1P34</v>
          </cell>
          <cell r="C271" t="str">
            <v>Poste de fibra de vidrio - 8 m - urbano- retención - red común</v>
          </cell>
          <cell r="D271">
            <v>1277000</v>
          </cell>
        </row>
        <row r="272">
          <cell r="B272" t="str">
            <v>N1P35</v>
          </cell>
          <cell r="C272" t="str">
            <v>Poste de fibra de vidrio - 10 m - urbano- retención - red común</v>
          </cell>
          <cell r="D272">
            <v>1927000</v>
          </cell>
        </row>
        <row r="273">
          <cell r="B273" t="str">
            <v>N1P36</v>
          </cell>
          <cell r="C273" t="str">
            <v>Poste de fibra de vidrio - 12 m - urbano- retención - red común</v>
          </cell>
          <cell r="D273">
            <v>2153000</v>
          </cell>
        </row>
        <row r="274">
          <cell r="B274" t="str">
            <v>N1P37</v>
          </cell>
          <cell r="C274" t="str">
            <v>Poste de concreto - 8 m - rural- retención - red común</v>
          </cell>
          <cell r="D274">
            <v>801000</v>
          </cell>
        </row>
        <row r="275">
          <cell r="B275" t="str">
            <v>N1P38</v>
          </cell>
          <cell r="C275" t="str">
            <v>Poste de concreto -10 m - rural- retención - red común</v>
          </cell>
          <cell r="D275">
            <v>968000</v>
          </cell>
        </row>
        <row r="276">
          <cell r="B276" t="str">
            <v>N1P39</v>
          </cell>
          <cell r="C276" t="str">
            <v>Poste de concreto - 12 m - rural- retención - red común</v>
          </cell>
          <cell r="D276">
            <v>1167000</v>
          </cell>
        </row>
        <row r="277">
          <cell r="B277" t="str">
            <v>N1P4</v>
          </cell>
          <cell r="C277" t="str">
            <v>Poste de madera - 8 m - urbano - suspensión - red común</v>
          </cell>
          <cell r="D277">
            <v>671000</v>
          </cell>
        </row>
        <row r="278">
          <cell r="B278" t="str">
            <v>N1P40</v>
          </cell>
          <cell r="C278" t="str">
            <v>Poste de madera - 8 m - rural- retención - red común</v>
          </cell>
          <cell r="D278">
            <v>819000</v>
          </cell>
        </row>
        <row r="279">
          <cell r="B279" t="str">
            <v>N1P41</v>
          </cell>
          <cell r="C279" t="str">
            <v>Poste de madera - 10 m - rural- retención - red común</v>
          </cell>
          <cell r="D279">
            <v>961000</v>
          </cell>
        </row>
        <row r="280">
          <cell r="B280" t="str">
            <v>N1P42</v>
          </cell>
          <cell r="C280" t="str">
            <v>Poste de madera - 12 m - rural- retención - red común</v>
          </cell>
          <cell r="D280">
            <v>1058000</v>
          </cell>
        </row>
        <row r="281">
          <cell r="B281" t="str">
            <v>N1P43</v>
          </cell>
          <cell r="C281" t="str">
            <v>Poste de metálico - 8 m - rural- retención - red común</v>
          </cell>
          <cell r="D281">
            <v>1206000</v>
          </cell>
        </row>
        <row r="282">
          <cell r="B282" t="str">
            <v>N1P44</v>
          </cell>
          <cell r="C282" t="str">
            <v>Poste de metálico - 10 m - rural- retención - red común</v>
          </cell>
          <cell r="D282">
            <v>1861000</v>
          </cell>
        </row>
        <row r="283">
          <cell r="B283" t="str">
            <v>N1P45</v>
          </cell>
          <cell r="C283" t="str">
            <v>Poste de metálico - 12 m - rural- retención - red común</v>
          </cell>
          <cell r="D283">
            <v>2516000</v>
          </cell>
        </row>
        <row r="284">
          <cell r="B284" t="str">
            <v>N1P46</v>
          </cell>
          <cell r="C284" t="str">
            <v>Poste de fibra de vidrio - 8 m - rural- retención - red común</v>
          </cell>
          <cell r="D284">
            <v>1381000</v>
          </cell>
        </row>
        <row r="285">
          <cell r="B285" t="str">
            <v>N1P47</v>
          </cell>
          <cell r="C285" t="str">
            <v>Poste de fibra de vidrio - 10 m - rural- retención - red común</v>
          </cell>
          <cell r="D285">
            <v>2031000</v>
          </cell>
        </row>
        <row r="286">
          <cell r="B286" t="str">
            <v>N1P48</v>
          </cell>
          <cell r="C286" t="str">
            <v>Poste de fibra de vidrio - 12 m - rural- retención - red común</v>
          </cell>
          <cell r="D286">
            <v>2257000</v>
          </cell>
        </row>
        <row r="287">
          <cell r="B287" t="str">
            <v>N1P49</v>
          </cell>
          <cell r="C287" t="str">
            <v>Poste de concreto - 8 m - urbano - suspensión - red trenzada</v>
          </cell>
          <cell r="D287">
            <v>646000</v>
          </cell>
        </row>
        <row r="288">
          <cell r="B288" t="str">
            <v>N1P5</v>
          </cell>
          <cell r="C288" t="str">
            <v>Poste de madera - 10 m - urbano- suspensión - red común</v>
          </cell>
          <cell r="D288">
            <v>813000</v>
          </cell>
        </row>
        <row r="289">
          <cell r="B289" t="str">
            <v>N1P50</v>
          </cell>
          <cell r="C289" t="str">
            <v>Poste de concreto - 10 m - urbano - suspensión - red trenzada</v>
          </cell>
          <cell r="D289">
            <v>813000</v>
          </cell>
        </row>
        <row r="290">
          <cell r="B290" t="str">
            <v>N1P51</v>
          </cell>
          <cell r="C290" t="str">
            <v>Poste de concreto - 12 m - urbano- suspensión - red trenzada</v>
          </cell>
          <cell r="D290">
            <v>1011000</v>
          </cell>
        </row>
        <row r="291">
          <cell r="B291" t="str">
            <v>N1P52</v>
          </cell>
          <cell r="C291" t="str">
            <v>Poste de madera - 8 m - urbano - suspensión - red trenzada</v>
          </cell>
          <cell r="D291">
            <v>663000</v>
          </cell>
        </row>
        <row r="292">
          <cell r="B292" t="str">
            <v>N1P53</v>
          </cell>
          <cell r="C292" t="str">
            <v>Poste de madera - 10 m - urbano- suspensión - red trenzada</v>
          </cell>
          <cell r="D292">
            <v>805000</v>
          </cell>
        </row>
        <row r="293">
          <cell r="B293" t="str">
            <v>N1P54</v>
          </cell>
          <cell r="C293" t="str">
            <v>Poste de madera - 12 m - urbano- suspensión - red trenzada</v>
          </cell>
          <cell r="D293">
            <v>903000</v>
          </cell>
        </row>
        <row r="294">
          <cell r="B294" t="str">
            <v>N1P55</v>
          </cell>
          <cell r="C294" t="str">
            <v>Poste de metálico - 8 m -urbano- suspensión - red trenzada</v>
          </cell>
          <cell r="D294">
            <v>838000</v>
          </cell>
        </row>
        <row r="295">
          <cell r="B295" t="str">
            <v>N1P56</v>
          </cell>
          <cell r="C295" t="str">
            <v>Poste de metálico - 10 m - urbano- suspensión - red trenzada</v>
          </cell>
          <cell r="D295">
            <v>1047000</v>
          </cell>
        </row>
        <row r="296">
          <cell r="B296" t="str">
            <v>N1P57</v>
          </cell>
          <cell r="C296" t="str">
            <v>Poste de metálico - 12 m - urbano- suspensión - red trenzada</v>
          </cell>
          <cell r="D296">
            <v>1256000</v>
          </cell>
        </row>
        <row r="297">
          <cell r="B297" t="str">
            <v>N1P58</v>
          </cell>
          <cell r="C297" t="str">
            <v>Poste de fibra de vidrio - 8 m - urbano- suspensión - red trenzada</v>
          </cell>
          <cell r="D297">
            <v>1226000</v>
          </cell>
        </row>
        <row r="298">
          <cell r="B298" t="str">
            <v>N1P59</v>
          </cell>
          <cell r="C298" t="str">
            <v>Poste de fibra de vidrio - 10 m - urbano- suspensión - red trenzada</v>
          </cell>
          <cell r="D298">
            <v>1875000</v>
          </cell>
        </row>
        <row r="299">
          <cell r="B299" t="str">
            <v>N1P6</v>
          </cell>
          <cell r="C299" t="str">
            <v>Poste de madera - 12 m - urbano- suspensión - red común</v>
          </cell>
          <cell r="D299">
            <v>911000</v>
          </cell>
        </row>
        <row r="300">
          <cell r="B300" t="str">
            <v>N1P60</v>
          </cell>
          <cell r="C300" t="str">
            <v>Poste de fibra de vidrio - 12 m - urbano- suspensión - red trenzada</v>
          </cell>
          <cell r="D300">
            <v>2102000</v>
          </cell>
        </row>
        <row r="301">
          <cell r="B301" t="str">
            <v>N1P61</v>
          </cell>
          <cell r="C301" t="str">
            <v>Poste de concreto - 8 m - rural- suspensión - red trenzada</v>
          </cell>
          <cell r="D301">
            <v>750000</v>
          </cell>
        </row>
        <row r="302">
          <cell r="B302" t="str">
            <v>N1P62</v>
          </cell>
          <cell r="C302" t="str">
            <v>Poste de concreto -10 m - rural- suspensión - red trenzada</v>
          </cell>
          <cell r="D302">
            <v>917000</v>
          </cell>
        </row>
        <row r="303">
          <cell r="B303" t="str">
            <v>N1P63</v>
          </cell>
          <cell r="C303" t="str">
            <v>Poste de concreto - 12 m - rural- suspensión - red trenzada</v>
          </cell>
          <cell r="D303">
            <v>1116000</v>
          </cell>
        </row>
        <row r="304">
          <cell r="B304" t="str">
            <v>N1P64</v>
          </cell>
          <cell r="C304" t="str">
            <v>Poste de madera - 8 m - rural- suspensión - red trenzada</v>
          </cell>
          <cell r="D304">
            <v>768000</v>
          </cell>
        </row>
        <row r="305">
          <cell r="B305" t="str">
            <v>N1P65</v>
          </cell>
          <cell r="C305" t="str">
            <v>Poste de madera - 10 m - rural- suspensión - red trenzada</v>
          </cell>
          <cell r="D305">
            <v>909000</v>
          </cell>
        </row>
        <row r="306">
          <cell r="B306" t="str">
            <v>N1P66</v>
          </cell>
          <cell r="C306" t="str">
            <v>Poste de madera - 12 m - rural- suspensión - red trenzada</v>
          </cell>
          <cell r="D306">
            <v>1007000</v>
          </cell>
        </row>
        <row r="307">
          <cell r="B307" t="str">
            <v>N1P67</v>
          </cell>
          <cell r="C307" t="str">
            <v>Poste de metálico - 8 m - rural- suspensión - red trenzada</v>
          </cell>
          <cell r="D307">
            <v>942000</v>
          </cell>
        </row>
        <row r="308">
          <cell r="B308" t="str">
            <v>N1P68</v>
          </cell>
          <cell r="C308" t="str">
            <v>Poste de metálico - 10 m - rural- suspensión - red trenzada</v>
          </cell>
          <cell r="D308">
            <v>1151000</v>
          </cell>
        </row>
        <row r="309">
          <cell r="B309" t="str">
            <v>N1P69</v>
          </cell>
          <cell r="C309" t="str">
            <v>Poste de metálico - 12 m - rural- suspensión - red trenzada</v>
          </cell>
          <cell r="D309">
            <v>1360000</v>
          </cell>
        </row>
        <row r="310">
          <cell r="B310" t="str">
            <v>N1P7</v>
          </cell>
          <cell r="C310" t="str">
            <v>Poste de metálico - 8 m -urbano- suspensión - red común</v>
          </cell>
          <cell r="D310">
            <v>846000</v>
          </cell>
        </row>
        <row r="311">
          <cell r="B311" t="str">
            <v>N1P70</v>
          </cell>
          <cell r="C311" t="str">
            <v>Poste de fibra de vidrio - 8 m - rural- suspensión - red trenzada</v>
          </cell>
          <cell r="D311">
            <v>1330000</v>
          </cell>
        </row>
        <row r="312">
          <cell r="B312" t="str">
            <v>N1P71</v>
          </cell>
          <cell r="C312" t="str">
            <v>Poste de fibra de vidrio - 10 m - rural- suspensión - red trenzada</v>
          </cell>
          <cell r="D312">
            <v>1980000</v>
          </cell>
        </row>
        <row r="313">
          <cell r="B313" t="str">
            <v>N1P72</v>
          </cell>
          <cell r="C313" t="str">
            <v>Poste de fibra de vidrio - 12 m - rural- suspensión - red trenzada</v>
          </cell>
          <cell r="D313">
            <v>2206000</v>
          </cell>
        </row>
        <row r="314">
          <cell r="B314" t="str">
            <v>N1P73</v>
          </cell>
          <cell r="C314" t="str">
            <v>Poste de concreto - 8 m - urbano - retención - red trenzada</v>
          </cell>
          <cell r="D314">
            <v>663000</v>
          </cell>
        </row>
        <row r="315">
          <cell r="B315" t="str">
            <v>N1P74</v>
          </cell>
          <cell r="C315" t="str">
            <v>Poste de concreto - 10 m - urbano - retención - red trenzada</v>
          </cell>
          <cell r="D315">
            <v>829000</v>
          </cell>
        </row>
        <row r="316">
          <cell r="B316" t="str">
            <v>N1P75</v>
          </cell>
          <cell r="C316" t="str">
            <v>Poste de concreto - 12 m - urbano- retención - red trenzada</v>
          </cell>
          <cell r="D316">
            <v>1028000</v>
          </cell>
        </row>
        <row r="317">
          <cell r="B317" t="str">
            <v>N1P76</v>
          </cell>
          <cell r="C317" t="str">
            <v>Poste de madera - 8 m - urbano - retención - red trenzada</v>
          </cell>
          <cell r="D317">
            <v>680000</v>
          </cell>
        </row>
        <row r="318">
          <cell r="B318" t="str">
            <v>N1P77</v>
          </cell>
          <cell r="C318" t="str">
            <v>Poste de madera - 10 m - urbano- retención - red trenzada</v>
          </cell>
          <cell r="D318">
            <v>822000</v>
          </cell>
        </row>
        <row r="319">
          <cell r="B319" t="str">
            <v>N1P78</v>
          </cell>
          <cell r="C319" t="str">
            <v>Poste de madera - 12 m - urbano- retención - red trenzada</v>
          </cell>
          <cell r="D319">
            <v>920000</v>
          </cell>
        </row>
        <row r="320">
          <cell r="B320" t="str">
            <v>N1P79</v>
          </cell>
          <cell r="C320" t="str">
            <v>Poste de metálico - 8 m -urbano- retención - red trenzada</v>
          </cell>
          <cell r="D320">
            <v>1067000</v>
          </cell>
        </row>
        <row r="321">
          <cell r="B321" t="str">
            <v>N1P8</v>
          </cell>
          <cell r="C321" t="str">
            <v>Poste de metálico - 10 m - urbano- suspensión - red común</v>
          </cell>
          <cell r="D321">
            <v>1054000</v>
          </cell>
        </row>
        <row r="322">
          <cell r="B322" t="str">
            <v>N1P80</v>
          </cell>
          <cell r="C322" t="str">
            <v>Poste de metálico - 10 m - urbano- retención - red trenzada</v>
          </cell>
          <cell r="D322">
            <v>1722000</v>
          </cell>
        </row>
        <row r="323">
          <cell r="B323" t="str">
            <v>N1P81</v>
          </cell>
          <cell r="C323" t="str">
            <v>Poste de metálico - 12 m - urbano- retención - red trenzada</v>
          </cell>
          <cell r="D323">
            <v>2377000</v>
          </cell>
        </row>
        <row r="324">
          <cell r="B324" t="str">
            <v>N1P82</v>
          </cell>
          <cell r="C324" t="str">
            <v>Poste de fibra de vidrio - 8 m - urbano- retención - red trenzada</v>
          </cell>
          <cell r="D324">
            <v>1243000</v>
          </cell>
        </row>
        <row r="325">
          <cell r="B325" t="str">
            <v>N1P83</v>
          </cell>
          <cell r="C325" t="str">
            <v>Poste de fibra de vidrio - 10 m - urbano- retención - red trenzada</v>
          </cell>
          <cell r="D325">
            <v>1892000</v>
          </cell>
        </row>
        <row r="326">
          <cell r="B326" t="str">
            <v>N1P84</v>
          </cell>
          <cell r="C326" t="str">
            <v>Poste de fibra de vidrio - 12 m - urbano- retención - red trenzada</v>
          </cell>
          <cell r="D326">
            <v>2118000</v>
          </cell>
        </row>
        <row r="327">
          <cell r="B327" t="str">
            <v>N1P85</v>
          </cell>
          <cell r="C327" t="str">
            <v>Poste de concreto - 8 m - rural- retención - red trenzada</v>
          </cell>
          <cell r="D327">
            <v>767000</v>
          </cell>
        </row>
        <row r="328">
          <cell r="B328" t="str">
            <v>N1P86</v>
          </cell>
          <cell r="C328" t="str">
            <v>Poste de concreto -10 m - rural- retención - red trenzada</v>
          </cell>
          <cell r="D328">
            <v>933000</v>
          </cell>
        </row>
        <row r="329">
          <cell r="B329" t="str">
            <v>N1P87</v>
          </cell>
          <cell r="C329" t="str">
            <v>Poste de concreto - 12 m - rural- retención - red trenzada</v>
          </cell>
          <cell r="D329">
            <v>1132000</v>
          </cell>
        </row>
        <row r="330">
          <cell r="B330" t="str">
            <v>N1P88</v>
          </cell>
          <cell r="C330" t="str">
            <v>Poste de madera - 8 m - rural- retención - red trenzada</v>
          </cell>
          <cell r="D330">
            <v>784000</v>
          </cell>
        </row>
        <row r="331">
          <cell r="B331" t="str">
            <v>N1P89</v>
          </cell>
          <cell r="C331" t="str">
            <v>Poste de madera - 10 m - rural- retención - red trenzada</v>
          </cell>
          <cell r="D331">
            <v>926000</v>
          </cell>
        </row>
        <row r="332">
          <cell r="B332" t="str">
            <v>N1P9</v>
          </cell>
          <cell r="C332" t="str">
            <v>Poste de metálico - 12 m - urbano- suspensión - red común</v>
          </cell>
          <cell r="D332">
            <v>1263000</v>
          </cell>
        </row>
        <row r="333">
          <cell r="B333" t="str">
            <v>N1P90</v>
          </cell>
          <cell r="C333" t="str">
            <v>Poste de madera - 12 m - rural- retención - red trenzada</v>
          </cell>
          <cell r="D333">
            <v>1024000</v>
          </cell>
        </row>
        <row r="334">
          <cell r="B334" t="str">
            <v>N1P91</v>
          </cell>
          <cell r="C334" t="str">
            <v>Poste de metálico - 8 m - rural- retención - red trenzada</v>
          </cell>
          <cell r="D334">
            <v>1171000</v>
          </cell>
        </row>
        <row r="335">
          <cell r="B335" t="str">
            <v>N1P92</v>
          </cell>
          <cell r="C335" t="str">
            <v>Poste de metálico - 10 m - rural- retención - red trenzada</v>
          </cell>
          <cell r="D335">
            <v>1826000</v>
          </cell>
        </row>
        <row r="336">
          <cell r="B336" t="str">
            <v>N1P93</v>
          </cell>
          <cell r="C336" t="str">
            <v>Poste de metálico - 12 m - rural- retención - red trenzada</v>
          </cell>
          <cell r="D336">
            <v>2481000</v>
          </cell>
        </row>
        <row r="337">
          <cell r="B337" t="str">
            <v>N1P94</v>
          </cell>
          <cell r="C337" t="str">
            <v>Poste de fibra de vidrio - 8 m - rural- retención - red trenzada</v>
          </cell>
          <cell r="D337">
            <v>1347000</v>
          </cell>
        </row>
        <row r="338">
          <cell r="B338" t="str">
            <v>N1P95</v>
          </cell>
          <cell r="C338" t="str">
            <v>Poste de fibra de vidrio - 10 m - rural- retención - red trenzada</v>
          </cell>
          <cell r="D338">
            <v>1996000</v>
          </cell>
        </row>
        <row r="339">
          <cell r="B339" t="str">
            <v>N1P96</v>
          </cell>
          <cell r="C339" t="str">
            <v>Poste de fibra de vidrio - 12 m - rural- retención - red trenzada</v>
          </cell>
          <cell r="D339">
            <v>2222000</v>
          </cell>
        </row>
        <row r="340">
          <cell r="B340" t="str">
            <v>N1T1</v>
          </cell>
          <cell r="C340" t="str">
            <v>Transformador Aéreo Monofásico urbano de 5 kVA</v>
          </cell>
          <cell r="D340">
            <v>5087000</v>
          </cell>
        </row>
        <row r="341">
          <cell r="B341" t="str">
            <v>N1T10</v>
          </cell>
          <cell r="C341" t="str">
            <v>Transformador Aéreo Trifásico urbano de 20 kVA</v>
          </cell>
          <cell r="D341">
            <v>6934000</v>
          </cell>
        </row>
        <row r="342">
          <cell r="B342" t="str">
            <v>N1T11</v>
          </cell>
          <cell r="C342" t="str">
            <v>Transformador Aéreo Trifásico urbano de 30 kVA</v>
          </cell>
          <cell r="D342">
            <v>8190000</v>
          </cell>
        </row>
        <row r="343">
          <cell r="B343" t="str">
            <v>N1T12</v>
          </cell>
          <cell r="C343" t="str">
            <v>Transformador Aéreo Trifásico urbano de 45 kVA</v>
          </cell>
          <cell r="D343">
            <v>9446000</v>
          </cell>
        </row>
        <row r="344">
          <cell r="B344" t="str">
            <v>N1T13</v>
          </cell>
          <cell r="C344" t="str">
            <v>Transformador Aéreo Trifásico urbano de 50 kVA</v>
          </cell>
          <cell r="D344">
            <v>10702000</v>
          </cell>
        </row>
        <row r="345">
          <cell r="B345" t="str">
            <v>N1T14</v>
          </cell>
          <cell r="C345" t="str">
            <v>Transformador Aéreo Trifásico urbano de 75 kVA</v>
          </cell>
          <cell r="D345">
            <v>11958000</v>
          </cell>
        </row>
        <row r="346">
          <cell r="B346" t="str">
            <v>N1T15</v>
          </cell>
          <cell r="C346" t="str">
            <v>Transformador Aéreo Trifásico urbano de 112,5 kVA</v>
          </cell>
          <cell r="D346">
            <v>13265000</v>
          </cell>
        </row>
        <row r="347">
          <cell r="B347" t="str">
            <v>N1T16</v>
          </cell>
          <cell r="C347" t="str">
            <v>Transformador Aéreo Trifásico urbano de 150 kVA</v>
          </cell>
          <cell r="D347">
            <v>14521000</v>
          </cell>
        </row>
        <row r="348">
          <cell r="B348" t="str">
            <v>N1T17</v>
          </cell>
          <cell r="C348" t="str">
            <v>Transformador Pedestal Trifásico urbano de 45 kVA</v>
          </cell>
          <cell r="D348">
            <v>36995000</v>
          </cell>
        </row>
        <row r="349">
          <cell r="B349" t="str">
            <v>N1T18</v>
          </cell>
          <cell r="C349" t="str">
            <v>Transformador Pedestal Trifásico urbano de 75 kVA</v>
          </cell>
          <cell r="D349">
            <v>39854000</v>
          </cell>
        </row>
        <row r="350">
          <cell r="B350" t="str">
            <v>N1T19</v>
          </cell>
          <cell r="C350" t="str">
            <v>Transformador Pedestal Trifásico urbano de 112,5 kVA</v>
          </cell>
          <cell r="D350">
            <v>42713000</v>
          </cell>
        </row>
        <row r="351">
          <cell r="B351" t="str">
            <v>N1T2</v>
          </cell>
          <cell r="C351" t="str">
            <v>Transformador Aéreo Monofásico urbano de 7,5 kVA</v>
          </cell>
          <cell r="D351">
            <v>5487000</v>
          </cell>
        </row>
        <row r="352">
          <cell r="B352" t="str">
            <v>N1T20</v>
          </cell>
          <cell r="C352" t="str">
            <v>Transformador Pedestal Trifásico urbano de 225 kVA</v>
          </cell>
          <cell r="D352">
            <v>45572000</v>
          </cell>
        </row>
        <row r="353">
          <cell r="B353" t="str">
            <v>N1T21</v>
          </cell>
          <cell r="C353" t="str">
            <v>Transformador Pedestal Trifásico urbano de 250 kVA</v>
          </cell>
          <cell r="D353">
            <v>48431000</v>
          </cell>
        </row>
        <row r="354">
          <cell r="B354" t="str">
            <v>N1T22</v>
          </cell>
          <cell r="C354" t="str">
            <v>Transformador Pedestal Trifásico urbano de 300 kVA</v>
          </cell>
          <cell r="D354">
            <v>51290000</v>
          </cell>
        </row>
        <row r="355">
          <cell r="B355" t="str">
            <v>N1T23</v>
          </cell>
          <cell r="C355" t="str">
            <v>Transformador Pedestal Trifásico urbano de 400 kVA</v>
          </cell>
          <cell r="D355">
            <v>54149000</v>
          </cell>
        </row>
        <row r="356">
          <cell r="B356" t="str">
            <v>N1T24</v>
          </cell>
          <cell r="C356" t="str">
            <v>Transformador Pedestal Trifásico urbano de 500 kVA</v>
          </cell>
          <cell r="D356">
            <v>57008000</v>
          </cell>
        </row>
        <row r="357">
          <cell r="B357" t="str">
            <v>N1T25</v>
          </cell>
          <cell r="C357" t="str">
            <v>Transformador Pedestal Trifásico urbano de 630 kVA</v>
          </cell>
          <cell r="D357">
            <v>60332000</v>
          </cell>
        </row>
        <row r="358">
          <cell r="B358" t="str">
            <v>N1T26</v>
          </cell>
          <cell r="C358" t="str">
            <v>Transformador Pedestal Trifásico urbano de 1000 kVA</v>
          </cell>
          <cell r="D358">
            <v>63191000</v>
          </cell>
        </row>
        <row r="359">
          <cell r="B359" t="str">
            <v>N1T27</v>
          </cell>
          <cell r="C359" t="str">
            <v>Transformador Subestación Trifásico  urbano de 45 kVA</v>
          </cell>
          <cell r="D359">
            <v>74095000</v>
          </cell>
        </row>
        <row r="360">
          <cell r="B360" t="str">
            <v>N1T28</v>
          </cell>
          <cell r="C360" t="str">
            <v>Transformador Subestación Trifásico  urbano de 75 kVA</v>
          </cell>
          <cell r="D360">
            <v>75852000</v>
          </cell>
        </row>
        <row r="361">
          <cell r="B361" t="str">
            <v>N1T29</v>
          </cell>
          <cell r="C361" t="str">
            <v>Transformador Subestación Trifásico  urbano de 112,5 kVA</v>
          </cell>
          <cell r="D361">
            <v>78049000</v>
          </cell>
        </row>
        <row r="362">
          <cell r="B362" t="str">
            <v>N1T3</v>
          </cell>
          <cell r="C362" t="str">
            <v>Transformador Aéreo Monofásico urbano de 10 kVA</v>
          </cell>
          <cell r="D362">
            <v>5887000</v>
          </cell>
        </row>
        <row r="363">
          <cell r="B363" t="str">
            <v>N1T30</v>
          </cell>
          <cell r="C363" t="str">
            <v>Transformador Subestación Trifásico  urbano de 150 kVA</v>
          </cell>
          <cell r="D363">
            <v>80246000</v>
          </cell>
        </row>
        <row r="364">
          <cell r="B364" t="str">
            <v>N1T31</v>
          </cell>
          <cell r="C364" t="str">
            <v>Transformador Subestación Trifásico  urbano de 225 kVA</v>
          </cell>
          <cell r="D364">
            <v>84640000</v>
          </cell>
        </row>
        <row r="365">
          <cell r="B365" t="str">
            <v>N1T32</v>
          </cell>
          <cell r="C365" t="str">
            <v>Transformador Subestación Trifásico  urbano de 250 kVA</v>
          </cell>
          <cell r="D365">
            <v>86104000</v>
          </cell>
        </row>
        <row r="366">
          <cell r="B366" t="str">
            <v>N1T33</v>
          </cell>
          <cell r="C366" t="str">
            <v>Transformador Subestación Trifásico  urbano de 300 kVA</v>
          </cell>
          <cell r="D366">
            <v>89033000</v>
          </cell>
        </row>
        <row r="367">
          <cell r="B367" t="str">
            <v>N1T34</v>
          </cell>
          <cell r="C367" t="str">
            <v>Transformador Subestación Trifásico  urbano de 400 kVA</v>
          </cell>
          <cell r="D367">
            <v>94891000</v>
          </cell>
        </row>
        <row r="368">
          <cell r="B368" t="str">
            <v>N1T35</v>
          </cell>
          <cell r="C368" t="str">
            <v>Transformador Subestación Trifásico  urbano de 500 kVA</v>
          </cell>
          <cell r="D368">
            <v>100749000</v>
          </cell>
        </row>
        <row r="369">
          <cell r="B369" t="str">
            <v>N1T36</v>
          </cell>
          <cell r="C369" t="str">
            <v>Transformador Subestación Trifásico  urbano de 630 kVA</v>
          </cell>
          <cell r="D369">
            <v>114465000</v>
          </cell>
        </row>
        <row r="370">
          <cell r="B370" t="str">
            <v>N1T37</v>
          </cell>
          <cell r="C370" t="str">
            <v>Transformador Subestación Trifásico  urbano de 1000 kVA</v>
          </cell>
          <cell r="D370">
            <v>136140000</v>
          </cell>
        </row>
        <row r="371">
          <cell r="B371" t="str">
            <v>N1T38</v>
          </cell>
          <cell r="C371" t="str">
            <v>Transformador Aéreo Monofásico rural de 5 kVA</v>
          </cell>
          <cell r="D371">
            <v>5658000</v>
          </cell>
        </row>
        <row r="372">
          <cell r="B372" t="str">
            <v>N1T39</v>
          </cell>
          <cell r="C372" t="str">
            <v>Transformador Aéreo Monofásico rural de 7,5 kVA</v>
          </cell>
          <cell r="D372">
            <v>6058000</v>
          </cell>
        </row>
        <row r="373">
          <cell r="B373" t="str">
            <v>N1T4</v>
          </cell>
          <cell r="C373" t="str">
            <v>Transformador Aéreo Monofásico urbano de 15 kVA</v>
          </cell>
          <cell r="D373">
            <v>6286000</v>
          </cell>
        </row>
        <row r="374">
          <cell r="B374" t="str">
            <v>N1T40</v>
          </cell>
          <cell r="C374" t="str">
            <v>Transformador Aéreo Monofásico rural de 10 kVA</v>
          </cell>
          <cell r="D374">
            <v>6458000</v>
          </cell>
        </row>
        <row r="375">
          <cell r="B375" t="str">
            <v>N1T41</v>
          </cell>
          <cell r="C375" t="str">
            <v>Transformador Aéreo Monofásico rural de 15 kVA</v>
          </cell>
          <cell r="D375">
            <v>6857000</v>
          </cell>
        </row>
        <row r="376">
          <cell r="B376" t="str">
            <v>N1T42</v>
          </cell>
          <cell r="C376" t="str">
            <v>Transformador Aéreo Monofásico rural de 25 kVA</v>
          </cell>
          <cell r="D376">
            <v>7257000</v>
          </cell>
        </row>
        <row r="377">
          <cell r="B377" t="str">
            <v>N1T43</v>
          </cell>
          <cell r="C377" t="str">
            <v>Transformador Aéreo Monofásico rural de 37,5 kVA</v>
          </cell>
          <cell r="D377">
            <v>7726000</v>
          </cell>
        </row>
        <row r="378">
          <cell r="B378" t="str">
            <v>N1T44</v>
          </cell>
          <cell r="C378" t="str">
            <v>Transformador Aéreo Monofásico rural de 50 kVA</v>
          </cell>
          <cell r="D378">
            <v>8125000</v>
          </cell>
        </row>
        <row r="379">
          <cell r="B379" t="str">
            <v>N1T45</v>
          </cell>
          <cell r="C379" t="str">
            <v>Transformador Aéreo Monofásico rural de 75 kVA</v>
          </cell>
          <cell r="D379">
            <v>8525000</v>
          </cell>
        </row>
        <row r="380">
          <cell r="B380" t="str">
            <v>N1T46</v>
          </cell>
          <cell r="C380" t="str">
            <v>Transformador Aéreo Trifásico rural de 15 kVA</v>
          </cell>
          <cell r="D380">
            <v>6255000</v>
          </cell>
        </row>
        <row r="381">
          <cell r="B381" t="str">
            <v>N1T47</v>
          </cell>
          <cell r="C381" t="str">
            <v>Transformador Aéreo Trifásico rural de 20 kVA</v>
          </cell>
          <cell r="D381">
            <v>7511000</v>
          </cell>
        </row>
        <row r="382">
          <cell r="B382" t="str">
            <v>N1T48</v>
          </cell>
          <cell r="C382" t="str">
            <v>Transformador Aéreo Trifásico rural de 30 kVA</v>
          </cell>
          <cell r="D382">
            <v>8767000</v>
          </cell>
        </row>
        <row r="383">
          <cell r="B383" t="str">
            <v>N1T49</v>
          </cell>
          <cell r="C383" t="str">
            <v>Transformador Aéreo Trifásico rural de 45 kVA</v>
          </cell>
          <cell r="D383">
            <v>10023000</v>
          </cell>
        </row>
        <row r="384">
          <cell r="B384" t="str">
            <v>N1T5</v>
          </cell>
          <cell r="C384" t="str">
            <v>Transformador Aéreo Monofásico urbano de 25 kVA</v>
          </cell>
          <cell r="D384">
            <v>6686000</v>
          </cell>
        </row>
        <row r="385">
          <cell r="B385" t="str">
            <v>N1T50</v>
          </cell>
          <cell r="C385" t="str">
            <v>Transformador Aéreo Trifásico rural de 50 kVA</v>
          </cell>
          <cell r="D385">
            <v>11279000</v>
          </cell>
        </row>
        <row r="386">
          <cell r="B386" t="str">
            <v>N1T51</v>
          </cell>
          <cell r="C386" t="str">
            <v>Transformador Aéreo Trifásico rural de 75 kVA</v>
          </cell>
          <cell r="D386">
            <v>12535000</v>
          </cell>
        </row>
        <row r="387">
          <cell r="B387" t="str">
            <v>N1T52</v>
          </cell>
          <cell r="C387" t="str">
            <v>Transformador Aéreo Trifásico rural de 112,5 kVA</v>
          </cell>
          <cell r="D387">
            <v>13930000</v>
          </cell>
        </row>
        <row r="388">
          <cell r="B388" t="str">
            <v>N1T53</v>
          </cell>
          <cell r="C388" t="str">
            <v>Transformador Aéreo Trifásico rural de 150 kVA</v>
          </cell>
          <cell r="D388">
            <v>15186000</v>
          </cell>
        </row>
        <row r="389">
          <cell r="B389" t="str">
            <v>N1T54</v>
          </cell>
          <cell r="C389" t="str">
            <v>Transformador Pedestal Trifásico rural de 45 kVA</v>
          </cell>
          <cell r="D389">
            <v>36995000</v>
          </cell>
        </row>
        <row r="390">
          <cell r="B390" t="str">
            <v>N1T55</v>
          </cell>
          <cell r="C390" t="str">
            <v>Transformador Pedestal Trifásico rural de 75 kVA</v>
          </cell>
          <cell r="D390">
            <v>39854000</v>
          </cell>
        </row>
        <row r="391">
          <cell r="B391" t="str">
            <v>N1T56</v>
          </cell>
          <cell r="C391" t="str">
            <v>Transformador Pedestal Trifásico rural de 112,5 kVA</v>
          </cell>
          <cell r="D391">
            <v>42713000</v>
          </cell>
        </row>
        <row r="392">
          <cell r="B392" t="str">
            <v>N1T57</v>
          </cell>
          <cell r="C392" t="str">
            <v>Transformador Pedestal Trifásico rural de 225 kVA</v>
          </cell>
          <cell r="D392">
            <v>45572000</v>
          </cell>
        </row>
        <row r="393">
          <cell r="B393" t="str">
            <v>N1T58</v>
          </cell>
          <cell r="C393" t="str">
            <v>Transformador Pedestal Trifásico rural de 250 kVA</v>
          </cell>
          <cell r="D393">
            <v>48431000</v>
          </cell>
        </row>
        <row r="394">
          <cell r="B394" t="str">
            <v>N1T59</v>
          </cell>
          <cell r="C394" t="str">
            <v>Transformador Pedestal Trifásico rural de 300 kVA</v>
          </cell>
          <cell r="D394">
            <v>51290000</v>
          </cell>
        </row>
        <row r="395">
          <cell r="B395" t="str">
            <v>N1T6</v>
          </cell>
          <cell r="C395" t="str">
            <v>Transformador Aéreo Monofásico urbano de 37,5 kVA</v>
          </cell>
          <cell r="D395">
            <v>7133000</v>
          </cell>
        </row>
        <row r="396">
          <cell r="B396" t="str">
            <v>N1T60</v>
          </cell>
          <cell r="C396" t="str">
            <v>Transformador Pedestal Trifásico rural de 400 kVA</v>
          </cell>
          <cell r="D396">
            <v>54149000</v>
          </cell>
        </row>
        <row r="397">
          <cell r="B397" t="str">
            <v>N1T61</v>
          </cell>
          <cell r="C397" t="str">
            <v>Transformador Pedestal Trifásico rural de 500 kVA</v>
          </cell>
          <cell r="D397">
            <v>57008000</v>
          </cell>
        </row>
        <row r="398">
          <cell r="B398" t="str">
            <v>N1T62</v>
          </cell>
          <cell r="C398" t="str">
            <v>Transformador Pedestal Trifásico rural de 630 kVA</v>
          </cell>
          <cell r="D398">
            <v>60332000</v>
          </cell>
        </row>
        <row r="399">
          <cell r="B399" t="str">
            <v>N1T63</v>
          </cell>
          <cell r="C399" t="str">
            <v>Transformador Pedestal Trifásico rural de 1000 kVA</v>
          </cell>
          <cell r="D399">
            <v>63191000</v>
          </cell>
        </row>
        <row r="400">
          <cell r="B400" t="str">
            <v>N1T64</v>
          </cell>
          <cell r="C400" t="str">
            <v>Transformador Subestación Trifásico  rural de 45 kVA</v>
          </cell>
          <cell r="D400">
            <v>74095000</v>
          </cell>
        </row>
        <row r="401">
          <cell r="B401" t="str">
            <v>N1T65</v>
          </cell>
          <cell r="C401" t="str">
            <v>Transformador Subestación Trifásico  rural de 75 kVA</v>
          </cell>
          <cell r="D401">
            <v>75852000</v>
          </cell>
        </row>
        <row r="402">
          <cell r="B402" t="str">
            <v>N1T66</v>
          </cell>
          <cell r="C402" t="str">
            <v>Transformador Subestación Trifásico  rural de 112,5 kVA</v>
          </cell>
          <cell r="D402">
            <v>78049000</v>
          </cell>
        </row>
        <row r="403">
          <cell r="B403" t="str">
            <v>N1T67</v>
          </cell>
          <cell r="C403" t="str">
            <v>Transformador Subestación Trifásico  rural de 150 kVA</v>
          </cell>
          <cell r="D403">
            <v>80246000</v>
          </cell>
        </row>
        <row r="404">
          <cell r="B404" t="str">
            <v>N1T68</v>
          </cell>
          <cell r="C404" t="str">
            <v>Transformador Subestación Trifásico  rural de 225 kVA</v>
          </cell>
          <cell r="D404">
            <v>84640000</v>
          </cell>
        </row>
        <row r="405">
          <cell r="B405" t="str">
            <v>N1T69</v>
          </cell>
          <cell r="C405" t="str">
            <v>Transformador Subestación Trifásico  rural de 250 kVA</v>
          </cell>
          <cell r="D405">
            <v>86104000</v>
          </cell>
        </row>
        <row r="406">
          <cell r="B406" t="str">
            <v>N1T7</v>
          </cell>
          <cell r="C406" t="str">
            <v>Transformador Aéreo Monofásico urbano de 50 kVA</v>
          </cell>
          <cell r="D406">
            <v>7532000</v>
          </cell>
        </row>
        <row r="407">
          <cell r="B407" t="str">
            <v>N1T70</v>
          </cell>
          <cell r="C407" t="str">
            <v>Transformador Subestación Trifásico  rural de 300 kVA</v>
          </cell>
          <cell r="D407">
            <v>89033000</v>
          </cell>
        </row>
        <row r="408">
          <cell r="B408" t="str">
            <v>N1T71</v>
          </cell>
          <cell r="C408" t="str">
            <v>Transformador Subestación Trifásico  rural de 400 kVA</v>
          </cell>
          <cell r="D408">
            <v>94891000</v>
          </cell>
        </row>
        <row r="409">
          <cell r="B409" t="str">
            <v>N1T72</v>
          </cell>
          <cell r="C409" t="str">
            <v>Transformador Subestación Trifásico  rural de 500 kVA</v>
          </cell>
          <cell r="D409">
            <v>100749000</v>
          </cell>
        </row>
        <row r="410">
          <cell r="B410" t="str">
            <v>N1T73</v>
          </cell>
          <cell r="C410" t="str">
            <v>Transformador Subestación Trifásico  rural de 630 kVA</v>
          </cell>
          <cell r="D410">
            <v>114465000</v>
          </cell>
        </row>
        <row r="411">
          <cell r="B411" t="str">
            <v>N1T74</v>
          </cell>
          <cell r="C411" t="str">
            <v>Transformador Subestación Trifásico  rural de 1000 kVA</v>
          </cell>
          <cell r="D411">
            <v>136140000</v>
          </cell>
        </row>
        <row r="412">
          <cell r="B412" t="str">
            <v>N1T8</v>
          </cell>
          <cell r="C412" t="str">
            <v>Transformador Aéreo Monofásico urbano de 75 kVA</v>
          </cell>
          <cell r="D412">
            <v>7932000</v>
          </cell>
        </row>
        <row r="413">
          <cell r="B413" t="str">
            <v>N1T9</v>
          </cell>
          <cell r="C413" t="str">
            <v>Transformador Aéreo Trifásico urbano de 15 kVA</v>
          </cell>
          <cell r="D413">
            <v>5678000</v>
          </cell>
        </row>
        <row r="414">
          <cell r="B414" t="str">
            <v>N2EQ1</v>
          </cell>
          <cell r="C414" t="str">
            <v>Barraje de derivación subterráneo - N2</v>
          </cell>
          <cell r="D414">
            <v>3199000</v>
          </cell>
        </row>
        <row r="415">
          <cell r="B415" t="str">
            <v>N2EQ10</v>
          </cell>
          <cell r="C415" t="str">
            <v>Equipo de medida - N2</v>
          </cell>
          <cell r="D415">
            <v>1023000</v>
          </cell>
        </row>
        <row r="416">
          <cell r="B416" t="str">
            <v>N2EQ11</v>
          </cell>
          <cell r="C416" t="str">
            <v>Indicador falla - N2</v>
          </cell>
          <cell r="D416">
            <v>1124000</v>
          </cell>
        </row>
        <row r="417">
          <cell r="B417" t="str">
            <v>N2EQ12</v>
          </cell>
          <cell r="C417" t="str">
            <v>Juego cortacircuitos - N2</v>
          </cell>
          <cell r="D417">
            <v>1200000</v>
          </cell>
        </row>
        <row r="418">
          <cell r="B418" t="str">
            <v>N2EQ13</v>
          </cell>
          <cell r="C418" t="str">
            <v>Juego cuchillas de operación sin carga - N2</v>
          </cell>
          <cell r="D418">
            <v>1003000</v>
          </cell>
        </row>
        <row r="419">
          <cell r="B419" t="str">
            <v>N2EQ14</v>
          </cell>
          <cell r="C419" t="str">
            <v>Pararrayos - N2</v>
          </cell>
          <cell r="D419">
            <v>482000</v>
          </cell>
        </row>
        <row r="420">
          <cell r="B420" t="str">
            <v>N2EQ15</v>
          </cell>
          <cell r="C420" t="str">
            <v>Juego pararrayos - N2</v>
          </cell>
          <cell r="D420">
            <v>962000</v>
          </cell>
        </row>
        <row r="421">
          <cell r="B421" t="str">
            <v>N2EQ16</v>
          </cell>
          <cell r="C421" t="str">
            <v>Juego de seccionadores tripolar bajo carga - N2</v>
          </cell>
          <cell r="D421">
            <v>27881000</v>
          </cell>
        </row>
        <row r="422">
          <cell r="B422" t="str">
            <v>N2EQ18</v>
          </cell>
          <cell r="C422" t="str">
            <v>Regulador de voltaje trifásicos de distribución - N2</v>
          </cell>
          <cell r="D422">
            <v>197054000</v>
          </cell>
        </row>
        <row r="423">
          <cell r="B423" t="str">
            <v>N2EQ19</v>
          </cell>
          <cell r="C423" t="str">
            <v>Regulador de voltaje monofásico hasta 50 kVA - N2</v>
          </cell>
          <cell r="D423">
            <v>31678000</v>
          </cell>
        </row>
        <row r="424">
          <cell r="B424" t="str">
            <v>N2EQ2</v>
          </cell>
          <cell r="C424" t="str">
            <v>Caja de maniobra - N2</v>
          </cell>
          <cell r="D424">
            <v>21684000</v>
          </cell>
        </row>
        <row r="425">
          <cell r="B425" t="str">
            <v>N2EQ20</v>
          </cell>
          <cell r="C425" t="str">
            <v>Regulador de voltaje monofásico hasta 150 kVA - N2</v>
          </cell>
          <cell r="D425">
            <v>39037000</v>
          </cell>
        </row>
        <row r="426">
          <cell r="B426" t="str">
            <v>N2EQ21</v>
          </cell>
          <cell r="C426" t="str">
            <v>Regulador de voltaje monofásico hasta 276 kVA - N2</v>
          </cell>
          <cell r="D426">
            <v>48929000</v>
          </cell>
        </row>
        <row r="427">
          <cell r="B427" t="str">
            <v>N2EQ22</v>
          </cell>
          <cell r="C427" t="str">
            <v>Regulador de voltaje monofásico hasta 500 kVA - N2</v>
          </cell>
          <cell r="D427">
            <v>78916000</v>
          </cell>
        </row>
        <row r="428">
          <cell r="B428" t="str">
            <v>N2EQ23</v>
          </cell>
          <cell r="C428" t="str">
            <v>Regulador de voltaje monofásico hasta 1000 kVA - N2</v>
          </cell>
          <cell r="D428">
            <v>122089000</v>
          </cell>
        </row>
        <row r="429">
          <cell r="B429" t="str">
            <v>N2EQ24</v>
          </cell>
          <cell r="C429" t="str">
            <v>Seccionador monopolar - N2</v>
          </cell>
          <cell r="D429">
            <v>655000</v>
          </cell>
        </row>
        <row r="430">
          <cell r="B430" t="str">
            <v>N2EQ25</v>
          </cell>
          <cell r="C430" t="str">
            <v>Seccionador trifásico vacío - N2</v>
          </cell>
          <cell r="D430">
            <v>1060000</v>
          </cell>
        </row>
        <row r="431">
          <cell r="B431" t="str">
            <v>N2EQ26</v>
          </cell>
          <cell r="C431" t="str">
            <v>Seccionalizador con control inteligente, 400 A - N2</v>
          </cell>
          <cell r="D431">
            <v>24698000</v>
          </cell>
        </row>
        <row r="432">
          <cell r="B432" t="str">
            <v>N2EQ27</v>
          </cell>
          <cell r="C432" t="str">
            <v>Seccionalizador eléctrico en SF6, 400 A -N2</v>
          </cell>
          <cell r="D432">
            <v>20843000</v>
          </cell>
        </row>
        <row r="433">
          <cell r="B433" t="str">
            <v>N2EQ28</v>
          </cell>
          <cell r="C433" t="str">
            <v>Seccionalizador motorizado - N2</v>
          </cell>
          <cell r="D433">
            <v>24174000</v>
          </cell>
        </row>
        <row r="434">
          <cell r="B434" t="str">
            <v>N2EQ29</v>
          </cell>
          <cell r="C434" t="str">
            <v>Seccionalizador manual (bajo carga), 400 A - N2</v>
          </cell>
          <cell r="D434">
            <v>20319000</v>
          </cell>
        </row>
        <row r="435">
          <cell r="B435" t="str">
            <v>N2EQ3</v>
          </cell>
          <cell r="C435" t="str">
            <v>Control de bancos de capacitores</v>
          </cell>
          <cell r="D435">
            <v>44429000</v>
          </cell>
        </row>
        <row r="436">
          <cell r="B436" t="str">
            <v>N2EQ30</v>
          </cell>
          <cell r="C436" t="str">
            <v>Interruptor en aire bajo carga - N2</v>
          </cell>
          <cell r="D436">
            <v>10329000</v>
          </cell>
        </row>
        <row r="437">
          <cell r="B437" t="str">
            <v>N2EQ31</v>
          </cell>
          <cell r="C437" t="str">
            <v>Transición aérea - subterránea - N2</v>
          </cell>
          <cell r="D437">
            <v>1260000</v>
          </cell>
        </row>
        <row r="438">
          <cell r="B438" t="str">
            <v>N2EQ34</v>
          </cell>
          <cell r="C438" t="str">
            <v>Unidad de calidad de potencia (PQ) CREG 024 de 2005</v>
          </cell>
          <cell r="D438">
            <v>23943000</v>
          </cell>
        </row>
        <row r="439">
          <cell r="B439" t="str">
            <v>N2EQ35</v>
          </cell>
          <cell r="C439" t="str">
            <v>Reconectador - N2</v>
          </cell>
          <cell r="D439">
            <v>45399000</v>
          </cell>
        </row>
        <row r="440">
          <cell r="B440" t="str">
            <v>N2EQ36</v>
          </cell>
          <cell r="C440" t="str">
            <v>Interruptor de transferencia en SF6 - N2</v>
          </cell>
          <cell r="D440">
            <v>68018000</v>
          </cell>
        </row>
        <row r="441">
          <cell r="B441" t="str">
            <v>N2EQ37</v>
          </cell>
          <cell r="C441" t="str">
            <v>Transformador de puesta a tierra</v>
          </cell>
          <cell r="D441">
            <v>140528000</v>
          </cell>
        </row>
        <row r="442">
          <cell r="B442" t="str">
            <v>N2EQ38</v>
          </cell>
          <cell r="C442" t="str">
            <v>Transformador de tensión - N2</v>
          </cell>
          <cell r="D442">
            <v>5571000</v>
          </cell>
        </row>
        <row r="443">
          <cell r="B443" t="str">
            <v>N2EQ39</v>
          </cell>
          <cell r="C443" t="str">
            <v>Transformador de tensión (pedestal) - N2</v>
          </cell>
          <cell r="D443">
            <v>7121000</v>
          </cell>
        </row>
        <row r="444">
          <cell r="B444" t="str">
            <v>N2EQ4</v>
          </cell>
          <cell r="C444" t="str">
            <v>Banco de condensadores montaje en poste 150 kVAr</v>
          </cell>
          <cell r="D444">
            <v>10061000</v>
          </cell>
        </row>
        <row r="445">
          <cell r="B445" t="str">
            <v>N2EQ40</v>
          </cell>
          <cell r="C445" t="str">
            <v>Transformador de corriente - N2</v>
          </cell>
          <cell r="D445">
            <v>3570000</v>
          </cell>
        </row>
        <row r="446">
          <cell r="B446" t="str">
            <v>N2EQ5</v>
          </cell>
          <cell r="C446" t="str">
            <v>Banco de condensadores montaje en poste 300 kVAr</v>
          </cell>
          <cell r="D446">
            <v>19187000</v>
          </cell>
        </row>
        <row r="447">
          <cell r="B447" t="str">
            <v>N2EQ6</v>
          </cell>
          <cell r="C447" t="str">
            <v>Banco de condensadores montaje en poste 450 kVAr</v>
          </cell>
          <cell r="D447">
            <v>28312000</v>
          </cell>
        </row>
        <row r="448">
          <cell r="B448" t="str">
            <v>N2EQ7</v>
          </cell>
          <cell r="C448" t="str">
            <v>Banco de condensadores montaje en poste 600 kVAr</v>
          </cell>
          <cell r="D448">
            <v>37437000</v>
          </cell>
        </row>
        <row r="449">
          <cell r="B449" t="str">
            <v>N2EQ8</v>
          </cell>
          <cell r="C449" t="str">
            <v>Banco de condensadores montaje en poste 900 kVAr</v>
          </cell>
          <cell r="D449">
            <v>55688000</v>
          </cell>
        </row>
        <row r="450">
          <cell r="B450" t="str">
            <v>N2EQ9</v>
          </cell>
          <cell r="C450" t="str">
            <v>Cortacircuitos monopolar - N2</v>
          </cell>
          <cell r="D450">
            <v>484000</v>
          </cell>
        </row>
        <row r="451">
          <cell r="B451" t="str">
            <v>N2L100</v>
          </cell>
          <cell r="C451" t="str">
            <v>km de conductor (3 fases)  semiaislado 266 kcmil</v>
          </cell>
          <cell r="D451">
            <v>99764000</v>
          </cell>
        </row>
        <row r="452">
          <cell r="B452" t="str">
            <v>N2L101</v>
          </cell>
          <cell r="C452" t="str">
            <v>km de conductor (3 fases)  semiaislado 336 kcmil</v>
          </cell>
          <cell r="D452">
            <v>142081000</v>
          </cell>
        </row>
        <row r="453">
          <cell r="B453" t="str">
            <v>N2L102</v>
          </cell>
          <cell r="C453" t="str">
            <v>km de conductor (3 fases)  semiaislado 477 kcmil</v>
          </cell>
          <cell r="D453">
            <v>255642000</v>
          </cell>
        </row>
        <row r="454">
          <cell r="B454" t="str">
            <v>N2L103</v>
          </cell>
          <cell r="C454" t="str">
            <v>km de conductor (3 fases)  semiaislado 795 kcmil</v>
          </cell>
          <cell r="D454">
            <v>556564000</v>
          </cell>
        </row>
        <row r="455">
          <cell r="B455" t="str">
            <v>N2L104</v>
          </cell>
          <cell r="C455" t="str">
            <v>km de conductor (3 fases)  cobre 2 AWG</v>
          </cell>
          <cell r="D455">
            <v>50629000</v>
          </cell>
        </row>
        <row r="456">
          <cell r="B456" t="str">
            <v>N2L105</v>
          </cell>
          <cell r="C456" t="str">
            <v>km de conductor (3 fases)  cobre 1/0 AWG</v>
          </cell>
          <cell r="D456">
            <v>63813000</v>
          </cell>
        </row>
        <row r="457">
          <cell r="B457" t="str">
            <v>N2L106</v>
          </cell>
          <cell r="C457" t="str">
            <v>km de conductor (3 fases)  cobre 2/0 AWG</v>
          </cell>
          <cell r="D457">
            <v>70839000</v>
          </cell>
        </row>
        <row r="458">
          <cell r="B458" t="str">
            <v>N2L107</v>
          </cell>
          <cell r="C458" t="str">
            <v>km de conductor (3 fases)  EPR 2 AWG</v>
          </cell>
          <cell r="D458">
            <v>141574000</v>
          </cell>
        </row>
        <row r="459">
          <cell r="B459" t="str">
            <v>N2L108</v>
          </cell>
          <cell r="C459" t="str">
            <v>km de conductor (3 fases)  EPR 1 AWG</v>
          </cell>
          <cell r="D459">
            <v>146874000</v>
          </cell>
        </row>
        <row r="460">
          <cell r="B460" t="str">
            <v>N2L109</v>
          </cell>
          <cell r="C460" t="str">
            <v>km de conductor (3 fases)  EPR 1/0 AWG</v>
          </cell>
          <cell r="D460">
            <v>153109000</v>
          </cell>
        </row>
        <row r="461">
          <cell r="B461" t="str">
            <v>N2L110</v>
          </cell>
          <cell r="C461" t="str">
            <v>km de conductor (3 fases)  EPR 2/0 AWG</v>
          </cell>
          <cell r="D461">
            <v>160129000</v>
          </cell>
        </row>
        <row r="462">
          <cell r="B462" t="str">
            <v>N2L111</v>
          </cell>
          <cell r="C462" t="str">
            <v>km de conductor (3 fases)  EPR 3/0 AWG</v>
          </cell>
          <cell r="D462">
            <v>170883000</v>
          </cell>
        </row>
        <row r="463">
          <cell r="B463" t="str">
            <v>N2L112</v>
          </cell>
          <cell r="C463" t="str">
            <v>km de conductor (3 fases)  EPR 4/0 AWG</v>
          </cell>
          <cell r="D463">
            <v>179806000</v>
          </cell>
        </row>
        <row r="464">
          <cell r="B464" t="str">
            <v>N2L113</v>
          </cell>
          <cell r="C464" t="str">
            <v>km de conductor (3 fases)  EPR 250 kcmil</v>
          </cell>
          <cell r="D464">
            <v>188373000</v>
          </cell>
        </row>
        <row r="465">
          <cell r="B465" t="str">
            <v>N2L114</v>
          </cell>
          <cell r="C465" t="str">
            <v>km de conductor (3 fases)  EPR 300 kcmil</v>
          </cell>
          <cell r="D465">
            <v>196640000</v>
          </cell>
        </row>
        <row r="466">
          <cell r="B466" t="str">
            <v>N2L115</v>
          </cell>
          <cell r="C466" t="str">
            <v>km de conductor (3 fases)  EPR 350 kcmil</v>
          </cell>
          <cell r="D466">
            <v>204216000</v>
          </cell>
        </row>
        <row r="467">
          <cell r="B467" t="str">
            <v>N2L116</v>
          </cell>
          <cell r="C467" t="str">
            <v>km de conductor (3 fases)  EPR 400 kcmil</v>
          </cell>
          <cell r="D467">
            <v>211219000</v>
          </cell>
        </row>
        <row r="468">
          <cell r="B468" t="str">
            <v>N2L117</v>
          </cell>
          <cell r="C468" t="str">
            <v>km de conductor (3 fases)  EPR 500 kcmil</v>
          </cell>
          <cell r="D468">
            <v>223874000</v>
          </cell>
        </row>
        <row r="469">
          <cell r="B469" t="str">
            <v>N2L118</v>
          </cell>
          <cell r="C469" t="str">
            <v>km de conductor (3 fases)  EPR 600 kcmil</v>
          </cell>
          <cell r="D469">
            <v>235460000</v>
          </cell>
        </row>
        <row r="470">
          <cell r="B470" t="str">
            <v>N2L119</v>
          </cell>
          <cell r="C470" t="str">
            <v>km de conductor (3 fases)  EPR 750 kcmil</v>
          </cell>
          <cell r="D470">
            <v>253195000</v>
          </cell>
        </row>
        <row r="471">
          <cell r="B471" t="str">
            <v>N2L120</v>
          </cell>
          <cell r="C471" t="str">
            <v>km de conductor (3 fases)  aluminio 2 AWG</v>
          </cell>
          <cell r="D471">
            <v>61657000</v>
          </cell>
        </row>
        <row r="472">
          <cell r="B472" t="str">
            <v>N2L121</v>
          </cell>
          <cell r="C472" t="str">
            <v>km de conductor (3 fases)  aluminio 1/0 AWG</v>
          </cell>
          <cell r="D472">
            <v>73820000</v>
          </cell>
        </row>
        <row r="473">
          <cell r="B473" t="str">
            <v>N2L122</v>
          </cell>
          <cell r="C473" t="str">
            <v>km de conductor (3 fases)  aluminio 4/0 AWG</v>
          </cell>
          <cell r="D473">
            <v>112173000</v>
          </cell>
        </row>
        <row r="474">
          <cell r="B474" t="str">
            <v>N2L123</v>
          </cell>
          <cell r="C474" t="str">
            <v>km de conductor (3 fases)  aluminio 500 kcmil</v>
          </cell>
          <cell r="D474">
            <v>167631000</v>
          </cell>
        </row>
        <row r="475">
          <cell r="B475" t="str">
            <v>N2L124</v>
          </cell>
          <cell r="C475" t="str">
            <v>km de conductor (3 fases)  aluminio 750 kcmil</v>
          </cell>
          <cell r="D475">
            <v>225110000</v>
          </cell>
        </row>
        <row r="476">
          <cell r="B476" t="str">
            <v>N2L125</v>
          </cell>
          <cell r="C476" t="str">
            <v>km de conductor (3 fases)  de cobre aislado XLP o  EPR, 15 kV- 4 AWG</v>
          </cell>
          <cell r="D476">
            <v>180956000</v>
          </cell>
        </row>
        <row r="477">
          <cell r="B477" t="str">
            <v>N2L126</v>
          </cell>
          <cell r="C477" t="str">
            <v>km de conductor (3 fases)  de cobre aislado XLP o  EPR, 15 kV- 2 AWG</v>
          </cell>
          <cell r="D477">
            <v>186256000</v>
          </cell>
        </row>
        <row r="478">
          <cell r="B478" t="str">
            <v>N2L127</v>
          </cell>
          <cell r="C478" t="str">
            <v>km de conductor (3 fases)  de cobre aislado XLP o  EPR, 15 kV- 1/0 AWG</v>
          </cell>
          <cell r="D478">
            <v>192490000</v>
          </cell>
        </row>
        <row r="479">
          <cell r="B479" t="str">
            <v>N2L128</v>
          </cell>
          <cell r="C479" t="str">
            <v>km de conductor (3 fases)  de cobre aislado XLP o  EPR, 15 kV- 2/0 AWG</v>
          </cell>
          <cell r="D479">
            <v>199510000</v>
          </cell>
        </row>
        <row r="480">
          <cell r="B480" t="str">
            <v>N2L129</v>
          </cell>
          <cell r="C480" t="str">
            <v>km de conductor (3 fases)  de cobre aislado XLP o  EPR, 15 kV- 3/0 AWG</v>
          </cell>
          <cell r="D480">
            <v>207720000</v>
          </cell>
        </row>
        <row r="481">
          <cell r="B481" t="str">
            <v>N2L130</v>
          </cell>
          <cell r="C481" t="str">
            <v>km de conductor (3 fases)  de cobre aislado XLP o  EPR, 15 kV- 4/0 AWG</v>
          </cell>
          <cell r="D481">
            <v>216643000</v>
          </cell>
        </row>
        <row r="482">
          <cell r="B482" t="str">
            <v>N2L131</v>
          </cell>
          <cell r="C482" t="str">
            <v>km de conductor (3 fases)  de cobre aislado XLP o  EPR, 15 kV- 300 Kcmil</v>
          </cell>
          <cell r="D482">
            <v>225210000</v>
          </cell>
        </row>
        <row r="483">
          <cell r="B483" t="str">
            <v>N2L132</v>
          </cell>
          <cell r="C483" t="str">
            <v>km de conductor (3 fases)  de cobre aislado XLP o  EPR, 15 kV- 350 Kcmil</v>
          </cell>
          <cell r="D483">
            <v>233477000</v>
          </cell>
        </row>
        <row r="484">
          <cell r="B484" t="str">
            <v>N2L133</v>
          </cell>
          <cell r="C484" t="str">
            <v>km de conductor (3 fases)  de cobre aislado XLP o  EPR, 15 kV- 400 Kcmil</v>
          </cell>
          <cell r="D484">
            <v>241053000</v>
          </cell>
        </row>
        <row r="485">
          <cell r="B485" t="str">
            <v>N2L134</v>
          </cell>
          <cell r="C485" t="str">
            <v>km de conductor (3 fases)  AAAC aislado XLP o  EPR, 15 kV- 500 Kcmil</v>
          </cell>
          <cell r="D485">
            <v>248056000</v>
          </cell>
        </row>
        <row r="486">
          <cell r="B486" t="str">
            <v>N2L135</v>
          </cell>
          <cell r="C486" t="str">
            <v>km de conductor (3 fases)  AAAC aislado XLP o  EPR, 15 kV- 750 Kcmil</v>
          </cell>
          <cell r="D486">
            <v>260711000</v>
          </cell>
        </row>
        <row r="487">
          <cell r="B487" t="str">
            <v>N2L136</v>
          </cell>
          <cell r="C487" t="str">
            <v>Cable de Guarda</v>
          </cell>
          <cell r="D487">
            <v>2960000</v>
          </cell>
        </row>
        <row r="488">
          <cell r="B488" t="str">
            <v>N2L137</v>
          </cell>
          <cell r="C488" t="str">
            <v>Sistema de puesta a tierra diseño típico</v>
          </cell>
          <cell r="D488">
            <v>270000</v>
          </cell>
        </row>
        <row r="489">
          <cell r="B489" t="str">
            <v>N2L138</v>
          </cell>
          <cell r="C489" t="str">
            <v>Poste metálico de 12 m 750 kg</v>
          </cell>
          <cell r="D489">
            <v>3778000</v>
          </cell>
        </row>
        <row r="490">
          <cell r="B490" t="str">
            <v>N2L139</v>
          </cell>
          <cell r="C490" t="str">
            <v>Poste metálico de 12 m 1050 kg</v>
          </cell>
          <cell r="D490">
            <v>5111000</v>
          </cell>
        </row>
        <row r="491">
          <cell r="B491" t="str">
            <v>N2L70</v>
          </cell>
          <cell r="C491" t="str">
            <v>Poste de concreto de 12 m 510 kg - suspensión</v>
          </cell>
          <cell r="D491">
            <v>3215000</v>
          </cell>
        </row>
        <row r="492">
          <cell r="B492" t="str">
            <v>N2L71</v>
          </cell>
          <cell r="C492" t="str">
            <v>Poste de concreto de 12 m 1050 kg - retención</v>
          </cell>
          <cell r="D492">
            <v>4226000</v>
          </cell>
        </row>
        <row r="493">
          <cell r="B493" t="str">
            <v>N2L72</v>
          </cell>
          <cell r="C493" t="str">
            <v>Poste de concreto de 12 m 750 kg - retención</v>
          </cell>
          <cell r="D493">
            <v>4086000</v>
          </cell>
        </row>
        <row r="494">
          <cell r="B494" t="str">
            <v>N2L73</v>
          </cell>
          <cell r="C494" t="str">
            <v>Poste de PRFV de 12 m 510 kg - suspensión</v>
          </cell>
          <cell r="D494">
            <v>5315000</v>
          </cell>
        </row>
        <row r="495">
          <cell r="B495" t="str">
            <v>N2L74</v>
          </cell>
          <cell r="C495" t="str">
            <v>Poste de PRFV de 12 m 1050 kg - retención</v>
          </cell>
          <cell r="D495">
            <v>7383000</v>
          </cell>
        </row>
        <row r="496">
          <cell r="B496" t="str">
            <v>N2L75</v>
          </cell>
          <cell r="C496" t="str">
            <v>Poste de PRFV de 12 m 750 kg - retención</v>
          </cell>
          <cell r="D496">
            <v>6029000</v>
          </cell>
        </row>
        <row r="497">
          <cell r="B497" t="str">
            <v>N2L76</v>
          </cell>
          <cell r="C497" t="str">
            <v>Canalización urbana 2x4"</v>
          </cell>
          <cell r="D497">
            <v>369585000</v>
          </cell>
        </row>
        <row r="498">
          <cell r="B498" t="str">
            <v>N2L77</v>
          </cell>
          <cell r="C498" t="str">
            <v>Canalización urbana 4x4"</v>
          </cell>
          <cell r="D498">
            <v>525751000</v>
          </cell>
        </row>
        <row r="499">
          <cell r="B499" t="str">
            <v>N2L78</v>
          </cell>
          <cell r="C499" t="str">
            <v>Canalización urbana 6x4"</v>
          </cell>
          <cell r="D499">
            <v>550569000</v>
          </cell>
        </row>
        <row r="500">
          <cell r="B500" t="str">
            <v>N2L79</v>
          </cell>
          <cell r="C500" t="str">
            <v>Canalización urbana 6x4" y 3x6"</v>
          </cell>
          <cell r="D500">
            <v>828685000</v>
          </cell>
        </row>
        <row r="501">
          <cell r="B501" t="str">
            <v>N2L80</v>
          </cell>
          <cell r="C501" t="str">
            <v>km de conductor (3 fases)  ACSR 4 AWG</v>
          </cell>
          <cell r="D501">
            <v>10968000</v>
          </cell>
        </row>
        <row r="502">
          <cell r="B502" t="str">
            <v>N2L81</v>
          </cell>
          <cell r="C502" t="str">
            <v>km de conductor (3 fases)  ACSR 2 AWG</v>
          </cell>
          <cell r="D502">
            <v>12347000</v>
          </cell>
        </row>
        <row r="503">
          <cell r="B503" t="str">
            <v>N2L82</v>
          </cell>
          <cell r="C503" t="str">
            <v>km de conductor (3 fases)  ACSR 1 AWG</v>
          </cell>
          <cell r="D503">
            <v>13383000</v>
          </cell>
        </row>
        <row r="504">
          <cell r="B504" t="str">
            <v>N2L83</v>
          </cell>
          <cell r="C504" t="str">
            <v>km de conductor (3 fases)  ACSR 1/0 AWG</v>
          </cell>
          <cell r="D504">
            <v>14814000</v>
          </cell>
        </row>
        <row r="505">
          <cell r="B505" t="str">
            <v>N2L84</v>
          </cell>
          <cell r="C505" t="str">
            <v>km de conductor (3 fases)  ACSR 2/0 AWG</v>
          </cell>
          <cell r="D505">
            <v>16647000</v>
          </cell>
        </row>
        <row r="506">
          <cell r="B506" t="str">
            <v>N2L85</v>
          </cell>
          <cell r="C506" t="str">
            <v>km de conductor (3 fases)  ACSR 3/0 AWG</v>
          </cell>
          <cell r="D506">
            <v>21807000</v>
          </cell>
        </row>
        <row r="507">
          <cell r="B507" t="str">
            <v>N2L86</v>
          </cell>
          <cell r="C507" t="str">
            <v>km de conductor (3 fases)  ACSR 4/0 AWG</v>
          </cell>
          <cell r="D507">
            <v>25134000</v>
          </cell>
        </row>
        <row r="508">
          <cell r="B508" t="str">
            <v>N2L87</v>
          </cell>
          <cell r="C508" t="str">
            <v>km de conductor (3 fases)  ACSR 266 kcmil</v>
          </cell>
          <cell r="D508">
            <v>29314000</v>
          </cell>
        </row>
        <row r="509">
          <cell r="B509" t="str">
            <v>N2L88</v>
          </cell>
          <cell r="C509" t="str">
            <v>km de conductor (3 fases)  ACSR 336 kcmil</v>
          </cell>
          <cell r="D509">
            <v>34942000</v>
          </cell>
        </row>
        <row r="510">
          <cell r="B510" t="str">
            <v>N2L89</v>
          </cell>
          <cell r="C510" t="str">
            <v>km de conductor (3 fases)  ACSR 397 kcmil</v>
          </cell>
          <cell r="D510">
            <v>40231000</v>
          </cell>
        </row>
        <row r="511">
          <cell r="B511" t="str">
            <v>N2L90</v>
          </cell>
          <cell r="C511" t="str">
            <v>km de conductor (3 fases)  ACSR 477 kcmil</v>
          </cell>
          <cell r="D511">
            <v>47372000</v>
          </cell>
        </row>
        <row r="512">
          <cell r="B512" t="str">
            <v>N2L91</v>
          </cell>
          <cell r="C512" t="str">
            <v>km de conductor (3 fases)  ACSR 605 kcmil</v>
          </cell>
          <cell r="D512">
            <v>55555000</v>
          </cell>
        </row>
        <row r="513">
          <cell r="B513" t="str">
            <v>N2L92</v>
          </cell>
          <cell r="C513" t="str">
            <v>km de conductor (3 fases)  ACSR 795 kcmil</v>
          </cell>
          <cell r="D513">
            <v>72689000</v>
          </cell>
        </row>
        <row r="514">
          <cell r="B514" t="str">
            <v>N2L93</v>
          </cell>
          <cell r="C514" t="str">
            <v>km de conductor (3 fases)  semiaislado 4 AWG</v>
          </cell>
          <cell r="D514">
            <v>11668000</v>
          </cell>
        </row>
        <row r="515">
          <cell r="B515" t="str">
            <v>N2L94</v>
          </cell>
          <cell r="C515" t="str">
            <v>km de conductor (3 fases)  semiaislado 2 AWG</v>
          </cell>
          <cell r="D515">
            <v>15099000</v>
          </cell>
        </row>
        <row r="516">
          <cell r="B516" t="str">
            <v>N2L95</v>
          </cell>
          <cell r="C516" t="str">
            <v>km de conductor (3 fases)  semiaislado 1 AWG</v>
          </cell>
          <cell r="D516">
            <v>18277000</v>
          </cell>
        </row>
        <row r="517">
          <cell r="B517" t="str">
            <v>N2L96</v>
          </cell>
          <cell r="C517" t="str">
            <v>km de conductor (3 fases)  semiaislado 1/0 AWG</v>
          </cell>
          <cell r="D517">
            <v>23386000</v>
          </cell>
        </row>
        <row r="518">
          <cell r="B518" t="str">
            <v>N2L97</v>
          </cell>
          <cell r="C518" t="str">
            <v>km de conductor (3 fases)  semiaislado 2/0 AWG</v>
          </cell>
          <cell r="D518">
            <v>30990000</v>
          </cell>
        </row>
        <row r="519">
          <cell r="B519" t="str">
            <v>N2L98</v>
          </cell>
          <cell r="C519" t="str">
            <v>km de conductor (3 fases)  semiaislado 3/0 AWG</v>
          </cell>
          <cell r="D519">
            <v>54035000</v>
          </cell>
        </row>
        <row r="520">
          <cell r="B520" t="str">
            <v>N2L99</v>
          </cell>
          <cell r="C520" t="str">
            <v>km de conductor (3 fases)  semiaislado 4/0 AWG</v>
          </cell>
          <cell r="D520">
            <v>72635000</v>
          </cell>
        </row>
        <row r="521">
          <cell r="B521" t="str">
            <v>N2P1</v>
          </cell>
          <cell r="C521" t="str">
            <v>Control y protección Bahía - N2</v>
          </cell>
          <cell r="D521">
            <v>38432000</v>
          </cell>
        </row>
        <row r="522">
          <cell r="B522" t="str">
            <v>N2S1</v>
          </cell>
          <cell r="C522" t="str">
            <v>Bahía de línea - configuración barra sencilla - tipo convencional</v>
          </cell>
          <cell r="D522">
            <v>227716000</v>
          </cell>
        </row>
        <row r="523">
          <cell r="B523" t="str">
            <v>N2S10</v>
          </cell>
          <cell r="C523" t="str">
            <v>Celda de llegada de transformador - barra sencilla - subestación tipo interior-aire</v>
          </cell>
          <cell r="D523">
            <v>100599000</v>
          </cell>
        </row>
        <row r="524">
          <cell r="B524" t="str">
            <v>N2S11</v>
          </cell>
          <cell r="C524" t="str">
            <v>Celda de interconexión o de acople - barra sencilla - subestación tipo interior-aire</v>
          </cell>
          <cell r="D524">
            <v>100599000</v>
          </cell>
        </row>
        <row r="525">
          <cell r="B525" t="str">
            <v>N2S12</v>
          </cell>
          <cell r="C525" t="str">
            <v>Celda de medida o auxiliares - barra sencilla - subestación tipo interior-aire</v>
          </cell>
          <cell r="D525">
            <v>49624000</v>
          </cell>
        </row>
        <row r="526">
          <cell r="B526" t="str">
            <v>N2S14</v>
          </cell>
          <cell r="C526" t="str">
            <v>Cables llegada transformador -  subestación tipo interior-aire</v>
          </cell>
          <cell r="D526">
            <v>85610000</v>
          </cell>
        </row>
        <row r="527">
          <cell r="B527" t="str">
            <v>N2S15</v>
          </cell>
          <cell r="C527" t="str">
            <v>Celda de salida de circuito - doble barra - subestación tipo interior-aire</v>
          </cell>
          <cell r="D527">
            <v>100599000</v>
          </cell>
        </row>
        <row r="528">
          <cell r="B528" t="str">
            <v>N2S16</v>
          </cell>
          <cell r="C528" t="str">
            <v>Celda de llegada de transformador - doble barra - subestación tipo interior-aire</v>
          </cell>
          <cell r="D528">
            <v>100599000</v>
          </cell>
        </row>
        <row r="529">
          <cell r="B529" t="str">
            <v>N2S17</v>
          </cell>
          <cell r="C529" t="str">
            <v>Celda de interconexión o de acople - doble barra - subestación tipo interior-aire</v>
          </cell>
          <cell r="D529">
            <v>100599000</v>
          </cell>
        </row>
        <row r="530">
          <cell r="B530" t="str">
            <v>N2S18</v>
          </cell>
          <cell r="C530" t="str">
            <v>Celda de medida o auxiliares - doble barra - subestación tipo interior-aire</v>
          </cell>
          <cell r="D530">
            <v>49446000</v>
          </cell>
        </row>
        <row r="531">
          <cell r="B531" t="str">
            <v>N2S2</v>
          </cell>
          <cell r="C531" t="str">
            <v>Bahía de transformador - configuración barra sencilla - tipo convencional</v>
          </cell>
          <cell r="D531">
            <v>178793000</v>
          </cell>
        </row>
        <row r="532">
          <cell r="B532" t="str">
            <v>N2S20</v>
          </cell>
          <cell r="C532" t="str">
            <v>Módulo de barraje - barra sencilla tipo 1</v>
          </cell>
          <cell r="D532">
            <v>49786000</v>
          </cell>
        </row>
        <row r="533">
          <cell r="B533" t="str">
            <v>N2S21</v>
          </cell>
          <cell r="C533" t="str">
            <v>Módulo de barraje - barra sencilla tipo 2</v>
          </cell>
          <cell r="D533">
            <v>70931000</v>
          </cell>
        </row>
        <row r="534">
          <cell r="B534" t="str">
            <v>N2S22</v>
          </cell>
          <cell r="C534" t="str">
            <v>Módulo de barraje - barra sencilla tipo 3</v>
          </cell>
          <cell r="D534">
            <v>70980000</v>
          </cell>
        </row>
        <row r="535">
          <cell r="B535" t="str">
            <v>N2S23</v>
          </cell>
          <cell r="C535" t="str">
            <v>Módulo de barraje - barra doble tipo 1</v>
          </cell>
          <cell r="D535">
            <v>56761000</v>
          </cell>
        </row>
        <row r="536">
          <cell r="B536" t="str">
            <v>N2S24</v>
          </cell>
          <cell r="C536" t="str">
            <v>Módulo de barraje - barra doble tipo 2</v>
          </cell>
          <cell r="D536">
            <v>107702000</v>
          </cell>
        </row>
        <row r="537">
          <cell r="B537" t="str">
            <v>N2S25</v>
          </cell>
          <cell r="C537" t="str">
            <v>Módulo de barraje - barra doble tipo 3</v>
          </cell>
          <cell r="D537">
            <v>133221000</v>
          </cell>
        </row>
        <row r="538">
          <cell r="B538" t="str">
            <v>N2S26</v>
          </cell>
          <cell r="C538" t="str">
            <v>Módulo de barraje - barra principal y transferencia - tipo 1</v>
          </cell>
          <cell r="D538">
            <v>56761000</v>
          </cell>
        </row>
        <row r="539">
          <cell r="B539" t="str">
            <v>N2S27</v>
          </cell>
          <cell r="C539" t="str">
            <v>Módulo de barraje - barra principal y transferencia - tipo 2</v>
          </cell>
          <cell r="D539">
            <v>107702000</v>
          </cell>
        </row>
        <row r="540">
          <cell r="B540" t="str">
            <v>N2S28</v>
          </cell>
          <cell r="C540" t="str">
            <v>Módulo de barraje - barra principal y transferencia - tipo 3</v>
          </cell>
          <cell r="D540">
            <v>133221000</v>
          </cell>
        </row>
        <row r="541">
          <cell r="B541" t="str">
            <v>N2S3</v>
          </cell>
          <cell r="C541" t="str">
            <v>Bahía de línea - configuración barra doble - tipo convencional</v>
          </cell>
          <cell r="D541">
            <v>278297000</v>
          </cell>
        </row>
        <row r="542">
          <cell r="B542" t="str">
            <v>N2S32</v>
          </cell>
          <cell r="C542" t="str">
            <v>MÓDULO COMÚN/BAHÍA - TIPO 2</v>
          </cell>
          <cell r="D542">
            <v>58336944.950931199</v>
          </cell>
        </row>
        <row r="543">
          <cell r="B543" t="str">
            <v>N2S34</v>
          </cell>
          <cell r="C543" t="str">
            <v>MÓDULO COMÚN/BAHÍA - TIPO 4</v>
          </cell>
          <cell r="D543">
            <v>40513286</v>
          </cell>
        </row>
        <row r="544">
          <cell r="B544" t="str">
            <v>N2S4</v>
          </cell>
          <cell r="C544" t="str">
            <v>Bahía de transformador - configuración barra doble - tipo convencional</v>
          </cell>
          <cell r="D544">
            <v>281220000</v>
          </cell>
        </row>
        <row r="545">
          <cell r="B545" t="str">
            <v>N2S5</v>
          </cell>
          <cell r="C545" t="str">
            <v>Bahía de línea - configuración barra principal y transferencia - tipo convencional</v>
          </cell>
          <cell r="D545">
            <v>281194000</v>
          </cell>
        </row>
        <row r="546">
          <cell r="B546" t="str">
            <v>N2S6</v>
          </cell>
          <cell r="C546" t="str">
            <v>Bahía de transformador - configuración barra principal y transferencia - tipo convencional</v>
          </cell>
          <cell r="D546">
            <v>284177000</v>
          </cell>
        </row>
        <row r="547">
          <cell r="B547" t="str">
            <v>N2S60</v>
          </cell>
          <cell r="C547" t="str">
            <v>Gabinete de salida - subestación aislada en SF6 - barra sencilla</v>
          </cell>
          <cell r="D547">
            <v>223191000</v>
          </cell>
        </row>
        <row r="548">
          <cell r="B548" t="str">
            <v>N2S61</v>
          </cell>
          <cell r="C548" t="str">
            <v>Módulo común/bahía - tipo 1 (1 a 3 bahías) tipo convencional o encapsulada exterior</v>
          </cell>
          <cell r="D548">
            <v>73167000</v>
          </cell>
        </row>
        <row r="549">
          <cell r="B549" t="str">
            <v>N2S62</v>
          </cell>
          <cell r="C549" t="str">
            <v>Módulo común/bahía - tipo 2 (4 a 6 bahías) tipo convencional o encapsulada exterior</v>
          </cell>
          <cell r="D549">
            <v>58337000</v>
          </cell>
        </row>
        <row r="550">
          <cell r="B550" t="str">
            <v>N2S63</v>
          </cell>
          <cell r="C550" t="str">
            <v>Módulo común/bahía - tipo 3 (más de 6 bahías) tipo convencional o encapsulada exterior</v>
          </cell>
          <cell r="D550">
            <v>56926000</v>
          </cell>
        </row>
        <row r="551">
          <cell r="B551" t="str">
            <v>N2S64</v>
          </cell>
          <cell r="C551" t="str">
            <v>Módulo común/bahía - tipo 4 - tipo interior</v>
          </cell>
          <cell r="D551">
            <v>40513000</v>
          </cell>
        </row>
        <row r="552">
          <cell r="B552" t="str">
            <v>N2S7</v>
          </cell>
          <cell r="C552" t="str">
            <v>Bahía de línea - subestación reducida</v>
          </cell>
          <cell r="D552">
            <v>84103000</v>
          </cell>
        </row>
        <row r="553">
          <cell r="B553" t="str">
            <v>N2S8</v>
          </cell>
          <cell r="C553" t="str">
            <v>Bahía de acople o seccionamiento (configuraciones en que aplica) - tipo convencional</v>
          </cell>
          <cell r="D553">
            <v>221565000</v>
          </cell>
        </row>
        <row r="554">
          <cell r="B554" t="str">
            <v>N2S9</v>
          </cell>
          <cell r="C554" t="str">
            <v>Celda de salida de circuito - subestación tipo interior</v>
          </cell>
          <cell r="D554">
            <v>100599000</v>
          </cell>
        </row>
        <row r="555">
          <cell r="B555" t="str">
            <v>N3EQ1</v>
          </cell>
          <cell r="C555" t="str">
            <v>Equipo de medida - N3</v>
          </cell>
          <cell r="D555">
            <v>1071000</v>
          </cell>
        </row>
        <row r="556">
          <cell r="B556" t="str">
            <v>N3EQ10</v>
          </cell>
          <cell r="C556" t="str">
            <v>Transformador de puesta a tierra</v>
          </cell>
          <cell r="D556">
            <v>140528000</v>
          </cell>
        </row>
        <row r="557">
          <cell r="B557" t="str">
            <v>N3EQ11</v>
          </cell>
          <cell r="C557" t="str">
            <v>Transformador de tensión - N3</v>
          </cell>
          <cell r="D557">
            <v>5908000</v>
          </cell>
        </row>
        <row r="558">
          <cell r="B558" t="str">
            <v>N3EQ14</v>
          </cell>
          <cell r="C558" t="str">
            <v>Unidad de calidad de potencia (PQ) CREG 024 de 2005</v>
          </cell>
          <cell r="D558">
            <v>23943000</v>
          </cell>
        </row>
        <row r="559">
          <cell r="B559" t="str">
            <v>N3EQ2</v>
          </cell>
          <cell r="C559" t="str">
            <v>Juego cuchillas de operación sin carga - N3</v>
          </cell>
          <cell r="D559">
            <v>1581000</v>
          </cell>
        </row>
        <row r="560">
          <cell r="B560" t="str">
            <v>N3EQ22</v>
          </cell>
          <cell r="C560" t="str">
            <v>Juego cortacircuitos - N3</v>
          </cell>
          <cell r="D560">
            <v>1693000</v>
          </cell>
        </row>
        <row r="561">
          <cell r="B561" t="str">
            <v>N3EQ23</v>
          </cell>
          <cell r="C561" t="str">
            <v>Juego pararrayos (44 kV - N3</v>
          </cell>
          <cell r="D561">
            <v>3073000</v>
          </cell>
        </row>
        <row r="562">
          <cell r="B562" t="str">
            <v>N3EQ24</v>
          </cell>
          <cell r="C562" t="str">
            <v>Transición aérea - subterránea (44 kV) - N3</v>
          </cell>
          <cell r="D562">
            <v>3170000</v>
          </cell>
        </row>
        <row r="563">
          <cell r="B563" t="str">
            <v>N3EQ25</v>
          </cell>
          <cell r="C563" t="str">
            <v>Indicador falla subterráneo - N3</v>
          </cell>
          <cell r="D563">
            <v>3604000</v>
          </cell>
        </row>
        <row r="564">
          <cell r="B564" t="str">
            <v>N3EQ26</v>
          </cell>
          <cell r="C564" t="str">
            <v>Transformador de tensión (pedestal) - N3</v>
          </cell>
          <cell r="D564">
            <v>8636000</v>
          </cell>
        </row>
        <row r="565">
          <cell r="B565" t="str">
            <v>N3EQ27</v>
          </cell>
          <cell r="C565" t="str">
            <v>Transformador de corriente - N3</v>
          </cell>
          <cell r="D565">
            <v>6765000</v>
          </cell>
        </row>
        <row r="566">
          <cell r="B566" t="str">
            <v>N3EQ3</v>
          </cell>
          <cell r="C566" t="str">
            <v>Juego pararrayos - N3</v>
          </cell>
          <cell r="D566">
            <v>1380000</v>
          </cell>
        </row>
        <row r="567">
          <cell r="B567" t="str">
            <v>N3EQ4</v>
          </cell>
          <cell r="C567" t="str">
            <v>Juego de seccionadores tripolar bajo carga - N3</v>
          </cell>
          <cell r="D567">
            <v>30202000</v>
          </cell>
        </row>
        <row r="568">
          <cell r="B568" t="str">
            <v>N3EQ5</v>
          </cell>
          <cell r="C568" t="str">
            <v>Reconectador - N3</v>
          </cell>
          <cell r="D568">
            <v>60774000</v>
          </cell>
        </row>
        <row r="569">
          <cell r="B569" t="str">
            <v>N3EQ6</v>
          </cell>
          <cell r="C569" t="str">
            <v>Regulador - N3</v>
          </cell>
          <cell r="D569">
            <v>210805000</v>
          </cell>
        </row>
        <row r="570">
          <cell r="B570" t="str">
            <v>N3EQ7</v>
          </cell>
          <cell r="C570" t="str">
            <v>Seccionalizador manual bajo carga - N3</v>
          </cell>
          <cell r="D570">
            <v>24970000</v>
          </cell>
        </row>
        <row r="571">
          <cell r="B571" t="str">
            <v>N3EQ8</v>
          </cell>
          <cell r="C571" t="str">
            <v>Seccionalizador eléctrico (motorizado) - N3</v>
          </cell>
          <cell r="D571">
            <v>24970000</v>
          </cell>
        </row>
        <row r="572">
          <cell r="B572" t="str">
            <v>N3EQ9</v>
          </cell>
          <cell r="C572" t="str">
            <v>Transición aérea - subterránea - N3</v>
          </cell>
          <cell r="D572">
            <v>2540000</v>
          </cell>
        </row>
        <row r="573">
          <cell r="B573" t="str">
            <v>N3L100</v>
          </cell>
          <cell r="C573" t="str">
            <v>km de conductor (3 fases)  semiaislado 477 kcmil</v>
          </cell>
          <cell r="D573">
            <v>363887000</v>
          </cell>
        </row>
        <row r="574">
          <cell r="B574" t="str">
            <v>N3L101</v>
          </cell>
          <cell r="C574" t="str">
            <v>km de conductor (3 fases)  semiaislado 795 kcmil</v>
          </cell>
          <cell r="D574">
            <v>664808000</v>
          </cell>
        </row>
        <row r="575">
          <cell r="B575" t="str">
            <v>N3L102</v>
          </cell>
          <cell r="C575" t="str">
            <v>km de conductor (3 fases)  EPR 1/0 AWG</v>
          </cell>
          <cell r="D575">
            <v>170662000</v>
          </cell>
        </row>
        <row r="576">
          <cell r="B576" t="str">
            <v>N3L103</v>
          </cell>
          <cell r="C576" t="str">
            <v>km de conductor (3 fases)  EPR 2/0 AWG</v>
          </cell>
          <cell r="D576">
            <v>187366000</v>
          </cell>
        </row>
        <row r="577">
          <cell r="B577" t="str">
            <v>N3L104</v>
          </cell>
          <cell r="C577" t="str">
            <v>km de conductor (3 fases)  EPR 3/0 AWG</v>
          </cell>
          <cell r="D577">
            <v>208311000</v>
          </cell>
        </row>
        <row r="578">
          <cell r="B578" t="str">
            <v>N3L105</v>
          </cell>
          <cell r="C578" t="str">
            <v>km de conductor (3 fases)  EPR 4/0 AWG</v>
          </cell>
          <cell r="D578">
            <v>233672000</v>
          </cell>
        </row>
        <row r="579">
          <cell r="B579" t="str">
            <v>N3L106</v>
          </cell>
          <cell r="C579" t="str">
            <v>km de conductor (3 fases)  EPR 250 kcmil</v>
          </cell>
          <cell r="D579">
            <v>276723000</v>
          </cell>
        </row>
        <row r="580">
          <cell r="B580" t="str">
            <v>N3L107</v>
          </cell>
          <cell r="C580" t="str">
            <v>km de conductor (3 fases)  EPR 300 kcmil</v>
          </cell>
          <cell r="D580">
            <v>305108000</v>
          </cell>
        </row>
        <row r="581">
          <cell r="B581" t="str">
            <v>N3L108</v>
          </cell>
          <cell r="C581" t="str">
            <v>km de conductor (3 fases)  EPR 350 kcmil</v>
          </cell>
          <cell r="D581">
            <v>333290000</v>
          </cell>
        </row>
        <row r="582">
          <cell r="B582" t="str">
            <v>N3L109</v>
          </cell>
          <cell r="C582" t="str">
            <v>km de conductor (3 fases)  EPR 400 kcmil</v>
          </cell>
          <cell r="D582">
            <v>367944000</v>
          </cell>
        </row>
        <row r="583">
          <cell r="B583" t="str">
            <v>N3L110</v>
          </cell>
          <cell r="C583" t="str">
            <v>km de conductor (3 fases)  EPR 500 kcmil</v>
          </cell>
          <cell r="D583">
            <v>422824000</v>
          </cell>
        </row>
        <row r="584">
          <cell r="B584" t="str">
            <v>N3L111</v>
          </cell>
          <cell r="C584" t="str">
            <v>km de conductor (3 fases)  EPR 600 kcmil</v>
          </cell>
          <cell r="D584">
            <v>479210000</v>
          </cell>
        </row>
        <row r="585">
          <cell r="B585" t="str">
            <v>N3L112</v>
          </cell>
          <cell r="C585" t="str">
            <v>km de conductor (3 fases)  EPR 750 kcmil</v>
          </cell>
          <cell r="D585">
            <v>558974000</v>
          </cell>
        </row>
        <row r="586">
          <cell r="B586" t="str">
            <v>N3L113</v>
          </cell>
          <cell r="C586" t="str">
            <v>km de conductor (3 fases)  de cobre aislado XLP o  EPR, 35 kV- 2 AWG</v>
          </cell>
          <cell r="D586">
            <v>222995000</v>
          </cell>
        </row>
        <row r="587">
          <cell r="B587" t="str">
            <v>N3L114</v>
          </cell>
          <cell r="C587" t="str">
            <v>km de conductor (3 fases)  de cobre aislado XLP o  EPR, 35 kV- 2/0 AWG</v>
          </cell>
          <cell r="D587">
            <v>233828000</v>
          </cell>
        </row>
        <row r="588">
          <cell r="B588" t="str">
            <v>N3L115</v>
          </cell>
          <cell r="C588" t="str">
            <v>km de conductor (3 fases)  de cobre aislado XLP o  EPR, 35 kV- 3/0 AWG</v>
          </cell>
          <cell r="D588">
            <v>246777000</v>
          </cell>
        </row>
        <row r="589">
          <cell r="B589" t="str">
            <v>N3L116</v>
          </cell>
          <cell r="C589" t="str">
            <v>km de conductor (3 fases)  de cobre aislado XLP o  EPR, 35 kV- 4/0 AWG</v>
          </cell>
          <cell r="D589">
            <v>261654000</v>
          </cell>
        </row>
        <row r="590">
          <cell r="B590" t="str">
            <v>N3L117</v>
          </cell>
          <cell r="C590" t="str">
            <v>km de conductor (3 fases)  de cobre aislado XLP o  EPR, 35 kV- 250 kcmil</v>
          </cell>
          <cell r="D590">
            <v>282576000</v>
          </cell>
        </row>
        <row r="591">
          <cell r="B591" t="str">
            <v>N3L118</v>
          </cell>
          <cell r="C591" t="str">
            <v>km de conductor (3 fases)  de cobre aislado XLP o  EPR, 35 kV- 300 kcmil</v>
          </cell>
          <cell r="D591">
            <v>297326000</v>
          </cell>
        </row>
        <row r="592">
          <cell r="B592" t="str">
            <v>N3L119</v>
          </cell>
          <cell r="C592" t="str">
            <v>km de conductor (3 fases)  de cobre aislado XLP o  EPR, 35 kV- 350 kcmil</v>
          </cell>
          <cell r="D592">
            <v>311340000</v>
          </cell>
        </row>
        <row r="593">
          <cell r="B593" t="str">
            <v>N3L120</v>
          </cell>
          <cell r="C593" t="str">
            <v>km de conductor (3 fases)  de cobre aislado XLP o  EPR, 35 kV- 400 kcmil</v>
          </cell>
          <cell r="D593">
            <v>332629000</v>
          </cell>
        </row>
        <row r="594">
          <cell r="B594" t="str">
            <v>N3L121</v>
          </cell>
          <cell r="C594" t="str">
            <v>km de conductor (3 fases)  de cobre aislado XLP o  EPR, 35 kV- 500 kcmil</v>
          </cell>
          <cell r="D594">
            <v>357310000</v>
          </cell>
        </row>
        <row r="595">
          <cell r="B595" t="str">
            <v>N3L122</v>
          </cell>
          <cell r="C595" t="str">
            <v>km de conductor (3 fases)  de cobre aislado XLP o  EPR, 35 kV- 600 kcmil</v>
          </cell>
          <cell r="D595">
            <v>381154000</v>
          </cell>
        </row>
        <row r="596">
          <cell r="B596" t="str">
            <v>N3L123</v>
          </cell>
          <cell r="C596" t="str">
            <v>km de conductor (3 fases)  de cobre aislado XLP o  EPR, 35 kV- 750 kcmil</v>
          </cell>
          <cell r="D596">
            <v>412759000</v>
          </cell>
        </row>
        <row r="597">
          <cell r="B597" t="str">
            <v>N3L124</v>
          </cell>
          <cell r="C597" t="str">
            <v>Cable de Guarda</v>
          </cell>
          <cell r="D597">
            <v>3655000</v>
          </cell>
        </row>
        <row r="598">
          <cell r="B598" t="str">
            <v>N3L125</v>
          </cell>
          <cell r="C598" t="str">
            <v>Sistema de puesta a tierra diseño típico para torre</v>
          </cell>
          <cell r="D598">
            <v>1642000</v>
          </cell>
        </row>
        <row r="599">
          <cell r="B599" t="str">
            <v>N3L126</v>
          </cell>
          <cell r="C599" t="str">
            <v>Sistema de puesta a tierra diseño típico para poste</v>
          </cell>
          <cell r="D599">
            <v>376000</v>
          </cell>
        </row>
        <row r="600">
          <cell r="B600" t="str">
            <v>N3L127</v>
          </cell>
          <cell r="C600" t="str">
            <v>Poste metálico de 14 m 750 kg</v>
          </cell>
          <cell r="D600">
            <v>3699000</v>
          </cell>
        </row>
        <row r="601">
          <cell r="B601" t="str">
            <v>N3L128</v>
          </cell>
          <cell r="C601" t="str">
            <v>Poste metálico de 14 m 1050 kg</v>
          </cell>
          <cell r="D601">
            <v>5747000</v>
          </cell>
        </row>
        <row r="602">
          <cell r="B602" t="str">
            <v>N3L60</v>
          </cell>
          <cell r="C602" t="str">
            <v>Poste de concreto de 14 m 750 kg Poste simple - Circuito sencillo - suspensión</v>
          </cell>
          <cell r="D602">
            <v>3943000</v>
          </cell>
        </row>
        <row r="603">
          <cell r="B603" t="str">
            <v>N3L61</v>
          </cell>
          <cell r="C603" t="str">
            <v>Poste de concreto de 14 m 750 kg Poste simple - Circuito sencillo - retención</v>
          </cell>
          <cell r="D603">
            <v>6953000</v>
          </cell>
        </row>
        <row r="604">
          <cell r="B604" t="str">
            <v>N3L62</v>
          </cell>
          <cell r="C604" t="str">
            <v>Poste de concreto de 14 m 750 kg  Poste simple - Circuito doble  - suspensión</v>
          </cell>
          <cell r="D604">
            <v>4940000</v>
          </cell>
        </row>
        <row r="605">
          <cell r="B605" t="str">
            <v>N3L63</v>
          </cell>
          <cell r="C605" t="str">
            <v>Poste de concreto de 14 m 750 kg  Poste simple - Circuito doble - retención</v>
          </cell>
          <cell r="D605">
            <v>7034000</v>
          </cell>
        </row>
        <row r="606">
          <cell r="B606" t="str">
            <v>N3L64</v>
          </cell>
          <cell r="C606" t="str">
            <v>Poste de concreto de 14 m 750 kg Postes en H - Circuito sencillo - suspensión</v>
          </cell>
          <cell r="D606">
            <v>7482000</v>
          </cell>
        </row>
        <row r="607">
          <cell r="B607" t="str">
            <v>N3L65</v>
          </cell>
          <cell r="C607" t="str">
            <v>Poste de concreto de 14 m 750 kg Postes en H - Circuito sencillo  - retención</v>
          </cell>
          <cell r="D607">
            <v>11952000</v>
          </cell>
        </row>
        <row r="608">
          <cell r="B608" t="str">
            <v>N3L66</v>
          </cell>
          <cell r="C608" t="str">
            <v>Poste de concreto de 14 m 750 kg Postes en H - Circuito doble - suspensión</v>
          </cell>
          <cell r="D608">
            <v>8703000</v>
          </cell>
        </row>
        <row r="609">
          <cell r="B609" t="str">
            <v>N3L67</v>
          </cell>
          <cell r="C609" t="str">
            <v>Poste de concreto de 14 m 750 kg Postes en H - Circuito doble - retención</v>
          </cell>
          <cell r="D609">
            <v>13898000</v>
          </cell>
        </row>
        <row r="610">
          <cell r="B610" t="str">
            <v>N3L68</v>
          </cell>
          <cell r="C610" t="str">
            <v>Estructura de concreto   (2000 kg  27m) - retención</v>
          </cell>
          <cell r="D610">
            <v>23603000</v>
          </cell>
        </row>
        <row r="611">
          <cell r="B611" t="str">
            <v>N3L69</v>
          </cell>
          <cell r="C611" t="str">
            <v>Estructura de concreto   (3000 kg 27 m) - suspensión</v>
          </cell>
          <cell r="D611">
            <v>30714000</v>
          </cell>
        </row>
        <row r="612">
          <cell r="B612" t="str">
            <v>N3L70</v>
          </cell>
          <cell r="C612" t="str">
            <v>Torrecilla - Circuito sencillo - suspensión</v>
          </cell>
          <cell r="D612">
            <v>22616000</v>
          </cell>
        </row>
        <row r="613">
          <cell r="B613" t="str">
            <v>N3L71</v>
          </cell>
          <cell r="C613" t="str">
            <v>Torrecilla - Circuito sencillo - retención</v>
          </cell>
          <cell r="D613">
            <v>22616000</v>
          </cell>
        </row>
        <row r="614">
          <cell r="B614" t="str">
            <v>N3L72</v>
          </cell>
          <cell r="C614" t="str">
            <v>Torrecilla de - Circuito doble - suspensión</v>
          </cell>
          <cell r="D614">
            <v>23685000</v>
          </cell>
        </row>
        <row r="615">
          <cell r="B615" t="str">
            <v>N3L73</v>
          </cell>
          <cell r="C615" t="str">
            <v>Torrecilla de - Circuito doble - retención</v>
          </cell>
          <cell r="D615">
            <v>29763000</v>
          </cell>
        </row>
        <row r="616">
          <cell r="B616" t="str">
            <v>N3L74</v>
          </cell>
          <cell r="C616" t="str">
            <v>Poste de PRFV de 14 m 750 kg- Poste simple - Circuito sencillo - suspensión</v>
          </cell>
          <cell r="D616">
            <v>13426000</v>
          </cell>
        </row>
        <row r="617">
          <cell r="B617" t="str">
            <v>N3L75</v>
          </cell>
          <cell r="C617" t="str">
            <v>Poste de PRFV de 14 m 750 kg- Poste simple - Circuito sencillo - retención</v>
          </cell>
          <cell r="D617">
            <v>16435000</v>
          </cell>
        </row>
        <row r="618">
          <cell r="B618" t="str">
            <v>N3L76</v>
          </cell>
          <cell r="C618" t="str">
            <v>Poste de PRFV  de 14 m 750 kg- Poste simple - Circuito doble - suspensión</v>
          </cell>
          <cell r="D618">
            <v>14422000</v>
          </cell>
        </row>
        <row r="619">
          <cell r="B619" t="str">
            <v>N3L77</v>
          </cell>
          <cell r="C619" t="str">
            <v>Poste de PRFV  de 14 m 750 kg- Poste simple - Circuito doble - retención</v>
          </cell>
          <cell r="D619">
            <v>18292000</v>
          </cell>
        </row>
        <row r="620">
          <cell r="B620" t="str">
            <v>N3L78</v>
          </cell>
          <cell r="C620" t="str">
            <v>Poste de PRFV de 14 m 750 kg- Postes en H - Circuito sencillo - suspensión</v>
          </cell>
          <cell r="D620">
            <v>26446000</v>
          </cell>
        </row>
        <row r="621">
          <cell r="B621" t="str">
            <v>N3L79</v>
          </cell>
          <cell r="C621" t="str">
            <v>Poste de PRFV de 14 m 750 kg- Postes en H - Circuito sencillo - retención</v>
          </cell>
          <cell r="D621">
            <v>30916000</v>
          </cell>
        </row>
        <row r="622">
          <cell r="B622" t="str">
            <v>N3L80</v>
          </cell>
          <cell r="C622" t="str">
            <v>Poste de PRFV  de 14 m 750 kg- Postes en H - Circuito doble - suspensión</v>
          </cell>
          <cell r="D622">
            <v>27592000</v>
          </cell>
        </row>
        <row r="623">
          <cell r="B623" t="str">
            <v>N3L81</v>
          </cell>
          <cell r="C623" t="str">
            <v>Poste de PRFV  de 14 m 750 kg- Postes en H - Circuito doble - retención</v>
          </cell>
          <cell r="D623">
            <v>32863000</v>
          </cell>
        </row>
        <row r="624">
          <cell r="B624" t="str">
            <v>N3L82</v>
          </cell>
          <cell r="C624" t="str">
            <v>Canalización 4*6"</v>
          </cell>
          <cell r="D624">
            <v>512465000</v>
          </cell>
        </row>
        <row r="625">
          <cell r="B625" t="str">
            <v>N3L83</v>
          </cell>
          <cell r="C625" t="str">
            <v>Canalización 6*6"</v>
          </cell>
          <cell r="D625">
            <v>659760000</v>
          </cell>
        </row>
        <row r="626">
          <cell r="B626" t="str">
            <v>N3L84</v>
          </cell>
          <cell r="C626" t="str">
            <v>km de conductor (3 fases)  ACSR 2 AWG</v>
          </cell>
          <cell r="D626">
            <v>15170000</v>
          </cell>
        </row>
        <row r="627">
          <cell r="B627" t="str">
            <v>N3L85</v>
          </cell>
          <cell r="C627" t="str">
            <v>km de conductor (3 fases)  ACSR 1 AWG</v>
          </cell>
          <cell r="D627">
            <v>16206000</v>
          </cell>
        </row>
        <row r="628">
          <cell r="B628" t="str">
            <v>N3L86</v>
          </cell>
          <cell r="C628" t="str">
            <v>km de conductor (3 fases)  ACSR 1/0 AWG</v>
          </cell>
          <cell r="D628">
            <v>17638000</v>
          </cell>
        </row>
        <row r="629">
          <cell r="B629" t="str">
            <v>N3L87</v>
          </cell>
          <cell r="C629" t="str">
            <v>km de conductor (3 fases)  ACSR 2/0 AWG</v>
          </cell>
          <cell r="D629">
            <v>19471000</v>
          </cell>
        </row>
        <row r="630">
          <cell r="B630" t="str">
            <v>N3L88</v>
          </cell>
          <cell r="C630" t="str">
            <v>km de conductor (3 fases)  ACSR 3/0 AWG</v>
          </cell>
          <cell r="D630">
            <v>21878000</v>
          </cell>
        </row>
        <row r="631">
          <cell r="B631" t="str">
            <v>N3L89</v>
          </cell>
          <cell r="C631" t="str">
            <v>km de conductor (3 fases)  ACSR 4/0 AWG</v>
          </cell>
          <cell r="D631">
            <v>25204000</v>
          </cell>
        </row>
        <row r="632">
          <cell r="B632" t="str">
            <v>N3L90</v>
          </cell>
          <cell r="C632" t="str">
            <v>km de conductor (3 fases)  ACSR 336 kcmil</v>
          </cell>
          <cell r="D632">
            <v>35012000</v>
          </cell>
        </row>
        <row r="633">
          <cell r="B633" t="str">
            <v>N3L91</v>
          </cell>
          <cell r="C633" t="str">
            <v>km de conductor (3 fases)  semiaislado 4 AWG</v>
          </cell>
          <cell r="D633">
            <v>14491000</v>
          </cell>
        </row>
        <row r="634">
          <cell r="B634" t="str">
            <v>N3L92</v>
          </cell>
          <cell r="C634" t="str">
            <v>km de conductor (3 fases)  semiaislado 2 AWG</v>
          </cell>
          <cell r="D634">
            <v>17923000</v>
          </cell>
        </row>
        <row r="635">
          <cell r="B635" t="str">
            <v>N3L93</v>
          </cell>
          <cell r="C635" t="str">
            <v>km de conductor (3 fases)  semiaislado 1 AWG</v>
          </cell>
          <cell r="D635">
            <v>21100000</v>
          </cell>
        </row>
        <row r="636">
          <cell r="B636" t="str">
            <v>N3L94</v>
          </cell>
          <cell r="C636" t="str">
            <v>km de conductor (3 fases)  semiaislado 1/0 AWG</v>
          </cell>
          <cell r="D636">
            <v>26209000</v>
          </cell>
        </row>
        <row r="637">
          <cell r="B637" t="str">
            <v>N3L95</v>
          </cell>
          <cell r="C637" t="str">
            <v>km de conductor (3 fases)  semiaislado 2/0 AWG</v>
          </cell>
          <cell r="D637">
            <v>33813000</v>
          </cell>
        </row>
        <row r="638">
          <cell r="B638" t="str">
            <v>N3L96</v>
          </cell>
          <cell r="C638" t="str">
            <v>km de conductor (3 fases)  semiaislado 3/0 AWG</v>
          </cell>
          <cell r="D638">
            <v>45389000</v>
          </cell>
        </row>
        <row r="639">
          <cell r="B639" t="str">
            <v>N3L97</v>
          </cell>
          <cell r="C639" t="str">
            <v>km de conductor (3 fases)  semiaislado 4/0 AWG</v>
          </cell>
          <cell r="D639">
            <v>63988000</v>
          </cell>
        </row>
        <row r="640">
          <cell r="B640" t="str">
            <v>N3L98</v>
          </cell>
          <cell r="C640" t="str">
            <v>km de conductor (3 fases)  semiaislado 266 kcmil</v>
          </cell>
          <cell r="D640">
            <v>208008000</v>
          </cell>
        </row>
        <row r="641">
          <cell r="B641" t="str">
            <v>N3L99</v>
          </cell>
          <cell r="C641" t="str">
            <v>km de conductor (3 fases)  semiaislado 336 kcmil</v>
          </cell>
          <cell r="D641">
            <v>250326000</v>
          </cell>
        </row>
        <row r="642">
          <cell r="B642" t="str">
            <v>N3P1</v>
          </cell>
          <cell r="C642" t="str">
            <v>Control y protección Bahía de Línea - N3</v>
          </cell>
          <cell r="D642">
            <v>88902000</v>
          </cell>
        </row>
        <row r="643">
          <cell r="B643" t="str">
            <v>N3P2</v>
          </cell>
          <cell r="C643" t="str">
            <v>Control y protección Bahía de Transformador - N3</v>
          </cell>
          <cell r="D643">
            <v>88902000</v>
          </cell>
        </row>
        <row r="644">
          <cell r="B644" t="str">
            <v>N3P3</v>
          </cell>
          <cell r="C644" t="str">
            <v>Control y protección Bahía de Transf, Acopl, Corte Central  - N3</v>
          </cell>
          <cell r="D644">
            <v>82310000</v>
          </cell>
        </row>
        <row r="645">
          <cell r="B645" t="str">
            <v>N3P4</v>
          </cell>
          <cell r="C645" t="str">
            <v>Control y protección Bahía Secc - N3</v>
          </cell>
          <cell r="D645">
            <v>56278000</v>
          </cell>
        </row>
        <row r="646">
          <cell r="B646" t="str">
            <v>N3P5</v>
          </cell>
          <cell r="C646" t="str">
            <v>Protección Diferencial de Barras Tipo 1,2 - N3</v>
          </cell>
          <cell r="D646">
            <v>86583000</v>
          </cell>
        </row>
        <row r="647">
          <cell r="B647" t="str">
            <v>N3P6</v>
          </cell>
          <cell r="C647" t="str">
            <v>Protección Diferencial de Barras Tipo 3 - N3</v>
          </cell>
          <cell r="D647">
            <v>101517000</v>
          </cell>
        </row>
        <row r="648">
          <cell r="B648" t="str">
            <v>N3S1</v>
          </cell>
          <cell r="C648" t="str">
            <v>Bahía de línea - configuración barra sencilla -tipo convencional</v>
          </cell>
          <cell r="D648">
            <v>261078000</v>
          </cell>
        </row>
        <row r="649">
          <cell r="B649" t="str">
            <v>N3S10</v>
          </cell>
          <cell r="C649" t="str">
            <v>Bahía de transformador - configuración barra doble - tipo encapsulada (SF6)</v>
          </cell>
          <cell r="D649">
            <v>586610000</v>
          </cell>
        </row>
        <row r="650">
          <cell r="B650" t="str">
            <v>N3S11</v>
          </cell>
          <cell r="C650" t="str">
            <v>Celda de llegada o salida - subestación tipo interior-aire</v>
          </cell>
          <cell r="D650">
            <v>260919000</v>
          </cell>
        </row>
        <row r="651">
          <cell r="B651" t="str">
            <v>N3S13</v>
          </cell>
          <cell r="C651" t="str">
            <v>Bahía de llegada o salida  - subestación convencional reducida</v>
          </cell>
          <cell r="D651">
            <v>129375000</v>
          </cell>
        </row>
        <row r="652">
          <cell r="B652" t="str">
            <v>N3S17</v>
          </cell>
          <cell r="C652" t="str">
            <v>Bahía de llegada o salida - subestación reducida o rural</v>
          </cell>
          <cell r="D652">
            <v>23990000</v>
          </cell>
        </row>
        <row r="653">
          <cell r="B653" t="str">
            <v>N3S19</v>
          </cell>
          <cell r="C653" t="str">
            <v>Bahía de acople - tipo convencional</v>
          </cell>
          <cell r="D653">
            <v>221101000</v>
          </cell>
        </row>
        <row r="654">
          <cell r="B654" t="str">
            <v>N3S2</v>
          </cell>
          <cell r="C654" t="str">
            <v>Bahía de transformador - configuración barra sencilla - tipo convencional</v>
          </cell>
          <cell r="D654">
            <v>241884000</v>
          </cell>
        </row>
        <row r="655">
          <cell r="B655" t="str">
            <v>N3S20</v>
          </cell>
          <cell r="C655" t="str">
            <v>Bahía de acople - tipo encapsulada (SF6)</v>
          </cell>
          <cell r="D655">
            <v>479473000</v>
          </cell>
        </row>
        <row r="656">
          <cell r="B656" t="str">
            <v>N3S24</v>
          </cell>
          <cell r="C656" t="str">
            <v>Módulo de barraje - barra sencilla - tipo convencional - tipo 1</v>
          </cell>
          <cell r="D656">
            <v>56580000</v>
          </cell>
        </row>
        <row r="657">
          <cell r="B657" t="str">
            <v>N3S25</v>
          </cell>
          <cell r="C657" t="str">
            <v>Módulo de barraje - barra sencilla - tipo convencional - tipo 2</v>
          </cell>
          <cell r="D657">
            <v>80313000</v>
          </cell>
        </row>
        <row r="658">
          <cell r="B658" t="str">
            <v>N3S26</v>
          </cell>
          <cell r="C658" t="str">
            <v>Módulo de barraje - barra sencilla - tipo convencional - tipo 3</v>
          </cell>
          <cell r="D658">
            <v>80369000</v>
          </cell>
        </row>
        <row r="659">
          <cell r="B659" t="str">
            <v>N3S27</v>
          </cell>
          <cell r="C659" t="str">
            <v>Módulo de barraje - barra doble - tipo 1</v>
          </cell>
          <cell r="D659">
            <v>63204000</v>
          </cell>
        </row>
        <row r="660">
          <cell r="B660" t="str">
            <v>N3S28</v>
          </cell>
          <cell r="C660" t="str">
            <v>Módulo de barraje - barra doble - tipo 2</v>
          </cell>
          <cell r="D660">
            <v>118990000</v>
          </cell>
        </row>
        <row r="661">
          <cell r="B661" t="str">
            <v>N3S29</v>
          </cell>
          <cell r="C661" t="str">
            <v>Módulo de barraje - barra doble - tipo 3</v>
          </cell>
          <cell r="D661">
            <v>146938000</v>
          </cell>
        </row>
        <row r="662">
          <cell r="B662" t="str">
            <v>N3S3</v>
          </cell>
          <cell r="C662" t="str">
            <v>Bahía de línea - configuración barra doble - tipo convencional</v>
          </cell>
          <cell r="D662">
            <v>317642000</v>
          </cell>
        </row>
        <row r="663">
          <cell r="B663" t="str">
            <v>N3S30</v>
          </cell>
          <cell r="C663" t="str">
            <v>Módulo de barraje - barra principal y transferencia - tipo convencional - tipo 1</v>
          </cell>
          <cell r="D663">
            <v>63204000</v>
          </cell>
        </row>
        <row r="664">
          <cell r="B664" t="str">
            <v>N3S31</v>
          </cell>
          <cell r="C664" t="str">
            <v>Módulo de barraje - barra principal y transferencia - tipo convencional - tipo 2</v>
          </cell>
          <cell r="D664">
            <v>118990000</v>
          </cell>
        </row>
        <row r="665">
          <cell r="B665" t="str">
            <v>N3S32</v>
          </cell>
          <cell r="C665" t="str">
            <v>Módulo de barraje - barra principal y transferencia - tipo convencional - tipo 3</v>
          </cell>
          <cell r="D665">
            <v>146938000</v>
          </cell>
        </row>
        <row r="666">
          <cell r="B666" t="str">
            <v>N3S34</v>
          </cell>
          <cell r="C666" t="str">
            <v>Módulo común/bahía - tipo 1 (1 a 3 bahías) tipo convencional o encapsulada exterior</v>
          </cell>
          <cell r="D666">
            <v>113423000</v>
          </cell>
        </row>
        <row r="667">
          <cell r="B667" t="str">
            <v>N3S35</v>
          </cell>
          <cell r="C667" t="str">
            <v>Módulo común/bahía - tipo 2 (4 a 6 bahías) tipo convencional o encapsulada exterior</v>
          </cell>
          <cell r="D667">
            <v>87758000</v>
          </cell>
        </row>
        <row r="668">
          <cell r="B668" t="str">
            <v>N3S36</v>
          </cell>
          <cell r="C668" t="str">
            <v>Módulo común/bahía - tipo 3 (más de  6 bahías) tipo convencional o encapsulada exterior</v>
          </cell>
          <cell r="D668">
            <v>85925000</v>
          </cell>
        </row>
        <row r="669">
          <cell r="B669" t="str">
            <v>N3S37</v>
          </cell>
          <cell r="C669" t="str">
            <v>Módulo común/bahía - tipo 4 - tipo interior</v>
          </cell>
          <cell r="D669">
            <v>41345000</v>
          </cell>
        </row>
        <row r="670">
          <cell r="B670" t="str">
            <v>N3S39</v>
          </cell>
          <cell r="C670" t="str">
            <v>Subestación móvil 30 MVA</v>
          </cell>
          <cell r="D670">
            <v>2981523000</v>
          </cell>
        </row>
        <row r="671">
          <cell r="B671" t="str">
            <v>N3S4</v>
          </cell>
          <cell r="C671" t="str">
            <v>Bahía de transformador - configuración barra doble - tipo convencional</v>
          </cell>
          <cell r="D671">
            <v>317515000</v>
          </cell>
        </row>
        <row r="672">
          <cell r="B672" t="str">
            <v>N3S40</v>
          </cell>
          <cell r="C672" t="str">
            <v>Subestación móvil 15 MVA</v>
          </cell>
          <cell r="D672">
            <v>2316649000</v>
          </cell>
        </row>
        <row r="673">
          <cell r="B673" t="str">
            <v>N3S41</v>
          </cell>
          <cell r="C673" t="str">
            <v>Subestación móvil 21 MVA</v>
          </cell>
          <cell r="D673">
            <v>2300652000</v>
          </cell>
        </row>
        <row r="674">
          <cell r="B674" t="str">
            <v>N3S42</v>
          </cell>
          <cell r="C674" t="str">
            <v>Subestación móvil 7.5 MVA</v>
          </cell>
          <cell r="D674">
            <v>821661000</v>
          </cell>
        </row>
        <row r="675">
          <cell r="B675" t="str">
            <v>N3S43</v>
          </cell>
          <cell r="C675" t="str">
            <v>Subestación simplificada (rural)</v>
          </cell>
          <cell r="D675">
            <v>98871000</v>
          </cell>
        </row>
        <row r="676">
          <cell r="B676" t="str">
            <v>N3S47</v>
          </cell>
          <cell r="C676" t="str">
            <v>CABLES DE SALIDA DE CIRCUITO - SUBESTACIÓN TIPO INTERIOR</v>
          </cell>
          <cell r="D676">
            <v>23215026.273787301</v>
          </cell>
        </row>
        <row r="677">
          <cell r="B677" t="str">
            <v>N3S5</v>
          </cell>
          <cell r="C677" t="str">
            <v>Bahía de línea - configuración barra principal y transferencia - tipo convencional</v>
          </cell>
          <cell r="D677">
            <v>320391000</v>
          </cell>
        </row>
        <row r="678">
          <cell r="B678" t="str">
            <v>N3S6</v>
          </cell>
          <cell r="C678" t="str">
            <v>Bahía de transformador - configuración barra principal y transferencia - tipo convencional</v>
          </cell>
          <cell r="D678">
            <v>291389000</v>
          </cell>
        </row>
        <row r="679">
          <cell r="B679" t="str">
            <v>N3S60</v>
          </cell>
          <cell r="C679" t="str">
            <v>Módulo común - tipo 5 - subestación convencional reducida</v>
          </cell>
          <cell r="D679">
            <v>44397000</v>
          </cell>
        </row>
        <row r="680">
          <cell r="B680" t="str">
            <v>N3S61</v>
          </cell>
          <cell r="C680" t="str">
            <v>Gabinete de llegada o salida - subestación tipo interior-SF6 - barra sencilla</v>
          </cell>
          <cell r="D680">
            <v>336896000</v>
          </cell>
        </row>
        <row r="681">
          <cell r="B681" t="str">
            <v>N3S62</v>
          </cell>
          <cell r="C681" t="str">
            <v>Cables de salida de circuito -  subestación tipo interior</v>
          </cell>
          <cell r="D681">
            <v>39037000</v>
          </cell>
        </row>
        <row r="682">
          <cell r="B682" t="str">
            <v>N3S7</v>
          </cell>
          <cell r="C682" t="str">
            <v>Bahía de línea - configuración barra sencilla - tipo encapsulada (SF6)</v>
          </cell>
          <cell r="D682">
            <v>614746000</v>
          </cell>
        </row>
        <row r="683">
          <cell r="B683" t="str">
            <v>N3S8</v>
          </cell>
          <cell r="C683" t="str">
            <v>Bahía de transformador - configuración barra sencilla - tipo encapsulada (SF6)</v>
          </cell>
          <cell r="D683">
            <v>586610000</v>
          </cell>
        </row>
        <row r="684">
          <cell r="B684" t="str">
            <v>N3S9</v>
          </cell>
          <cell r="C684" t="str">
            <v>Bahía de línea - configuración barra doble - tipo encapsulada (SF6)</v>
          </cell>
          <cell r="D684">
            <v>614746000</v>
          </cell>
        </row>
        <row r="685">
          <cell r="B685" t="str">
            <v>N3T1</v>
          </cell>
          <cell r="C685" t="str">
            <v>Transformador trifásico (NLTC) lado de alta en el nivel 3 capacidad final de 0.5 a 2.5 MVA</v>
          </cell>
          <cell r="D685">
            <v>67602000</v>
          </cell>
        </row>
        <row r="686">
          <cell r="B686" t="str">
            <v>N3T2</v>
          </cell>
          <cell r="C686" t="str">
            <v>Transformador trifásico (NLTC) lado de alta en el nivel 3 capacidad final de 2.6 a 6 MVA</v>
          </cell>
          <cell r="D686">
            <v>76962000</v>
          </cell>
        </row>
        <row r="687">
          <cell r="B687" t="str">
            <v>N3T3</v>
          </cell>
          <cell r="C687" t="str">
            <v>Transformador trifásico (OLTC) lado de alta en el nivel 3 capacidad final de 6.1 a 10 MVA</v>
          </cell>
          <cell r="D687">
            <v>90319000</v>
          </cell>
        </row>
        <row r="688">
          <cell r="B688" t="str">
            <v>N3T4</v>
          </cell>
          <cell r="C688" t="str">
            <v>Transformador trifásico (OLTC) lado de alta en el nivel 3 capacidad final de 11 a 15 MVA</v>
          </cell>
          <cell r="D688">
            <v>106019000</v>
          </cell>
        </row>
        <row r="689">
          <cell r="B689" t="str">
            <v>N3T5</v>
          </cell>
          <cell r="C689" t="str">
            <v>Transformador trifásico (OLTC) lado de alta en el nivel 3 capacidad final de 16 a 20 MVA</v>
          </cell>
          <cell r="D689">
            <v>119530000</v>
          </cell>
        </row>
        <row r="690">
          <cell r="B690" t="str">
            <v>N3T6</v>
          </cell>
          <cell r="C690" t="str">
            <v>Transformador trifásico (OLTC) lado de alta en el nivel 3 capacidad final de 21 a 30 MVA</v>
          </cell>
          <cell r="D690">
            <v>136199000</v>
          </cell>
        </row>
        <row r="691">
          <cell r="B691" t="str">
            <v>N3T7</v>
          </cell>
          <cell r="C691" t="str">
            <v>Transformador trifásico (OLTC) lado de alta en el nivel 3 capacidad final mayor a 31 MVA</v>
          </cell>
          <cell r="D691">
            <v>146130000</v>
          </cell>
        </row>
        <row r="692">
          <cell r="B692" t="str">
            <v>N4EQ2</v>
          </cell>
          <cell r="C692" t="str">
            <v>Transformador de tensión - N4</v>
          </cell>
          <cell r="D692">
            <v>33882000</v>
          </cell>
        </row>
        <row r="693">
          <cell r="B693" t="str">
            <v>N4EQ4</v>
          </cell>
          <cell r="C693" t="str">
            <v>Unidad de calidad de potencia (PQ) CREG 024 de 2005</v>
          </cell>
          <cell r="D693">
            <v>23943000</v>
          </cell>
        </row>
        <row r="694">
          <cell r="B694" t="str">
            <v>N4L60</v>
          </cell>
          <cell r="C694" t="str">
            <v>Estructura de concreto de 25 m línea aérea desnuda - circuito sencillo – suspensión</v>
          </cell>
          <cell r="D694">
            <v>46108000</v>
          </cell>
        </row>
        <row r="695">
          <cell r="B695" t="str">
            <v>N4L61</v>
          </cell>
          <cell r="C695" t="str">
            <v>Estructura de concreto de 25 m línea aérea desnuda - circuito sencillo - retención</v>
          </cell>
          <cell r="D695">
            <v>54549000</v>
          </cell>
        </row>
        <row r="696">
          <cell r="B696" t="str">
            <v>N4L62</v>
          </cell>
          <cell r="C696" t="str">
            <v>Estructura de concreto de 25 m línea aérea desnuda - circuito doble - suspensión</v>
          </cell>
          <cell r="D696">
            <v>54473000</v>
          </cell>
        </row>
        <row r="697">
          <cell r="B697" t="str">
            <v>N4L63</v>
          </cell>
          <cell r="C697" t="str">
            <v>Estructura de concreto de 25 m línea aérea desnuda - circuito doble - retención</v>
          </cell>
          <cell r="D697">
            <v>75828000</v>
          </cell>
        </row>
        <row r="698">
          <cell r="B698" t="str">
            <v>N4L64</v>
          </cell>
          <cell r="C698" t="str">
            <v>Poste metálico de 27 m línea aérea desnuda - circuito sencillo - suspensión</v>
          </cell>
          <cell r="D698">
            <v>56776000</v>
          </cell>
        </row>
        <row r="699">
          <cell r="B699" t="str">
            <v>N4L65</v>
          </cell>
          <cell r="C699" t="str">
            <v>Poste metálico de 27 m línea aérea desnuda - circuito sencillo - retención</v>
          </cell>
          <cell r="D699">
            <v>91862000</v>
          </cell>
        </row>
        <row r="700">
          <cell r="B700" t="str">
            <v>N4L66</v>
          </cell>
          <cell r="C700" t="str">
            <v>Poste metálico de 27 m línea aérea desnuda - circuito doble - suspensión</v>
          </cell>
          <cell r="D700">
            <v>77640000</v>
          </cell>
        </row>
        <row r="701">
          <cell r="B701" t="str">
            <v>N4L67</v>
          </cell>
          <cell r="C701" t="str">
            <v>Poste metálico de 27 m línea aérea desnuda - circuito doble - retención</v>
          </cell>
          <cell r="D701">
            <v>117090000</v>
          </cell>
        </row>
        <row r="702">
          <cell r="B702" t="str">
            <v>N4L68</v>
          </cell>
          <cell r="C702" t="str">
            <v>Torre metálica línea aérea desnuda - circuito sencillo - suspensión</v>
          </cell>
          <cell r="D702">
            <v>59748000</v>
          </cell>
        </row>
        <row r="703">
          <cell r="B703" t="str">
            <v>N4L69</v>
          </cell>
          <cell r="C703" t="str">
            <v>Torre metálica línea aérea desnuda - circuito sencillo - retención</v>
          </cell>
          <cell r="D703">
            <v>102298000</v>
          </cell>
        </row>
        <row r="704">
          <cell r="B704" t="str">
            <v>N4L70</v>
          </cell>
          <cell r="C704" t="str">
            <v>Torre metálica línea aérea desnuda - circuito doble - suspensión</v>
          </cell>
          <cell r="D704">
            <v>74138000</v>
          </cell>
        </row>
        <row r="705">
          <cell r="B705" t="str">
            <v>N4L71</v>
          </cell>
          <cell r="C705" t="str">
            <v>Torre metálica línea aérea desnuda - circuito doble - retención</v>
          </cell>
          <cell r="D705">
            <v>124011000</v>
          </cell>
        </row>
        <row r="706">
          <cell r="B706" t="str">
            <v>N4L72</v>
          </cell>
          <cell r="C706" t="str">
            <v>Poste metálico de 29 m– línea aérea compacta - circuito sencillo - suspensión</v>
          </cell>
          <cell r="D706">
            <v>47864000</v>
          </cell>
        </row>
        <row r="707">
          <cell r="B707" t="str">
            <v>N4L73</v>
          </cell>
          <cell r="C707" t="str">
            <v>Poste metálico de 29 m– línea aérea compacta - circuito sencillo - retención</v>
          </cell>
          <cell r="D707">
            <v>82050000</v>
          </cell>
        </row>
        <row r="708">
          <cell r="B708" t="str">
            <v>N4L74</v>
          </cell>
          <cell r="C708" t="str">
            <v>Poste metálico de 29 m– línea aérea compacta - circuito doble - suspensión</v>
          </cell>
          <cell r="D708">
            <v>65629000</v>
          </cell>
        </row>
        <row r="709">
          <cell r="B709" t="str">
            <v>N4L75</v>
          </cell>
          <cell r="C709" t="str">
            <v>Poste metálico de 29 m– línea aérea compacta - circuito doble- retención</v>
          </cell>
          <cell r="D709">
            <v>105828000</v>
          </cell>
        </row>
        <row r="710">
          <cell r="B710" t="str">
            <v>N4L76</v>
          </cell>
          <cell r="C710" t="str">
            <v>Banco de ductos - línea subterránea - Circuito sencillo</v>
          </cell>
          <cell r="D710">
            <v>2160007000</v>
          </cell>
        </row>
        <row r="711">
          <cell r="B711" t="str">
            <v>N4L77</v>
          </cell>
          <cell r="C711" t="str">
            <v>Banco de ductos - línea subterránea - Circuito doble</v>
          </cell>
          <cell r="D711">
            <v>2296884000</v>
          </cell>
        </row>
        <row r="712">
          <cell r="B712" t="str">
            <v>N4L78</v>
          </cell>
          <cell r="C712" t="str">
            <v>Box-Culvert - línea subterránea - Circuito sencillo</v>
          </cell>
          <cell r="D712">
            <v>2842182000</v>
          </cell>
        </row>
        <row r="713">
          <cell r="B713" t="str">
            <v>N4L79</v>
          </cell>
          <cell r="C713" t="str">
            <v>Box-Culvert - línea subterránea - Circuito doble</v>
          </cell>
          <cell r="D713">
            <v>3447623000</v>
          </cell>
        </row>
        <row r="714">
          <cell r="B714" t="str">
            <v>N4L80</v>
          </cell>
          <cell r="C714" t="str">
            <v>km de conductor (3 fases)  desnudo ACSR 266 kcmil</v>
          </cell>
          <cell r="D714">
            <v>39329000</v>
          </cell>
        </row>
        <row r="715">
          <cell r="B715" t="str">
            <v>N4L81</v>
          </cell>
          <cell r="C715" t="str">
            <v>km de conductor (3 fases)  desnudo ACSR 336 kcmil</v>
          </cell>
          <cell r="D715">
            <v>45054000</v>
          </cell>
        </row>
        <row r="716">
          <cell r="B716" t="str">
            <v>N4L82</v>
          </cell>
          <cell r="C716" t="str">
            <v>km de conductor (3 fases)  desnudo ACSR 397 kcmil</v>
          </cell>
          <cell r="D716">
            <v>50434000</v>
          </cell>
        </row>
        <row r="717">
          <cell r="B717" t="str">
            <v>N4L83</v>
          </cell>
          <cell r="C717" t="str">
            <v>km de conductor (3 fases)  desnudo  ACSR 477 kcmil</v>
          </cell>
          <cell r="D717">
            <v>57697000</v>
          </cell>
        </row>
        <row r="718">
          <cell r="B718" t="str">
            <v>N4L84</v>
          </cell>
          <cell r="C718" t="str">
            <v>km de conductor (3 fases)  desnudo ACSR 605 kcmil</v>
          </cell>
          <cell r="D718">
            <v>72744000</v>
          </cell>
        </row>
        <row r="719">
          <cell r="B719" t="str">
            <v>N4L85</v>
          </cell>
          <cell r="C719" t="str">
            <v>km de conductor (3 fases)  desnudo ACSR 795 kcmil</v>
          </cell>
          <cell r="D719">
            <v>90172000</v>
          </cell>
        </row>
        <row r="720">
          <cell r="B720" t="str">
            <v>N4L86</v>
          </cell>
          <cell r="C720" t="str">
            <v>Cable para red compacta XLPE 800 mm2</v>
          </cell>
          <cell r="D720">
            <v>1330618000</v>
          </cell>
        </row>
        <row r="721">
          <cell r="B721" t="str">
            <v>N4L87</v>
          </cell>
          <cell r="C721" t="str">
            <v>Cable para red compacta XLPE 1000 mm2</v>
          </cell>
          <cell r="D721">
            <v>1729846000</v>
          </cell>
        </row>
        <row r="722">
          <cell r="B722" t="str">
            <v>N4L88</v>
          </cell>
          <cell r="C722" t="str">
            <v>Cable para red compacta XLPE 1200 mm2</v>
          </cell>
          <cell r="D722">
            <v>2129075000</v>
          </cell>
        </row>
        <row r="723">
          <cell r="B723" t="str">
            <v>N4L89</v>
          </cell>
          <cell r="C723" t="str">
            <v>Cable de Guarda</v>
          </cell>
          <cell r="D723">
            <v>4163000</v>
          </cell>
        </row>
        <row r="724">
          <cell r="B724" t="str">
            <v>N4L91</v>
          </cell>
          <cell r="C724" t="str">
            <v>Sistema de puesta a tierra diseño típico para torre</v>
          </cell>
          <cell r="D724">
            <v>1642000</v>
          </cell>
        </row>
        <row r="725">
          <cell r="B725" t="str">
            <v>N4L92</v>
          </cell>
          <cell r="C725" t="str">
            <v>Sistema de puesta a tierra diseño típico para poste</v>
          </cell>
          <cell r="D725">
            <v>1502000</v>
          </cell>
        </row>
        <row r="726">
          <cell r="B726" t="str">
            <v>N4L93</v>
          </cell>
          <cell r="C726" t="str">
            <v>Cable de fibra óptica  All-Dielectric Self-Supporting (ADSS) monomodo</v>
          </cell>
          <cell r="D726">
            <v>30407000</v>
          </cell>
        </row>
        <row r="727">
          <cell r="B727" t="str">
            <v>N4L94</v>
          </cell>
          <cell r="C727" t="str">
            <v>Fibra óptica tipo adosada</v>
          </cell>
          <cell r="D727">
            <v>64020000</v>
          </cell>
        </row>
        <row r="728">
          <cell r="B728" t="str">
            <v>N4P1</v>
          </cell>
          <cell r="C728" t="str">
            <v>Control y protección Bahía de Línea - N4</v>
          </cell>
          <cell r="D728">
            <v>133249000</v>
          </cell>
        </row>
        <row r="729">
          <cell r="B729" t="str">
            <v>N4P2</v>
          </cell>
          <cell r="C729" t="str">
            <v>Control y protección Bahía de Transformador - N4</v>
          </cell>
          <cell r="D729">
            <v>138198000</v>
          </cell>
        </row>
        <row r="730">
          <cell r="B730" t="str">
            <v>N4P3</v>
          </cell>
          <cell r="C730" t="str">
            <v>Control y protección Bahía de Transf, Acopl, Corte Central - N4</v>
          </cell>
          <cell r="D730">
            <v>101006000</v>
          </cell>
        </row>
        <row r="731">
          <cell r="B731" t="str">
            <v>N4P4</v>
          </cell>
          <cell r="C731" t="str">
            <v>Control y protección Bahía de Seccionamiento - N4</v>
          </cell>
          <cell r="D731">
            <v>59731000</v>
          </cell>
        </row>
        <row r="732">
          <cell r="B732" t="str">
            <v>N4P5</v>
          </cell>
          <cell r="C732" t="str">
            <v>Protección Diferencial de Barras Tipo 1,2 - N4</v>
          </cell>
          <cell r="D732">
            <v>101128000</v>
          </cell>
        </row>
        <row r="733">
          <cell r="B733" t="str">
            <v>N4P6</v>
          </cell>
          <cell r="C733" t="str">
            <v>Protección Diferencial de Barras Tipo 3,4 - N4</v>
          </cell>
          <cell r="D733">
            <v>116062000</v>
          </cell>
        </row>
        <row r="734">
          <cell r="B734" t="str">
            <v>N4S1</v>
          </cell>
          <cell r="C734" t="str">
            <v>Bahía de línea - configuración barra sencilla - tipo convencional</v>
          </cell>
          <cell r="D734">
            <v>558336000</v>
          </cell>
        </row>
        <row r="735">
          <cell r="B735" t="str">
            <v>N4S10</v>
          </cell>
          <cell r="C735" t="str">
            <v>Bahía de transformador - configuración interruptor y medio - tipo convencional</v>
          </cell>
          <cell r="D735">
            <v>672043000</v>
          </cell>
        </row>
        <row r="736">
          <cell r="B736" t="str">
            <v>N4S11</v>
          </cell>
          <cell r="C736" t="str">
            <v>Bahía de línea - configuración en anillo - tipo convencional</v>
          </cell>
          <cell r="D736">
            <v>656343000</v>
          </cell>
        </row>
        <row r="737">
          <cell r="B737" t="str">
            <v>N4S12</v>
          </cell>
          <cell r="C737" t="str">
            <v>Bahía de transformador - configuración en anillo - tipo convencional</v>
          </cell>
          <cell r="D737">
            <v>735313000</v>
          </cell>
        </row>
        <row r="738">
          <cell r="B738" t="str">
            <v>N4S13</v>
          </cell>
          <cell r="C738" t="str">
            <v>Bahía de línea - configuración barra sencilla - tipo encapsulada (SF6)</v>
          </cell>
          <cell r="D738">
            <v>1436970000</v>
          </cell>
        </row>
        <row r="739">
          <cell r="B739" t="str">
            <v>N4S14</v>
          </cell>
          <cell r="C739" t="str">
            <v>Bahía de transformador - configuración barra sencilla - tipo encapsulada(SF6)</v>
          </cell>
          <cell r="D739">
            <v>1397135000</v>
          </cell>
        </row>
        <row r="740">
          <cell r="B740" t="str">
            <v>N4S15</v>
          </cell>
          <cell r="C740" t="str">
            <v>Bahía de línea - configuración barra doble - tipo encapsulada (SF6)</v>
          </cell>
          <cell r="D740">
            <v>1438534000</v>
          </cell>
        </row>
        <row r="741">
          <cell r="B741" t="str">
            <v>N4S16</v>
          </cell>
          <cell r="C741" t="str">
            <v>Bahía de transformador - configuración barra doble - tipo encapsulada(SF6)</v>
          </cell>
          <cell r="D741">
            <v>1398699000</v>
          </cell>
        </row>
        <row r="742">
          <cell r="B742" t="str">
            <v>N4S2</v>
          </cell>
          <cell r="C742" t="str">
            <v>Bahía de transformador - configuración barra sencilla - tipo convencional</v>
          </cell>
          <cell r="D742">
            <v>518134000</v>
          </cell>
        </row>
        <row r="743">
          <cell r="B743" t="str">
            <v>N4S20</v>
          </cell>
          <cell r="C743" t="str">
            <v>Módulo de barraje tipo 1 - configuración barra sencilla - tipo convencional</v>
          </cell>
          <cell r="D743">
            <v>162380000</v>
          </cell>
        </row>
        <row r="744">
          <cell r="B744" t="str">
            <v>N4S21</v>
          </cell>
          <cell r="C744" t="str">
            <v>Módulo de barraje tipo 2 - configuración barra sencilla - tipo convencional</v>
          </cell>
          <cell r="D744">
            <v>212892000</v>
          </cell>
        </row>
        <row r="745">
          <cell r="B745" t="str">
            <v>N4S22</v>
          </cell>
          <cell r="C745" t="str">
            <v>Módulo de barraje tipo 3 - configuración barra sencilla - tipo convencional</v>
          </cell>
          <cell r="D745">
            <v>261839000</v>
          </cell>
        </row>
        <row r="746">
          <cell r="B746" t="str">
            <v>N4S23</v>
          </cell>
          <cell r="C746" t="str">
            <v>Módulo de barraje tipo 4 - configuración barra sencilla - tipo convencional</v>
          </cell>
          <cell r="D746">
            <v>310350000</v>
          </cell>
        </row>
        <row r="747">
          <cell r="B747" t="str">
            <v>N4S24</v>
          </cell>
          <cell r="C747" t="str">
            <v>Módulo de barraje tipo 1 - configuración barra doble - tipo convencional</v>
          </cell>
          <cell r="D747">
            <v>189363000</v>
          </cell>
        </row>
        <row r="748">
          <cell r="B748" t="str">
            <v>N4S25</v>
          </cell>
          <cell r="C748" t="str">
            <v>Módulo de barraje tipo 2 - configuración barra doble - tipo convencional</v>
          </cell>
          <cell r="D748">
            <v>260590000</v>
          </cell>
        </row>
        <row r="749">
          <cell r="B749" t="str">
            <v>N4S26</v>
          </cell>
          <cell r="C749" t="str">
            <v>Módulo de barraje tipo 3 - configuración barra doble - tipo convencional</v>
          </cell>
          <cell r="D749">
            <v>384615000</v>
          </cell>
        </row>
        <row r="750">
          <cell r="B750" t="str">
            <v>N4S27</v>
          </cell>
          <cell r="C750" t="str">
            <v>Módulo de barraje tipo 4 - configuración barra doble - tipo convencional</v>
          </cell>
          <cell r="D750">
            <v>455842000</v>
          </cell>
        </row>
        <row r="751">
          <cell r="B751" t="str">
            <v>N4S28</v>
          </cell>
          <cell r="C751" t="str">
            <v>Módulo de barraje tipo 1 - configuración barra doble con by pass - tipo convencional</v>
          </cell>
          <cell r="D751">
            <v>158075000</v>
          </cell>
        </row>
        <row r="752">
          <cell r="B752" t="str">
            <v>N4S29</v>
          </cell>
          <cell r="C752" t="str">
            <v>Módulo de barraje tipo 2 - configuración barra doble con by pass - tipo convencional</v>
          </cell>
          <cell r="D752">
            <v>229302000</v>
          </cell>
        </row>
        <row r="753">
          <cell r="B753" t="str">
            <v>N4S3</v>
          </cell>
          <cell r="C753" t="str">
            <v>Bahía de línea - configuración barra doble - tipo convencional</v>
          </cell>
          <cell r="D753">
            <v>664890000</v>
          </cell>
        </row>
        <row r="754">
          <cell r="B754" t="str">
            <v>N4S30</v>
          </cell>
          <cell r="C754" t="str">
            <v>Módulo de barraje tipo 3 - configuración barra doble con by pass - tipo convencional</v>
          </cell>
          <cell r="D754">
            <v>353328000</v>
          </cell>
        </row>
        <row r="755">
          <cell r="B755" t="str">
            <v>N4S31</v>
          </cell>
          <cell r="C755" t="str">
            <v>Módulo de barraje tipo 4 - configuración barra doble con by pass - tipo convencional</v>
          </cell>
          <cell r="D755">
            <v>424555000</v>
          </cell>
        </row>
        <row r="756">
          <cell r="B756" t="str">
            <v>N4S32</v>
          </cell>
          <cell r="C756" t="str">
            <v>Módulo de barraje tipo 1 - configuración barra principal y transferencia - tipo convencional</v>
          </cell>
          <cell r="D756">
            <v>156024000</v>
          </cell>
        </row>
        <row r="757">
          <cell r="B757" t="str">
            <v>N4S33</v>
          </cell>
          <cell r="C757" t="str">
            <v>Módulo de barraje tipo 2 - configuración barra principal y transferencia - tipo convencional</v>
          </cell>
          <cell r="D757">
            <v>224888000</v>
          </cell>
        </row>
        <row r="758">
          <cell r="B758" t="str">
            <v>N4S34</v>
          </cell>
          <cell r="C758" t="str">
            <v>Módulo de barraje tipo 3 - configuración barra principal y transferencia - tipo convencional</v>
          </cell>
          <cell r="D758">
            <v>346551000</v>
          </cell>
        </row>
        <row r="759">
          <cell r="B759" t="str">
            <v>N4S35</v>
          </cell>
          <cell r="C759" t="str">
            <v>Módulo de barraje tipo 4 - configuración barra principal y transferencia - tipo convencional</v>
          </cell>
          <cell r="D759">
            <v>415415000</v>
          </cell>
        </row>
        <row r="760">
          <cell r="B760" t="str">
            <v>N4S36</v>
          </cell>
          <cell r="C760" t="str">
            <v>Módulo de barraje tipo 2 - configuración interruptor y medio - tipo convencional</v>
          </cell>
          <cell r="D760">
            <v>322010000</v>
          </cell>
        </row>
        <row r="761">
          <cell r="B761" t="str">
            <v>N4S37</v>
          </cell>
          <cell r="C761" t="str">
            <v>Módulo de barraje tipo 3 - configuración interruptor y medio - tipo convencional</v>
          </cell>
          <cell r="D761">
            <v>513083000</v>
          </cell>
        </row>
        <row r="762">
          <cell r="B762" t="str">
            <v>N4S38</v>
          </cell>
          <cell r="C762" t="str">
            <v>Módulo de barraje tipo 4 - configuración interruptor y medio - tipo convencional</v>
          </cell>
          <cell r="D762">
            <v>617690000</v>
          </cell>
        </row>
        <row r="763">
          <cell r="B763" t="str">
            <v>N4S4</v>
          </cell>
          <cell r="C763" t="str">
            <v>Bahía de transformador - configuración barra doble - tipo convencional</v>
          </cell>
          <cell r="D763">
            <v>664523000</v>
          </cell>
        </row>
        <row r="764">
          <cell r="B764" t="str">
            <v>N4S41</v>
          </cell>
          <cell r="C764" t="str">
            <v>Módulo común/bahía tipo 1 (1 a 4 bahías) - tipo convencional - cualquier configuración</v>
          </cell>
          <cell r="D764">
            <v>454234000</v>
          </cell>
        </row>
        <row r="765">
          <cell r="B765" t="str">
            <v>N4S42</v>
          </cell>
          <cell r="C765" t="str">
            <v>Módulo común/bahía tipo 2 (5 a 8 bahías) - tipo convencional - cualquier configuración</v>
          </cell>
          <cell r="D765">
            <v>367265000</v>
          </cell>
        </row>
        <row r="766">
          <cell r="B766" t="str">
            <v>N4S43</v>
          </cell>
          <cell r="C766" t="str">
            <v>Módulo común/bahía tipo 3 (9 a 12 bahías) - tipo convencional - cualquier configuración</v>
          </cell>
          <cell r="D766">
            <v>330559000</v>
          </cell>
        </row>
        <row r="767">
          <cell r="B767" t="str">
            <v>N4S44</v>
          </cell>
          <cell r="C767" t="str">
            <v>Módulo común/bahía tipo 4 (más de 12 bahías) - tipo convencional - cualquier configuración</v>
          </cell>
          <cell r="D767">
            <v>312251000</v>
          </cell>
        </row>
        <row r="768">
          <cell r="B768" t="str">
            <v>N4S46</v>
          </cell>
          <cell r="C768" t="str">
            <v>Campo móvil encapsulado nivel 4</v>
          </cell>
          <cell r="D768">
            <v>2414575000</v>
          </cell>
        </row>
        <row r="769">
          <cell r="B769" t="str">
            <v>N4S47</v>
          </cell>
          <cell r="C769" t="str">
            <v>Bahía de maniobra - (seccionamiento de barras sin interruptor) - tipo convencional</v>
          </cell>
          <cell r="D769">
            <v>264443000</v>
          </cell>
        </row>
        <row r="770">
          <cell r="B770" t="str">
            <v>N4S49</v>
          </cell>
          <cell r="C770" t="str">
            <v>Bahía de línea - configuración barra doble con seccionador de transferencia - tipo convencional</v>
          </cell>
          <cell r="D770">
            <v>863661000</v>
          </cell>
        </row>
        <row r="771">
          <cell r="B771" t="str">
            <v>N4S5</v>
          </cell>
          <cell r="C771" t="str">
            <v>Bahía de línea - configuración barra doble con by pass - tipo convencional</v>
          </cell>
          <cell r="D771">
            <v>855350000</v>
          </cell>
        </row>
        <row r="772">
          <cell r="B772" t="str">
            <v>N4S50</v>
          </cell>
          <cell r="C772" t="str">
            <v>Bahía de transformador - configuración barra doble con seccionador de transferencia - tipo convencional</v>
          </cell>
          <cell r="D772">
            <v>862733000</v>
          </cell>
        </row>
        <row r="773">
          <cell r="B773" t="str">
            <v>N4S51</v>
          </cell>
          <cell r="C773" t="str">
            <v>Corte central configuración interruptor y medio - tipo convencional</v>
          </cell>
          <cell r="D773">
            <v>476737000</v>
          </cell>
        </row>
        <row r="774">
          <cell r="B774" t="str">
            <v>N4S52</v>
          </cell>
          <cell r="C774" t="str">
            <v>Bahía de transferencia configuración barra principal y transferencia - tipo convencional</v>
          </cell>
          <cell r="D774">
            <v>353487000</v>
          </cell>
        </row>
        <row r="775">
          <cell r="B775" t="str">
            <v>N4S53</v>
          </cell>
          <cell r="C775" t="str">
            <v>Bahía de acople configuraciones con doble barra</v>
          </cell>
          <cell r="D775">
            <v>515435000</v>
          </cell>
        </row>
        <row r="776">
          <cell r="B776" t="str">
            <v>N4S54</v>
          </cell>
          <cell r="C776" t="str">
            <v>Bahía de seccionamiento configuraciones barra sencilla</v>
          </cell>
          <cell r="D776">
            <v>353145000</v>
          </cell>
        </row>
        <row r="777">
          <cell r="B777" t="str">
            <v>N4S55</v>
          </cell>
          <cell r="C777" t="str">
            <v>Bahía de seccionamiento configuraciones con doble barra</v>
          </cell>
          <cell r="D777">
            <v>633337000</v>
          </cell>
        </row>
        <row r="778">
          <cell r="B778" t="str">
            <v>N4S56</v>
          </cell>
          <cell r="C778" t="str">
            <v>Bahía de maniobra - tipo encapsulada (SF6)</v>
          </cell>
          <cell r="D778">
            <v>1132458000</v>
          </cell>
        </row>
        <row r="779">
          <cell r="B779" t="str">
            <v>N4S57</v>
          </cell>
          <cell r="C779" t="str">
            <v>Módulo de barraje tipo 1 - configuración barra doble con seccionador de transferencia - tipo convencional</v>
          </cell>
          <cell r="D779">
            <v>88373000</v>
          </cell>
        </row>
        <row r="780">
          <cell r="B780" t="str">
            <v>N4S58</v>
          </cell>
          <cell r="C780" t="str">
            <v>Módulo de barraje tipo 2 - configuración barra doble con seccionador de transferencia - tipo convencional</v>
          </cell>
          <cell r="D780">
            <v>126219000</v>
          </cell>
        </row>
        <row r="781">
          <cell r="B781" t="str">
            <v>N4S59</v>
          </cell>
          <cell r="C781" t="str">
            <v>Módulo de barraje tipo 3 - configuración barra doble con seccionador de transferencia - tipo convencional</v>
          </cell>
          <cell r="D781">
            <v>183482000</v>
          </cell>
        </row>
        <row r="782">
          <cell r="B782" t="str">
            <v>N4S6</v>
          </cell>
          <cell r="C782" t="str">
            <v>Bahía de transformador - configuración barra doble con by pass - tipo convencional</v>
          </cell>
          <cell r="D782">
            <v>851003000</v>
          </cell>
        </row>
        <row r="783">
          <cell r="B783" t="str">
            <v>N4S60</v>
          </cell>
          <cell r="C783" t="str">
            <v>Módulo de barraje tipo 4 - configuración barra doble con seccionador de transferencia - tipo convencional</v>
          </cell>
          <cell r="D783">
            <v>221328000</v>
          </cell>
        </row>
        <row r="784">
          <cell r="B784" t="str">
            <v>N4S61</v>
          </cell>
          <cell r="C784" t="str">
            <v>Módulo común/bahía tipo 1 (1 a 4 bahías) - tipo encapsulada - cualquier configuración</v>
          </cell>
          <cell r="D784">
            <v>277655000</v>
          </cell>
        </row>
        <row r="785">
          <cell r="B785" t="str">
            <v>N4S62</v>
          </cell>
          <cell r="C785" t="str">
            <v>Módulo común/bahía tipo 2 (5 a 8 bahías) - tipo encapsulada - cualquier configuración</v>
          </cell>
          <cell r="D785">
            <v>226001000</v>
          </cell>
        </row>
        <row r="786">
          <cell r="B786" t="str">
            <v>N4S63</v>
          </cell>
          <cell r="C786" t="str">
            <v>Módulo común/bahía tipo 3 (9 a 12 bahías) - tipo encapsulada - cualquier configuración</v>
          </cell>
          <cell r="D786">
            <v>204992000</v>
          </cell>
        </row>
        <row r="787">
          <cell r="B787" t="str">
            <v>N4S64</v>
          </cell>
          <cell r="C787" t="str">
            <v>Módulo común/bahía tipo 4 (más de 12 bahías) - tipo encapsulada - cualquier configuración</v>
          </cell>
          <cell r="D787">
            <v>196343000</v>
          </cell>
        </row>
        <row r="788">
          <cell r="B788" t="str">
            <v>N4S65</v>
          </cell>
          <cell r="C788" t="str">
            <v>Bahía de compensación paralela en línea fija - cualquier configuración - tipo convencional</v>
          </cell>
          <cell r="D788">
            <v>737026000</v>
          </cell>
        </row>
        <row r="789">
          <cell r="B789" t="str">
            <v>N4S66</v>
          </cell>
          <cell r="C789" t="str">
            <v>Bahía de compensación paralela en línea maniobrable - cualquier configuración - tipo convencional</v>
          </cell>
          <cell r="D789">
            <v>723034000</v>
          </cell>
        </row>
        <row r="790">
          <cell r="B790" t="str">
            <v>N4S7</v>
          </cell>
          <cell r="C790" t="str">
            <v>Bahía de línea - configuración barra principal y transferencia - tipo convencional</v>
          </cell>
          <cell r="D790">
            <v>721233000</v>
          </cell>
        </row>
        <row r="791">
          <cell r="B791" t="str">
            <v>N4S8</v>
          </cell>
          <cell r="C791" t="str">
            <v>Bahía de transformador - configuración barra principal y transferencia - tipo convencional</v>
          </cell>
          <cell r="D791">
            <v>684691000</v>
          </cell>
        </row>
        <row r="792">
          <cell r="B792" t="str">
            <v>N4S9</v>
          </cell>
          <cell r="C792" t="str">
            <v>Bahía de línea - configuración interruptor y medio - tipo convencional</v>
          </cell>
          <cell r="D792">
            <v>672186000</v>
          </cell>
        </row>
        <row r="793">
          <cell r="B793" t="str">
            <v>N4T1</v>
          </cell>
          <cell r="C793" t="str">
            <v>Transformador trifásico (OLTC) lado de alta en el nivel 4 capacidad final hasta 5 MVA</v>
          </cell>
          <cell r="D793">
            <v>173802000</v>
          </cell>
        </row>
        <row r="794">
          <cell r="B794" t="str">
            <v>N4T10</v>
          </cell>
          <cell r="C794" t="str">
            <v>Transformador trifásico (OLTC) lado de alta en el nivel 4 capacidad final de 81 a 100 MVA</v>
          </cell>
          <cell r="D794">
            <v>394282000</v>
          </cell>
        </row>
        <row r="795">
          <cell r="B795" t="str">
            <v>N4T11</v>
          </cell>
          <cell r="C795" t="str">
            <v>Transformador trifásico (OLTC) lado de alta en el nivel 4 capacidad final mayor a 100 MVA</v>
          </cell>
          <cell r="D795">
            <v>424320000</v>
          </cell>
        </row>
        <row r="796">
          <cell r="B796" t="str">
            <v>N4T12</v>
          </cell>
          <cell r="C796" t="str">
            <v>Transformador tridevanado trifásico (OLTC) lado de alta en el nivel 4 capacidad final hasta 5 MVA</v>
          </cell>
          <cell r="D796">
            <v>180047000</v>
          </cell>
        </row>
        <row r="797">
          <cell r="B797" t="str">
            <v>N4T13</v>
          </cell>
          <cell r="C797" t="str">
            <v>Transformador tridevanado trifásico (OLTC) lado de alta en el nivel 4 capacidad final de 6 a 10 MVA</v>
          </cell>
          <cell r="D797">
            <v>189604000</v>
          </cell>
        </row>
        <row r="798">
          <cell r="B798" t="str">
            <v>N4T14</v>
          </cell>
          <cell r="C798" t="str">
            <v>Transformador tridevanado trifásico (OLTC) lado de alta en el nivel 4 capacidad final de 11 a 20 MVA</v>
          </cell>
          <cell r="D798">
            <v>222286000</v>
          </cell>
        </row>
        <row r="799">
          <cell r="B799" t="str">
            <v>N4T15</v>
          </cell>
          <cell r="C799" t="str">
            <v>Transformador tridevanado trifásico (OLTC) lado de alta en el nivel 4 capacidad final de 21 a 30 MVA</v>
          </cell>
          <cell r="D799">
            <v>261229000</v>
          </cell>
        </row>
        <row r="800">
          <cell r="B800" t="str">
            <v>N4T16</v>
          </cell>
          <cell r="C800" t="str">
            <v>Transformador tridevanado trifásico (OLTC) lado de alta en el nivel 4 capacidad final de 31 a 40 MVA</v>
          </cell>
          <cell r="D800">
            <v>292425000</v>
          </cell>
        </row>
        <row r="801">
          <cell r="B801" t="str">
            <v>N4T17</v>
          </cell>
          <cell r="C801" t="str">
            <v>Transformador tridevanado trifásico (OLTC) lado de alta en el nivel 4 capacidad final de 41 a 50 MVA</v>
          </cell>
          <cell r="D801">
            <v>318360000</v>
          </cell>
        </row>
        <row r="802">
          <cell r="B802" t="str">
            <v>N4T18</v>
          </cell>
          <cell r="C802" t="str">
            <v>Transformador tridevanado trifásico (OLTC) lado de alta en el nivel 4 capacidad final de 51 a 60 MVA</v>
          </cell>
          <cell r="D802">
            <v>340509000</v>
          </cell>
        </row>
        <row r="803">
          <cell r="B803" t="str">
            <v>N4T19</v>
          </cell>
          <cell r="C803" t="str">
            <v>Transformador tridevanado trifásico (OLTC) lado de alta en el nivel 4 capacidad final más de 60 MVA</v>
          </cell>
          <cell r="D803">
            <v>410540000</v>
          </cell>
        </row>
        <row r="804">
          <cell r="B804" t="str">
            <v>N4T2</v>
          </cell>
          <cell r="C804" t="str">
            <v>Transformador trifásico (OLTC) lado de alta en el nivel 4 capacidad final de 5 a 10 MVA</v>
          </cell>
          <cell r="D804">
            <v>180170000</v>
          </cell>
        </row>
        <row r="805">
          <cell r="B805" t="str">
            <v>N4T3</v>
          </cell>
          <cell r="C805" t="str">
            <v>Transformador trifásico (OLTC) lado de alta en el nivel 4 capacidad final de 11 a 15 MVA</v>
          </cell>
          <cell r="D805">
            <v>204477000</v>
          </cell>
        </row>
        <row r="806">
          <cell r="B806" t="str">
            <v>N4T4</v>
          </cell>
          <cell r="C806" t="str">
            <v>Transformador trifásico (OLTC) lado de alta en el nivel 4 capacidad final de 16 a 20 MVA</v>
          </cell>
          <cell r="D806">
            <v>224880000</v>
          </cell>
        </row>
        <row r="807">
          <cell r="B807" t="str">
            <v>N4T5</v>
          </cell>
          <cell r="C807" t="str">
            <v>Transformador trifásico (OLTC) lado de alta en el nivel 4 capacidad final de 21 a 30 MVA</v>
          </cell>
          <cell r="D807">
            <v>249450000</v>
          </cell>
        </row>
        <row r="808">
          <cell r="B808" t="str">
            <v>N4T6</v>
          </cell>
          <cell r="C808" t="str">
            <v>Transformador trifásico (OLTC) lado de alta en el nivel 4 capacidad final de 31 a 40 MVA</v>
          </cell>
          <cell r="D808">
            <v>278964000</v>
          </cell>
        </row>
        <row r="809">
          <cell r="B809" t="str">
            <v>N4T7</v>
          </cell>
          <cell r="C809" t="str">
            <v>Transformador trifásico (OLTC) lado de alta en el nivel 4 capacidad final de 41 a 50 MVA</v>
          </cell>
          <cell r="D809">
            <v>303583000</v>
          </cell>
        </row>
        <row r="810">
          <cell r="B810" t="str">
            <v>N4T8</v>
          </cell>
          <cell r="C810" t="str">
            <v>Transformador trifásico (OLTC) lado de alta en el nivel 4 capacidad final de 51 a 60 MVA</v>
          </cell>
          <cell r="D810">
            <v>324690000</v>
          </cell>
        </row>
        <row r="811">
          <cell r="B811" t="str">
            <v>N4T9</v>
          </cell>
          <cell r="C811" t="str">
            <v>Transformador trifásico (OLTC) lado de alta en el nivel 4 capacidad final de 61 a 80 MVA</v>
          </cell>
          <cell r="D811">
            <v>364204000</v>
          </cell>
        </row>
        <row r="812">
          <cell r="B812" t="str">
            <v>N5P2</v>
          </cell>
          <cell r="C812" t="str">
            <v>Control y protección Bahía de Transformador - 230 kV</v>
          </cell>
          <cell r="D812">
            <v>217168000</v>
          </cell>
        </row>
        <row r="813">
          <cell r="B813" t="str">
            <v>N5P7</v>
          </cell>
          <cell r="C813" t="str">
            <v>Control y Protección del Transformador - 230 kV</v>
          </cell>
          <cell r="D813">
            <v>121428000</v>
          </cell>
        </row>
        <row r="814">
          <cell r="B814" t="str">
            <v>N5S10</v>
          </cell>
          <cell r="C814" t="str">
            <v>Bahía de transformador - configuración barra doble con by pass - tipo convencional</v>
          </cell>
          <cell r="D814">
            <v>1271366000</v>
          </cell>
        </row>
        <row r="815">
          <cell r="B815" t="str">
            <v>N5S16</v>
          </cell>
          <cell r="C815" t="str">
            <v>Bahía de transformador - configuración barra doble - tipo encapsulada(SF6)</v>
          </cell>
          <cell r="D815">
            <v>4487418000</v>
          </cell>
        </row>
        <row r="816">
          <cell r="B816" t="str">
            <v>N5S2</v>
          </cell>
          <cell r="C816" t="str">
            <v>Bahía de transformador - configuración barra sencilla - tipo convencional</v>
          </cell>
          <cell r="D816">
            <v>795285000</v>
          </cell>
        </row>
        <row r="817">
          <cell r="B817" t="str">
            <v>N5S4</v>
          </cell>
          <cell r="C817" t="str">
            <v>Bahía de transformador - configuración barra principal y transferencia - tipo convencional</v>
          </cell>
          <cell r="D817">
            <v>1097773000</v>
          </cell>
        </row>
        <row r="818">
          <cell r="B818" t="str">
            <v>N5S6</v>
          </cell>
          <cell r="C818" t="str">
            <v>Bahía de transformador - configuración barra doble - tipo convencional</v>
          </cell>
          <cell r="D818">
            <v>1022513000</v>
          </cell>
        </row>
        <row r="819">
          <cell r="B819" t="str">
            <v>N5S8</v>
          </cell>
          <cell r="C819" t="str">
            <v>Bahía de transformador - configuración barra doble con seccionador de transferencia - tipo convencional</v>
          </cell>
          <cell r="D819">
            <v>1314962000</v>
          </cell>
        </row>
        <row r="820">
          <cell r="B820" t="str">
            <v>N5T1</v>
          </cell>
          <cell r="C820" t="str">
            <v>Transformador trifásico (OLTC) de conexión al STN capacidad final de hasta 10 MVA</v>
          </cell>
          <cell r="D820">
            <v>239250000</v>
          </cell>
        </row>
        <row r="821">
          <cell r="B821" t="str">
            <v>N5T10</v>
          </cell>
          <cell r="C821" t="str">
            <v>Transformador trifásico (OLTC) de conexión al STN capacidad final de 151 a 180 MVA</v>
          </cell>
          <cell r="D821">
            <v>743645000</v>
          </cell>
        </row>
        <row r="822">
          <cell r="B822" t="str">
            <v>N5T11</v>
          </cell>
          <cell r="C822" t="str">
            <v>AutoTransformador monofásico (OLTC) de conexión al STN capacidad final hasta 20 MVA</v>
          </cell>
          <cell r="D822">
            <v>331529000</v>
          </cell>
        </row>
        <row r="823">
          <cell r="B823" t="str">
            <v>N5T12</v>
          </cell>
          <cell r="C823" t="str">
            <v>AutoTransformador monofásico (OLTC) de conexión al STN capacidad final de 21 a 40 MVA</v>
          </cell>
          <cell r="D823">
            <v>379407000</v>
          </cell>
        </row>
        <row r="824">
          <cell r="B824" t="str">
            <v>N5T13</v>
          </cell>
          <cell r="C824" t="str">
            <v>AutoTransformador monofásico (OLTC) de conexión al STN capacidad final de 41 a 50 MVA</v>
          </cell>
          <cell r="D824">
            <v>436539000</v>
          </cell>
        </row>
        <row r="825">
          <cell r="B825" t="str">
            <v>N5T14</v>
          </cell>
          <cell r="C825" t="str">
            <v>AutoTransformador monofásico (OLTC) de conexión al STN capacidad final de 51 a 60 MVA</v>
          </cell>
          <cell r="D825">
            <v>469890000</v>
          </cell>
        </row>
        <row r="826">
          <cell r="B826" t="str">
            <v>N5T15</v>
          </cell>
          <cell r="C826" t="str">
            <v>AutoTransformador monofásico (OLTC) de conexión al STN capacidad final de 61 a 90 MVA</v>
          </cell>
          <cell r="D826">
            <v>527913000</v>
          </cell>
        </row>
        <row r="827">
          <cell r="B827" t="str">
            <v>N5T16</v>
          </cell>
          <cell r="C827" t="str">
            <v>AutoTransformador monofásico (OLTC) de conexión al STN capacidad final de 91 a 100 MVA</v>
          </cell>
          <cell r="D827">
            <v>578058000</v>
          </cell>
        </row>
        <row r="828">
          <cell r="B828" t="str">
            <v>N5T17</v>
          </cell>
          <cell r="C828" t="str">
            <v>AutoTransformador monofásico (OLTC) de conexión al STN capacidad final de 101 a 120 MVA</v>
          </cell>
          <cell r="D828">
            <v>612028000</v>
          </cell>
        </row>
        <row r="829">
          <cell r="B829" t="str">
            <v>N5T18</v>
          </cell>
          <cell r="C829" t="str">
            <v>AutoTransformador monofásico (OLTC) de conexión al STN capacidad final de 121 a 150 MVA</v>
          </cell>
          <cell r="D829">
            <v>663525000</v>
          </cell>
        </row>
        <row r="830">
          <cell r="B830" t="str">
            <v>N5T19</v>
          </cell>
          <cell r="C830" t="str">
            <v>Transformador tridevanado trifásico (OLTC) de conexión al STN capacidad final de hasta 20 MVA</v>
          </cell>
          <cell r="D830">
            <v>312012000</v>
          </cell>
        </row>
        <row r="831">
          <cell r="B831" t="str">
            <v>N5T2</v>
          </cell>
          <cell r="C831" t="str">
            <v>Transformador trifásico (OLTC) de conexión al STN capacidad final de 11 a 20 MVA</v>
          </cell>
          <cell r="D831">
            <v>266661000</v>
          </cell>
        </row>
        <row r="832">
          <cell r="B832" t="str">
            <v>N5T20</v>
          </cell>
          <cell r="C832" t="str">
            <v>Transformador tridevanado trifásico (OLTC) de conexión al STN capacidad final de 21 a 40 MVA</v>
          </cell>
          <cell r="D832">
            <v>352707000</v>
          </cell>
        </row>
        <row r="833">
          <cell r="B833" t="str">
            <v>N5T21</v>
          </cell>
          <cell r="C833" t="str">
            <v>Transformador tridevanado trifásico (OLTC) de conexión al STN capacidad final de 41 a 50 MVA</v>
          </cell>
          <cell r="D833">
            <v>466899000</v>
          </cell>
        </row>
        <row r="834">
          <cell r="B834" t="str">
            <v>N5T22</v>
          </cell>
          <cell r="C834" t="str">
            <v>Transformador tridevanado trifásico (OLTC) de conexión al STN capacidad final de 51 a 60 MVA</v>
          </cell>
          <cell r="D834">
            <v>502829000</v>
          </cell>
        </row>
        <row r="835">
          <cell r="B835" t="str">
            <v>N5T23</v>
          </cell>
          <cell r="C835" t="str">
            <v>Transformador tridevanado trifásico (OLTC) de conexión al STN capacidad final de 61 a 90 MVA</v>
          </cell>
          <cell r="D835">
            <v>565128000</v>
          </cell>
        </row>
        <row r="836">
          <cell r="B836" t="str">
            <v>N5T24</v>
          </cell>
          <cell r="C836" t="str">
            <v>Transformador tridevanado trifásico (OLTC) de conexión al STN capacidad final de 91 a 120 MVA</v>
          </cell>
          <cell r="D836">
            <v>643094000</v>
          </cell>
        </row>
        <row r="837">
          <cell r="B837" t="str">
            <v>N5T25</v>
          </cell>
          <cell r="C837" t="str">
            <v>Transformador tridevanado trifásico (OLTC) de conexión al STN capacidad final de más de 121 MVA</v>
          </cell>
          <cell r="D837">
            <v>674251000</v>
          </cell>
        </row>
        <row r="838">
          <cell r="B838" t="str">
            <v>N5T3</v>
          </cell>
          <cell r="C838" t="str">
            <v>Transformador trifásico (OLTC) de conexión al STN capacidad final de 21 a 40 MVA</v>
          </cell>
          <cell r="D838">
            <v>335011000</v>
          </cell>
        </row>
        <row r="839">
          <cell r="B839" t="str">
            <v>N5T4</v>
          </cell>
          <cell r="C839" t="str">
            <v>Transformador trifásico (OLTC) de conexión al STN capacidad final de 41 a 50 MVA</v>
          </cell>
          <cell r="D839">
            <v>447444000</v>
          </cell>
        </row>
        <row r="840">
          <cell r="B840" t="str">
            <v>N5T5</v>
          </cell>
          <cell r="C840" t="str">
            <v>Transformador trifásico (OLTC) de conexión al STN capacidad final de 51 a 60 MVA</v>
          </cell>
          <cell r="D840">
            <v>482056000</v>
          </cell>
        </row>
        <row r="841">
          <cell r="B841" t="str">
            <v>N5T6</v>
          </cell>
          <cell r="C841" t="str">
            <v>Transformador trifásico (OLTC) de conexión al STN capacidad final de 61 a 90 MVA</v>
          </cell>
          <cell r="D841">
            <v>542489000</v>
          </cell>
        </row>
        <row r="842">
          <cell r="B842" t="str">
            <v>N5T7</v>
          </cell>
          <cell r="C842" t="str">
            <v>Transformador trifásico (OLTC) de conexión al STN capacidad final de 91 a 100 MVA</v>
          </cell>
          <cell r="D842">
            <v>594951000</v>
          </cell>
        </row>
        <row r="843">
          <cell r="B843" t="str">
            <v>N5T8</v>
          </cell>
          <cell r="C843" t="str">
            <v>Transformador trifásico (OLTC) de conexión al STN capacidad final de 101 a 120 MVA</v>
          </cell>
          <cell r="D843">
            <v>630619000</v>
          </cell>
        </row>
        <row r="844">
          <cell r="B844" t="str">
            <v>N5T9</v>
          </cell>
          <cell r="C844" t="str">
            <v>Transformador trifásico (OLTC) de conexión al STN capacidad final de 121 a 150 MVA</v>
          </cell>
          <cell r="D844">
            <v>684899000</v>
          </cell>
        </row>
        <row r="845">
          <cell r="B845" t="str">
            <v>N6P2</v>
          </cell>
          <cell r="C845" t="str">
            <v>Control y protección Bahía de Transformador - 500 kV</v>
          </cell>
          <cell r="D845">
            <v>220813000</v>
          </cell>
        </row>
        <row r="846">
          <cell r="B846" t="str">
            <v>N6P6</v>
          </cell>
          <cell r="C846" t="str">
            <v>Control y Protección del Transformador - 500 kV</v>
          </cell>
          <cell r="D846">
            <v>129752000</v>
          </cell>
        </row>
        <row r="847">
          <cell r="B847" t="str">
            <v>N6S14</v>
          </cell>
          <cell r="C847" t="str">
            <v>Bahía de transformador configuración doble barra, 500 kV</v>
          </cell>
          <cell r="D847">
            <v>4020906623</v>
          </cell>
        </row>
        <row r="848">
          <cell r="B848" t="str">
            <v>N6S2</v>
          </cell>
          <cell r="C848" t="str">
            <v>Bahía de transformador configuración doble barra con transferencia, 500 Kv</v>
          </cell>
          <cell r="D848">
            <v>3994189093</v>
          </cell>
        </row>
        <row r="849">
          <cell r="B849" t="str">
            <v>N6T1</v>
          </cell>
          <cell r="C849" t="str">
            <v>Autotransformador monofásico (OLTC) lado de alta en el 500 kV capacidad final 50 MVA a 100 MVA</v>
          </cell>
          <cell r="D849">
            <v>678157000</v>
          </cell>
        </row>
        <row r="850">
          <cell r="B850" t="str">
            <v>N6T2</v>
          </cell>
          <cell r="C850" t="str">
            <v>Autotransformador monofásico (OLTC) lado de alta en el 500 kV capacidad final 100 MVA a 150 MVA</v>
          </cell>
          <cell r="D850">
            <v>899502000</v>
          </cell>
        </row>
        <row r="851">
          <cell r="B851" t="str">
            <v>N6T3</v>
          </cell>
          <cell r="C851" t="str">
            <v>Autotransformador monofásico (OLTC) lado de alta en el 500 kV capacidad final mayor o igual a 150 MVA</v>
          </cell>
          <cell r="D851">
            <v>1265741000</v>
          </cell>
        </row>
        <row r="852">
          <cell r="B852" t="str">
            <v>N6S2E01</v>
          </cell>
          <cell r="C852" t="str">
            <v>Dispositivo de Protección contra Sobretensiones (DPS) - 500 kV</v>
          </cell>
          <cell r="D852">
            <v>191721076.46400002</v>
          </cell>
        </row>
        <row r="853">
          <cell r="B853" t="str">
            <v>N6S2E02</v>
          </cell>
          <cell r="C853" t="str">
            <v>Interruptor - 500 Kv</v>
          </cell>
          <cell r="D853">
            <v>1613652393.572</v>
          </cell>
        </row>
        <row r="854">
          <cell r="B854" t="str">
            <v>N6S2E03</v>
          </cell>
          <cell r="C854" t="str">
            <v>Seccionador tripolar - 500 kV</v>
          </cell>
          <cell r="D854">
            <v>631081876.69400001</v>
          </cell>
        </row>
        <row r="855">
          <cell r="B855" t="str">
            <v>N6S2E04</v>
          </cell>
          <cell r="C855" t="str">
            <v>Seccionador tripolar con cuchilla - 500 kV</v>
          </cell>
          <cell r="D855">
            <v>211692021.92899999</v>
          </cell>
        </row>
        <row r="856">
          <cell r="B856" t="str">
            <v>N6S2E05</v>
          </cell>
          <cell r="C856" t="str">
            <v>Transformador de corriente - 500 kV</v>
          </cell>
          <cell r="D856">
            <v>443354989.32300001</v>
          </cell>
        </row>
        <row r="857">
          <cell r="B857" t="str">
            <v>N6S2E06</v>
          </cell>
          <cell r="C857" t="str">
            <v>Transformador de tensión - 500 kV</v>
          </cell>
          <cell r="D857">
            <v>0</v>
          </cell>
        </row>
        <row r="858">
          <cell r="B858" t="str">
            <v>N6S2E07</v>
          </cell>
          <cell r="C858" t="str">
            <v>Aislador poste - 500 kV</v>
          </cell>
          <cell r="D858">
            <v>211692021.92899999</v>
          </cell>
        </row>
        <row r="859">
          <cell r="B859" t="str">
            <v>N6S2E08</v>
          </cell>
          <cell r="C859" t="str">
            <v>Acero Estructural (kg)</v>
          </cell>
          <cell r="D859">
            <v>591139985.76399994</v>
          </cell>
        </row>
        <row r="860">
          <cell r="B860" t="str">
            <v>N6S2E09</v>
          </cell>
          <cell r="C860" t="str">
            <v>Conductores alta tensión, barras de aluminio y cable de guarda</v>
          </cell>
          <cell r="D860">
            <v>55918647.302000001</v>
          </cell>
        </row>
        <row r="861">
          <cell r="B861" t="str">
            <v>N6S2E10</v>
          </cell>
          <cell r="C861" t="str">
            <v>Conectores</v>
          </cell>
          <cell r="D861">
            <v>3994189.0929999999</v>
          </cell>
        </row>
        <row r="862">
          <cell r="B862" t="str">
            <v>N6S2E11</v>
          </cell>
          <cell r="C862" t="str">
            <v>Cadenas de aisladores</v>
          </cell>
          <cell r="D862">
            <v>39941890.93</v>
          </cell>
        </row>
        <row r="863">
          <cell r="B863" t="str">
            <v>N6S14E01</v>
          </cell>
          <cell r="C863" t="str">
            <v>Dispositivo de Protección contra Sobretensiones (DPS) - 500 kV</v>
          </cell>
          <cell r="D863">
            <v>193003517.90400001</v>
          </cell>
        </row>
        <row r="864">
          <cell r="B864" t="str">
            <v>N6S14E02</v>
          </cell>
          <cell r="C864" t="str">
            <v>Interruptor - 500 Kv</v>
          </cell>
          <cell r="D864">
            <v>1628467182.3150001</v>
          </cell>
        </row>
        <row r="865">
          <cell r="B865" t="str">
            <v>N6S14E03</v>
          </cell>
          <cell r="C865" t="str">
            <v>Seccionador tripolar - 500 kV</v>
          </cell>
          <cell r="D865">
            <v>426216102.03799999</v>
          </cell>
        </row>
        <row r="866">
          <cell r="B866" t="str">
            <v>N6S14E04</v>
          </cell>
          <cell r="C866" t="str">
            <v>Seccionador tripolar con cuchilla - 500 kV</v>
          </cell>
          <cell r="D866">
            <v>213108051.01899999</v>
          </cell>
        </row>
        <row r="867">
          <cell r="B867" t="str">
            <v>N6S14E05</v>
          </cell>
          <cell r="C867" t="str">
            <v>Transformador de corriente - 500 kV</v>
          </cell>
          <cell r="D867">
            <v>450341541.77600002</v>
          </cell>
        </row>
        <row r="868">
          <cell r="B868" t="str">
            <v>N6S14E06</v>
          </cell>
          <cell r="C868" t="str">
            <v>Transformador de tensión - 500 kV</v>
          </cell>
          <cell r="D868">
            <v>0</v>
          </cell>
        </row>
        <row r="869">
          <cell r="B869" t="str">
            <v>N6S14E07</v>
          </cell>
          <cell r="C869" t="str">
            <v>Aislador poste - 500 kV</v>
          </cell>
          <cell r="D869">
            <v>373944315.93900001</v>
          </cell>
        </row>
        <row r="870">
          <cell r="B870" t="str">
            <v>N6S14E08</v>
          </cell>
          <cell r="C870" t="str">
            <v>Acero Estructural (kg)</v>
          </cell>
          <cell r="D870">
            <v>639324153.05700004</v>
          </cell>
        </row>
        <row r="871">
          <cell r="B871" t="str">
            <v>N6S14E09</v>
          </cell>
          <cell r="C871" t="str">
            <v>Conductores alta tensión, barras de aluminio y cable de guarda</v>
          </cell>
          <cell r="D871">
            <v>64334505.968000002</v>
          </cell>
        </row>
        <row r="872">
          <cell r="B872" t="str">
            <v>N6S14E10</v>
          </cell>
          <cell r="C872" t="str">
            <v>Conectores</v>
          </cell>
          <cell r="D872">
            <v>4020906.6230000001</v>
          </cell>
        </row>
        <row r="873">
          <cell r="B873" t="str">
            <v>N6S14E11</v>
          </cell>
          <cell r="C873" t="str">
            <v>Cadenas de aisladores</v>
          </cell>
          <cell r="D873">
            <v>28146346.361000001</v>
          </cell>
        </row>
        <row r="874">
          <cell r="B874" t="str">
            <v>N5S2E01</v>
          </cell>
          <cell r="C874" t="str">
            <v>Dispositivo de Protección contra Sobretensiones (DPS) - 230 kV</v>
          </cell>
          <cell r="D874">
            <v>58851090</v>
          </cell>
        </row>
        <row r="875">
          <cell r="B875" t="str">
            <v>N5S2E02</v>
          </cell>
          <cell r="C875" t="str">
            <v>Interruptor 230 kV - STN &lt; 60 kA</v>
          </cell>
          <cell r="D875">
            <v>321295140</v>
          </cell>
        </row>
        <row r="876">
          <cell r="B876" t="str">
            <v>N5S2E03</v>
          </cell>
          <cell r="C876" t="str">
            <v>Seccionador Tripolar - 230 kV</v>
          </cell>
          <cell r="D876">
            <v>81914355</v>
          </cell>
        </row>
        <row r="877">
          <cell r="B877" t="str">
            <v>N5S2E04</v>
          </cell>
          <cell r="C877" t="str">
            <v>Seccionador Tripolar con Cuchilla de Puesta a Tierra - 230 kV</v>
          </cell>
          <cell r="D877">
            <v>89071920</v>
          </cell>
        </row>
        <row r="878">
          <cell r="B878" t="str">
            <v>N5S2E05</v>
          </cell>
          <cell r="C878" t="str">
            <v>Transformador de corriente - 230 kV</v>
          </cell>
          <cell r="D878">
            <v>178143840</v>
          </cell>
        </row>
        <row r="879">
          <cell r="B879" t="str">
            <v>N5S2E06</v>
          </cell>
          <cell r="C879" t="str">
            <v>Aislador poste - 230 kV</v>
          </cell>
          <cell r="D879">
            <v>0</v>
          </cell>
        </row>
        <row r="880">
          <cell r="B880" t="str">
            <v>N5S2E07</v>
          </cell>
          <cell r="C880" t="str">
            <v>Módulo genérico encapsulado doble barra - 230 kV</v>
          </cell>
          <cell r="D880">
            <v>0</v>
          </cell>
        </row>
        <row r="881">
          <cell r="B881" t="str">
            <v>N5S2E08</v>
          </cell>
          <cell r="C881" t="str">
            <v>Acople Aire - SF6 - 230 kV</v>
          </cell>
          <cell r="D881">
            <v>0</v>
          </cell>
        </row>
        <row r="882">
          <cell r="B882" t="str">
            <v>N5S2E09</v>
          </cell>
          <cell r="C882" t="str">
            <v>Acero Estructural (kg)</v>
          </cell>
          <cell r="D882">
            <v>46921815</v>
          </cell>
        </row>
        <row r="883">
          <cell r="B883" t="str">
            <v>N5S2E10</v>
          </cell>
          <cell r="C883" t="str">
            <v>Conductores alta tensión</v>
          </cell>
          <cell r="D883">
            <v>18291555</v>
          </cell>
        </row>
        <row r="884">
          <cell r="B884" t="str">
            <v>N5S2E11</v>
          </cell>
          <cell r="C884" t="str">
            <v>Conectores</v>
          </cell>
          <cell r="D884">
            <v>795285</v>
          </cell>
        </row>
        <row r="885">
          <cell r="B885" t="str">
            <v>N5S2E12</v>
          </cell>
          <cell r="C885" t="str">
            <v>Cadenas de aisladores</v>
          </cell>
          <cell r="D885">
            <v>0</v>
          </cell>
        </row>
        <row r="886">
          <cell r="B886" t="str">
            <v>N5S4E01</v>
          </cell>
          <cell r="C886" t="str">
            <v>Dispositivo de Protección contra Sobretensiones (DPS) - 230 kV</v>
          </cell>
          <cell r="D886">
            <v>59279742</v>
          </cell>
        </row>
        <row r="887">
          <cell r="B887" t="str">
            <v>N5S4E02</v>
          </cell>
          <cell r="C887" t="str">
            <v>Interruptor 230 kV - STN &lt; 60 kA</v>
          </cell>
          <cell r="D887">
            <v>326038581</v>
          </cell>
        </row>
        <row r="888">
          <cell r="B888" t="str">
            <v>N5S4E03</v>
          </cell>
          <cell r="C888" t="str">
            <v>Seccionador Tripolar - 230 kV</v>
          </cell>
          <cell r="D888">
            <v>165763723</v>
          </cell>
        </row>
        <row r="889">
          <cell r="B889" t="str">
            <v>N5S4E04</v>
          </cell>
          <cell r="C889" t="str">
            <v>Seccionador Tripolar con Cuchilla de Puesta a Tierra - 230 kV</v>
          </cell>
          <cell r="D889">
            <v>90017386</v>
          </cell>
        </row>
        <row r="890">
          <cell r="B890" t="str">
            <v>N5S4E05</v>
          </cell>
          <cell r="C890" t="str">
            <v>Transformador de corriente - 230 kV</v>
          </cell>
          <cell r="D890">
            <v>180034772</v>
          </cell>
        </row>
        <row r="891">
          <cell r="B891" t="str">
            <v>N5S4E06</v>
          </cell>
          <cell r="C891" t="str">
            <v>Aislador poste - 230 kV</v>
          </cell>
          <cell r="D891">
            <v>21955460</v>
          </cell>
        </row>
        <row r="892">
          <cell r="B892" t="str">
            <v>N5S4E07</v>
          </cell>
          <cell r="C892" t="str">
            <v>Módulo genérico encapsulado doble barra - 230 kV</v>
          </cell>
          <cell r="D892">
            <v>0</v>
          </cell>
        </row>
        <row r="893">
          <cell r="B893" t="str">
            <v>N5S4E08</v>
          </cell>
          <cell r="C893" t="str">
            <v>Acople Aire - SF6 - 230 kV</v>
          </cell>
          <cell r="D893">
            <v>0</v>
          </cell>
        </row>
        <row r="894">
          <cell r="B894" t="str">
            <v>N5S4E09</v>
          </cell>
          <cell r="C894" t="str">
            <v>Acero Estructural (kg)</v>
          </cell>
          <cell r="D894">
            <v>205283551</v>
          </cell>
        </row>
        <row r="895">
          <cell r="B895" t="str">
            <v>N5S4E10</v>
          </cell>
          <cell r="C895" t="str">
            <v>Conductores alta tensión</v>
          </cell>
          <cell r="D895">
            <v>37324282</v>
          </cell>
        </row>
        <row r="896">
          <cell r="B896" t="str">
            <v>N5S4E11</v>
          </cell>
          <cell r="C896" t="str">
            <v>Conectores</v>
          </cell>
          <cell r="D896">
            <v>1097773</v>
          </cell>
        </row>
        <row r="897">
          <cell r="B897" t="str">
            <v>N5S4E12</v>
          </cell>
          <cell r="C897" t="str">
            <v>Cadenas de aisladores</v>
          </cell>
          <cell r="D897">
            <v>10977730</v>
          </cell>
        </row>
        <row r="898">
          <cell r="B898" t="str">
            <v>N5S6E01</v>
          </cell>
          <cell r="C898" t="str">
            <v>Dispositivo de Protección contra Sobretensiones (DPS) - 230 kV</v>
          </cell>
          <cell r="D898">
            <v>59305754</v>
          </cell>
        </row>
        <row r="899">
          <cell r="B899" t="str">
            <v>N5S6E02</v>
          </cell>
          <cell r="C899" t="str">
            <v>Interruptor 230 kV - STN &lt; 60 kA</v>
          </cell>
          <cell r="D899">
            <v>327204160</v>
          </cell>
        </row>
        <row r="900">
          <cell r="B900" t="str">
            <v>N5S6E03</v>
          </cell>
          <cell r="C900" t="str">
            <v>Seccionador Tripolar - 230 kV</v>
          </cell>
          <cell r="D900">
            <v>165647106</v>
          </cell>
        </row>
        <row r="901">
          <cell r="B901" t="str">
            <v>N5S6E04</v>
          </cell>
          <cell r="C901" t="str">
            <v>Seccionador Tripolar con Cuchilla de Puesta a Tierra - 230 kV</v>
          </cell>
          <cell r="D901">
            <v>91003657</v>
          </cell>
        </row>
        <row r="902">
          <cell r="B902" t="str">
            <v>N5S6E05</v>
          </cell>
          <cell r="C902" t="str">
            <v>Transformador de corriente - 230 kV</v>
          </cell>
          <cell r="D902">
            <v>180984801</v>
          </cell>
        </row>
        <row r="903">
          <cell r="B903" t="str">
            <v>N5S6E06</v>
          </cell>
          <cell r="C903" t="str">
            <v>Aislador poste - 230 kV</v>
          </cell>
          <cell r="D903">
            <v>0</v>
          </cell>
        </row>
        <row r="904">
          <cell r="B904" t="str">
            <v>N5S6E07</v>
          </cell>
          <cell r="C904" t="str">
            <v>Módulo genérico encapsulado doble barra - 230 kV</v>
          </cell>
          <cell r="D904">
            <v>0</v>
          </cell>
        </row>
        <row r="905">
          <cell r="B905" t="str">
            <v>N5S6E08</v>
          </cell>
          <cell r="C905" t="str">
            <v>Acople Aire - SF6 - 230 kV</v>
          </cell>
          <cell r="D905">
            <v>0</v>
          </cell>
        </row>
        <row r="906">
          <cell r="B906" t="str">
            <v>N5S6E09</v>
          </cell>
          <cell r="C906" t="str">
            <v>Acero Estructural (kg)</v>
          </cell>
          <cell r="D906">
            <v>158489515</v>
          </cell>
        </row>
        <row r="907">
          <cell r="B907" t="str">
            <v>N5S6E10</v>
          </cell>
          <cell r="C907" t="str">
            <v>Conductores alta tensión</v>
          </cell>
          <cell r="D907">
            <v>23517799</v>
          </cell>
        </row>
        <row r="908">
          <cell r="B908" t="str">
            <v>N5S6E11</v>
          </cell>
          <cell r="C908" t="str">
            <v>Conectores</v>
          </cell>
          <cell r="D908">
            <v>1022513</v>
          </cell>
        </row>
        <row r="909">
          <cell r="B909" t="str">
            <v>N5S6E12</v>
          </cell>
          <cell r="C909" t="str">
            <v>Cadenas de aisladores</v>
          </cell>
          <cell r="D909">
            <v>15337695</v>
          </cell>
        </row>
        <row r="910">
          <cell r="B910" t="str">
            <v>N5S8E01</v>
          </cell>
          <cell r="C910" t="str">
            <v>Dispositivo de Protección contra Sobretensiones (DPS) - 230 kV</v>
          </cell>
          <cell r="D910">
            <v>60488252</v>
          </cell>
        </row>
        <row r="911">
          <cell r="B911" t="str">
            <v>N5S8E02</v>
          </cell>
          <cell r="C911" t="str">
            <v>Interruptor 230 kV - STN &lt; 60 kA</v>
          </cell>
          <cell r="D911">
            <v>328740500</v>
          </cell>
        </row>
        <row r="912">
          <cell r="B912" t="str">
            <v>N5S8E03</v>
          </cell>
          <cell r="C912" t="str">
            <v>Seccionador Tripolar - 230 kV</v>
          </cell>
          <cell r="D912">
            <v>251157742</v>
          </cell>
        </row>
        <row r="913">
          <cell r="B913" t="str">
            <v>N5S8E04</v>
          </cell>
          <cell r="C913" t="str">
            <v>Seccionador Tripolar con Cuchilla de Puesta a Tierra - 230 kV</v>
          </cell>
          <cell r="D913">
            <v>92047340.000000015</v>
          </cell>
        </row>
        <row r="914">
          <cell r="B914" t="str">
            <v>N5S8E05</v>
          </cell>
          <cell r="C914" t="str">
            <v>Transformador de corriente - 230 kV</v>
          </cell>
          <cell r="D914">
            <v>182779718.00000003</v>
          </cell>
        </row>
        <row r="915">
          <cell r="B915" t="str">
            <v>N5S8E06</v>
          </cell>
          <cell r="C915" t="str">
            <v>Aislador poste - 230 kV</v>
          </cell>
          <cell r="D915">
            <v>22354354</v>
          </cell>
        </row>
        <row r="916">
          <cell r="B916" t="str">
            <v>N5S8E07</v>
          </cell>
          <cell r="C916" t="str">
            <v>Módulo genérico encapsulado doble barra - 230 kV</v>
          </cell>
          <cell r="D916">
            <v>0</v>
          </cell>
        </row>
        <row r="917">
          <cell r="B917" t="str">
            <v>N5S8E08</v>
          </cell>
          <cell r="C917" t="str">
            <v>Acople Aire - SF6 - 230 kV</v>
          </cell>
          <cell r="D917">
            <v>0</v>
          </cell>
        </row>
        <row r="918">
          <cell r="B918" t="str">
            <v>N5S8E09</v>
          </cell>
          <cell r="C918" t="str">
            <v>Acero Estructural (kg)</v>
          </cell>
          <cell r="D918">
            <v>301126298</v>
          </cell>
        </row>
        <row r="919">
          <cell r="B919" t="str">
            <v>N5S8E10</v>
          </cell>
          <cell r="C919" t="str">
            <v>Conductores alta tensión</v>
          </cell>
          <cell r="D919">
            <v>43393746</v>
          </cell>
        </row>
        <row r="920">
          <cell r="B920" t="str">
            <v>N5S8E11</v>
          </cell>
          <cell r="C920" t="str">
            <v>Conectores</v>
          </cell>
          <cell r="D920">
            <v>1314962</v>
          </cell>
        </row>
        <row r="921">
          <cell r="B921" t="str">
            <v>N5S8E12</v>
          </cell>
          <cell r="C921" t="str">
            <v>Cadenas de aisladores</v>
          </cell>
          <cell r="D921">
            <v>31559088</v>
          </cell>
        </row>
        <row r="922">
          <cell r="B922" t="str">
            <v>N5S10E01</v>
          </cell>
          <cell r="C922" t="str">
            <v>Dispositivo de Protección contra Sobretensiones (DPS) - 230 kV</v>
          </cell>
          <cell r="D922">
            <v>58482836</v>
          </cell>
        </row>
        <row r="923">
          <cell r="B923" t="str">
            <v>N5S10E02</v>
          </cell>
          <cell r="C923" t="str">
            <v>Interruptor 230 kV - STN &lt; 60 kA</v>
          </cell>
          <cell r="D923">
            <v>319112866</v>
          </cell>
        </row>
        <row r="924">
          <cell r="B924" t="str">
            <v>N5S10E03</v>
          </cell>
          <cell r="C924" t="str">
            <v>Seccionador Tripolar - 230 kV</v>
          </cell>
          <cell r="D924">
            <v>325469696</v>
          </cell>
        </row>
        <row r="925">
          <cell r="B925" t="str">
            <v>N5S10E04</v>
          </cell>
          <cell r="C925" t="str">
            <v>Seccionador Tripolar con Cuchilla de Puesta a Tierra - 230 kV</v>
          </cell>
          <cell r="D925">
            <v>88995620.000000015</v>
          </cell>
        </row>
        <row r="926">
          <cell r="B926" t="str">
            <v>N5S10E05</v>
          </cell>
          <cell r="C926" t="str">
            <v>Transformador de corriente - 230 kV</v>
          </cell>
          <cell r="D926">
            <v>176719874.00000003</v>
          </cell>
        </row>
        <row r="927">
          <cell r="B927" t="str">
            <v>N5S10E06</v>
          </cell>
          <cell r="C927" t="str">
            <v>Aislador poste - 230 kV</v>
          </cell>
          <cell r="D927">
            <v>21613222</v>
          </cell>
        </row>
        <row r="928">
          <cell r="B928" t="str">
            <v>N5S10E07</v>
          </cell>
          <cell r="C928" t="str">
            <v>Módulo genérico encapsulado doble barra - 230 kV</v>
          </cell>
          <cell r="D928">
            <v>0</v>
          </cell>
        </row>
        <row r="929">
          <cell r="B929" t="str">
            <v>N5S10E08</v>
          </cell>
          <cell r="C929" t="str">
            <v>Acople Aire - SF6 - 230 kV</v>
          </cell>
          <cell r="D929">
            <v>0</v>
          </cell>
        </row>
        <row r="930">
          <cell r="B930" t="str">
            <v>N5S10E09</v>
          </cell>
          <cell r="C930" t="str">
            <v>Acero Estructural (kg)</v>
          </cell>
          <cell r="D930">
            <v>226303148</v>
          </cell>
        </row>
        <row r="931">
          <cell r="B931" t="str">
            <v>N5S10E10</v>
          </cell>
          <cell r="C931" t="str">
            <v>Conductores alta tensión</v>
          </cell>
          <cell r="D931">
            <v>38140980</v>
          </cell>
        </row>
        <row r="932">
          <cell r="B932" t="str">
            <v>N5S10E11</v>
          </cell>
          <cell r="C932" t="str">
            <v>Conectores</v>
          </cell>
          <cell r="D932">
            <v>1271366</v>
          </cell>
        </row>
        <row r="933">
          <cell r="B933" t="str">
            <v>N5S10E12</v>
          </cell>
          <cell r="C933" t="str">
            <v>Cadenas de aisladores</v>
          </cell>
          <cell r="D933">
            <v>15256392</v>
          </cell>
        </row>
        <row r="934">
          <cell r="B934" t="str">
            <v>N5S16E01</v>
          </cell>
          <cell r="C934" t="str">
            <v>Dispositivo de Protección contra Sobretensiones (DPS) - 230 kV</v>
          </cell>
          <cell r="D934">
            <v>49361598</v>
          </cell>
        </row>
        <row r="935">
          <cell r="B935" t="str">
            <v>N5S16E02</v>
          </cell>
          <cell r="C935" t="str">
            <v>Interruptor 230 kV - STN &lt; 60 kA</v>
          </cell>
          <cell r="D935">
            <v>0</v>
          </cell>
        </row>
        <row r="936">
          <cell r="B936" t="str">
            <v>N5S16E03</v>
          </cell>
          <cell r="C936" t="str">
            <v>Seccionador Tripolar - 230 kV</v>
          </cell>
          <cell r="D936">
            <v>0</v>
          </cell>
        </row>
        <row r="937">
          <cell r="B937" t="str">
            <v>N5S16E04</v>
          </cell>
          <cell r="C937" t="str">
            <v>Seccionador Tripolar con Cuchilla de Puesta a Tierra - 230 kV</v>
          </cell>
          <cell r="D937">
            <v>0</v>
          </cell>
        </row>
        <row r="938">
          <cell r="B938" t="str">
            <v>N5S16E05</v>
          </cell>
          <cell r="C938" t="str">
            <v>Transformador de corriente - 230 kV</v>
          </cell>
          <cell r="D938">
            <v>0</v>
          </cell>
        </row>
        <row r="939">
          <cell r="B939" t="str">
            <v>N5S16E06</v>
          </cell>
          <cell r="C939" t="str">
            <v>Aislador poste - 230 kV</v>
          </cell>
          <cell r="D939">
            <v>0</v>
          </cell>
        </row>
        <row r="940">
          <cell r="B940" t="str">
            <v>N5S16E07</v>
          </cell>
          <cell r="C940" t="str">
            <v>Módulo genérico encapsulado doble barra - 230 kV</v>
          </cell>
          <cell r="D940">
            <v>4272021936</v>
          </cell>
        </row>
        <row r="941">
          <cell r="B941" t="str">
            <v>N5S16E08</v>
          </cell>
          <cell r="C941" t="str">
            <v>Acople Aire - SF6 - 230 kV</v>
          </cell>
          <cell r="D941">
            <v>139109958</v>
          </cell>
        </row>
        <row r="942">
          <cell r="B942" t="str">
            <v>N5S16E09</v>
          </cell>
          <cell r="C942" t="str">
            <v>Acero Estructural (kg)</v>
          </cell>
          <cell r="D942">
            <v>26924508</v>
          </cell>
        </row>
        <row r="943">
          <cell r="B943" t="str">
            <v>N5S16E10</v>
          </cell>
          <cell r="C943" t="str">
            <v>Conductores alta tensión</v>
          </cell>
          <cell r="D943">
            <v>0</v>
          </cell>
        </row>
        <row r="944">
          <cell r="B944" t="str">
            <v>N5S16E11</v>
          </cell>
          <cell r="C944" t="str">
            <v>Conectores</v>
          </cell>
          <cell r="D944">
            <v>0</v>
          </cell>
        </row>
        <row r="945">
          <cell r="B945" t="str">
            <v>N5S16E12</v>
          </cell>
          <cell r="C945" t="str">
            <v>Cadenas de aisladores</v>
          </cell>
          <cell r="D945">
            <v>0</v>
          </cell>
        </row>
        <row r="946">
          <cell r="B946" t="str">
            <v>N4S1E01</v>
          </cell>
          <cell r="C946" t="str">
            <v>Dispositivo de Protección contra Sobretensiones (DPS) - N4</v>
          </cell>
          <cell r="D946">
            <v>27358464</v>
          </cell>
        </row>
        <row r="947">
          <cell r="B947" t="str">
            <v>N4S1E02</v>
          </cell>
          <cell r="C947" t="str">
            <v>Dispositivo de Protección contra Sobretensiones (DPS) - Compensación - N4</v>
          </cell>
          <cell r="D947">
            <v>0</v>
          </cell>
        </row>
        <row r="948">
          <cell r="B948" t="str">
            <v>N4S1E03</v>
          </cell>
          <cell r="C948" t="str">
            <v>Interruptor - N4</v>
          </cell>
          <cell r="D948">
            <v>184809216</v>
          </cell>
        </row>
        <row r="949">
          <cell r="B949" t="str">
            <v>N4S1E04</v>
          </cell>
          <cell r="C949" t="str">
            <v>Interruptor - Compensación - N4</v>
          </cell>
          <cell r="D949">
            <v>0</v>
          </cell>
        </row>
        <row r="950">
          <cell r="B950" t="str">
            <v>N4S1E05</v>
          </cell>
          <cell r="C950" t="str">
            <v>Seccionador Tripolar - N4</v>
          </cell>
          <cell r="D950">
            <v>68116992</v>
          </cell>
        </row>
        <row r="951">
          <cell r="B951" t="str">
            <v>N4S1E06</v>
          </cell>
          <cell r="C951" t="str">
            <v>Seccionador Tripolar con Cuchilla de Puesta a Tierra - N4</v>
          </cell>
          <cell r="D951">
            <v>70908672</v>
          </cell>
        </row>
        <row r="952">
          <cell r="B952" t="str">
            <v>N4S1E07</v>
          </cell>
          <cell r="C952" t="str">
            <v>Transformador de corriente - N4</v>
          </cell>
          <cell r="D952">
            <v>137350656</v>
          </cell>
        </row>
        <row r="953">
          <cell r="B953" t="str">
            <v>N4S1E08</v>
          </cell>
          <cell r="C953" t="str">
            <v>Aislador poste - N4</v>
          </cell>
          <cell r="D953">
            <v>0</v>
          </cell>
        </row>
        <row r="954">
          <cell r="B954" t="str">
            <v>N4S1E09</v>
          </cell>
          <cell r="C954" t="str">
            <v>Interruptor  de acople- N4</v>
          </cell>
          <cell r="D954">
            <v>0</v>
          </cell>
        </row>
        <row r="955">
          <cell r="B955" t="str">
            <v>N4S1E10</v>
          </cell>
          <cell r="C955" t="str">
            <v>Seccionador Tripolar de acople - N4</v>
          </cell>
          <cell r="D955">
            <v>0</v>
          </cell>
        </row>
        <row r="956">
          <cell r="B956" t="str">
            <v>N4S1E11</v>
          </cell>
          <cell r="C956" t="str">
            <v>Transformador de corriente de acople- N4</v>
          </cell>
          <cell r="D956">
            <v>0</v>
          </cell>
        </row>
        <row r="957">
          <cell r="B957" t="str">
            <v>N4S1E12</v>
          </cell>
          <cell r="C957" t="str">
            <v>Módulo genérico encapsulado N4</v>
          </cell>
          <cell r="D957">
            <v>0</v>
          </cell>
        </row>
        <row r="958">
          <cell r="B958" t="str">
            <v>N4S1E13</v>
          </cell>
          <cell r="C958" t="str">
            <v>Acero Estructural (kg)</v>
          </cell>
          <cell r="D958">
            <v>64766976</v>
          </cell>
        </row>
        <row r="959">
          <cell r="B959" t="str">
            <v>N4S1E14</v>
          </cell>
          <cell r="C959" t="str">
            <v>Conductores alta tensión</v>
          </cell>
          <cell r="D959">
            <v>4466688</v>
          </cell>
        </row>
        <row r="960">
          <cell r="B960" t="str">
            <v>N4S1E15</v>
          </cell>
          <cell r="C960" t="str">
            <v>Conectores</v>
          </cell>
          <cell r="D960">
            <v>558336</v>
          </cell>
        </row>
        <row r="961">
          <cell r="B961" t="str">
            <v>N4S1E16</v>
          </cell>
          <cell r="C961" t="str">
            <v>Cadenas de aisladores</v>
          </cell>
          <cell r="D961">
            <v>0</v>
          </cell>
        </row>
        <row r="962">
          <cell r="B962" t="str">
            <v>N4S1E17</v>
          </cell>
          <cell r="C962" t="str">
            <v>Campo móvil encapsulado - N4</v>
          </cell>
          <cell r="D962">
            <v>0</v>
          </cell>
        </row>
        <row r="963">
          <cell r="B963" t="str">
            <v>N4S1E18</v>
          </cell>
          <cell r="C963" t="str">
            <v>Terminales SF6 - Aire - N4</v>
          </cell>
          <cell r="D963">
            <v>0</v>
          </cell>
        </row>
        <row r="964">
          <cell r="B964" t="str">
            <v>N4S1E19</v>
          </cell>
          <cell r="C964" t="str">
            <v>Servicios Auxiliares AC y DC tipo 1</v>
          </cell>
          <cell r="D964">
            <v>0</v>
          </cell>
        </row>
        <row r="965">
          <cell r="B965" t="str">
            <v>N4S1E19</v>
          </cell>
          <cell r="C965" t="str">
            <v>Servicios Auxiliares AC y DC tipo 2</v>
          </cell>
          <cell r="D965">
            <v>0</v>
          </cell>
        </row>
        <row r="966">
          <cell r="B966" t="str">
            <v>N4S1E19</v>
          </cell>
          <cell r="C966" t="str">
            <v>Servicios Auxiliares AC y DC tipo 3</v>
          </cell>
          <cell r="D966">
            <v>0</v>
          </cell>
        </row>
        <row r="967">
          <cell r="B967" t="str">
            <v>N4S1E19</v>
          </cell>
          <cell r="C967" t="str">
            <v>Servicios Auxiliares AC y DC tipo 4</v>
          </cell>
          <cell r="D967">
            <v>0</v>
          </cell>
        </row>
        <row r="968">
          <cell r="B968" t="str">
            <v>N4S1E20</v>
          </cell>
          <cell r="C968" t="str">
            <v>Alambre de cobre  No 4 AWG / acero</v>
          </cell>
          <cell r="D968">
            <v>0</v>
          </cell>
        </row>
        <row r="969">
          <cell r="B969" t="str">
            <v>N4S1E21</v>
          </cell>
          <cell r="C969" t="str">
            <v>Material de conexión en malla de puesta a tierra</v>
          </cell>
          <cell r="D969">
            <v>0</v>
          </cell>
        </row>
        <row r="970">
          <cell r="B970" t="str">
            <v>N4S1E22</v>
          </cell>
          <cell r="C970" t="str">
            <v>Cables de SSAA  para equipos de patio</v>
          </cell>
          <cell r="D970">
            <v>0</v>
          </cell>
        </row>
        <row r="971">
          <cell r="B971" t="str">
            <v>N4S1E23</v>
          </cell>
          <cell r="C971" t="str">
            <v>Alumbrado exterior</v>
          </cell>
          <cell r="D971">
            <v>0</v>
          </cell>
        </row>
        <row r="972">
          <cell r="B972" t="str">
            <v>N4S2E01</v>
          </cell>
          <cell r="C972" t="str">
            <v>Dispositivo de Protección contra Sobretensiones (DPS) - N4</v>
          </cell>
          <cell r="D972">
            <v>26942968</v>
          </cell>
        </row>
        <row r="973">
          <cell r="B973" t="str">
            <v>N4S2E02</v>
          </cell>
          <cell r="C973" t="str">
            <v>Dispositivo de Protección contra Sobretensiones (DPS) - Compensación - N4</v>
          </cell>
          <cell r="D973">
            <v>0</v>
          </cell>
        </row>
        <row r="974">
          <cell r="B974" t="str">
            <v>N4S2E03</v>
          </cell>
          <cell r="C974" t="str">
            <v>Interruptor - N4</v>
          </cell>
          <cell r="D974">
            <v>181346900</v>
          </cell>
        </row>
        <row r="975">
          <cell r="B975" t="str">
            <v>N4S2E04</v>
          </cell>
          <cell r="C975" t="str">
            <v>Interruptor - Compensación - N4</v>
          </cell>
          <cell r="D975">
            <v>0</v>
          </cell>
        </row>
        <row r="976">
          <cell r="B976" t="str">
            <v>N4S2E05</v>
          </cell>
          <cell r="C976" t="str">
            <v>Seccionador Tripolar - N4</v>
          </cell>
          <cell r="D976">
            <v>67357420</v>
          </cell>
        </row>
        <row r="977">
          <cell r="B977" t="str">
            <v>N4S2E06</v>
          </cell>
          <cell r="C977" t="str">
            <v>Seccionador Tripolar con Cuchilla de Puesta a Tierra - N4</v>
          </cell>
          <cell r="D977">
            <v>69429956</v>
          </cell>
        </row>
        <row r="978">
          <cell r="B978" t="str">
            <v>N4S2E07</v>
          </cell>
          <cell r="C978" t="str">
            <v>Transformador de corriente - N4</v>
          </cell>
          <cell r="D978">
            <v>135232974</v>
          </cell>
        </row>
        <row r="979">
          <cell r="B979" t="str">
            <v>N4S2E08</v>
          </cell>
          <cell r="C979" t="str">
            <v>Aislador poste - N4</v>
          </cell>
          <cell r="D979">
            <v>0</v>
          </cell>
        </row>
        <row r="980">
          <cell r="B980" t="str">
            <v>N4S2E09</v>
          </cell>
          <cell r="C980" t="str">
            <v>Interruptor  de acople- N4</v>
          </cell>
          <cell r="D980">
            <v>0</v>
          </cell>
        </row>
        <row r="981">
          <cell r="B981" t="str">
            <v>N4S2E10</v>
          </cell>
          <cell r="C981" t="str">
            <v>Seccionador Tripolar de acople - N4</v>
          </cell>
          <cell r="D981">
            <v>0</v>
          </cell>
        </row>
        <row r="982">
          <cell r="B982" t="str">
            <v>N4S2E11</v>
          </cell>
          <cell r="C982" t="str">
            <v>Transformador de corriente de acople- N4</v>
          </cell>
          <cell r="D982">
            <v>0</v>
          </cell>
        </row>
        <row r="983">
          <cell r="B983" t="str">
            <v>N4S2E12</v>
          </cell>
          <cell r="C983" t="str">
            <v>Módulo genérico encapsulado N4</v>
          </cell>
          <cell r="D983">
            <v>0</v>
          </cell>
        </row>
        <row r="984">
          <cell r="B984" t="str">
            <v>N4S2E13</v>
          </cell>
          <cell r="C984" t="str">
            <v>Acero Estructural (kg)</v>
          </cell>
          <cell r="D984">
            <v>33160576</v>
          </cell>
        </row>
        <row r="985">
          <cell r="B985" t="str">
            <v>N4S2E14</v>
          </cell>
          <cell r="C985" t="str">
            <v>Conductores alta tensión</v>
          </cell>
          <cell r="D985">
            <v>4145072</v>
          </cell>
        </row>
        <row r="986">
          <cell r="B986" t="str">
            <v>N4S2E15</v>
          </cell>
          <cell r="C986" t="str">
            <v>Conectores</v>
          </cell>
          <cell r="D986">
            <v>518134</v>
          </cell>
        </row>
        <row r="987">
          <cell r="B987" t="str">
            <v>N4S2E16</v>
          </cell>
          <cell r="C987" t="str">
            <v>Cadenas de aisladores</v>
          </cell>
          <cell r="D987">
            <v>0</v>
          </cell>
        </row>
        <row r="988">
          <cell r="B988" t="str">
            <v>N4S2E17</v>
          </cell>
          <cell r="C988" t="str">
            <v>Campo móvil encapsulado - N4</v>
          </cell>
          <cell r="D988">
            <v>0</v>
          </cell>
        </row>
        <row r="989">
          <cell r="B989" t="str">
            <v>N4S2E18</v>
          </cell>
          <cell r="C989" t="str">
            <v>Terminales SF6 - Aire - N4</v>
          </cell>
          <cell r="D989">
            <v>0</v>
          </cell>
        </row>
        <row r="990">
          <cell r="B990" t="str">
            <v>N4S2E19</v>
          </cell>
          <cell r="C990" t="str">
            <v>Servicios Auxiliares AC y DC tipo 1</v>
          </cell>
          <cell r="D990">
            <v>0</v>
          </cell>
        </row>
        <row r="991">
          <cell r="B991" t="str">
            <v>N4S2E19</v>
          </cell>
          <cell r="C991" t="str">
            <v>Servicios Auxiliares AC y DC tipo 2</v>
          </cell>
          <cell r="D991">
            <v>0</v>
          </cell>
        </row>
        <row r="992">
          <cell r="B992" t="str">
            <v>N4S2E19</v>
          </cell>
          <cell r="C992" t="str">
            <v>Servicios Auxiliares AC y DC tipo 3</v>
          </cell>
          <cell r="D992">
            <v>0</v>
          </cell>
        </row>
        <row r="993">
          <cell r="B993" t="str">
            <v>N4S2E19</v>
          </cell>
          <cell r="C993" t="str">
            <v>Servicios Auxiliares AC y DC tipo 4</v>
          </cell>
          <cell r="D993">
            <v>0</v>
          </cell>
        </row>
        <row r="994">
          <cell r="B994" t="str">
            <v>N4S2E20</v>
          </cell>
          <cell r="C994" t="str">
            <v>Alambre de cobre  No 4 AWG / acero</v>
          </cell>
          <cell r="D994">
            <v>0</v>
          </cell>
        </row>
        <row r="995">
          <cell r="B995" t="str">
            <v>N4S2E21</v>
          </cell>
          <cell r="C995" t="str">
            <v>Material de conexión en malla de puesta a tierra</v>
          </cell>
          <cell r="D995">
            <v>0</v>
          </cell>
        </row>
        <row r="996">
          <cell r="B996" t="str">
            <v>N4S2E22</v>
          </cell>
          <cell r="C996" t="str">
            <v>Cables de SSAA  para equipos de patio</v>
          </cell>
          <cell r="D996">
            <v>0</v>
          </cell>
        </row>
        <row r="997">
          <cell r="B997" t="str">
            <v>N4S2E23</v>
          </cell>
          <cell r="C997" t="str">
            <v>Alumbrado exterior</v>
          </cell>
          <cell r="D997">
            <v>0</v>
          </cell>
        </row>
        <row r="998">
          <cell r="B998" t="str">
            <v>N4S3E01</v>
          </cell>
          <cell r="C998" t="str">
            <v>Dispositivo de Protección contra Sobretensiones (DPS) - N4</v>
          </cell>
          <cell r="D998">
            <v>27260490</v>
          </cell>
        </row>
        <row r="999">
          <cell r="B999" t="str">
            <v>N4S3E02</v>
          </cell>
          <cell r="C999" t="str">
            <v>Dispositivo de Protección contra Sobretensiones (DPS) - Compensación - N4</v>
          </cell>
          <cell r="D999">
            <v>0</v>
          </cell>
        </row>
        <row r="1000">
          <cell r="B1000" t="str">
            <v>N4S3E03</v>
          </cell>
          <cell r="C1000" t="str">
            <v>Interruptor - N4</v>
          </cell>
          <cell r="D1000">
            <v>183509640.00000003</v>
          </cell>
        </row>
        <row r="1001">
          <cell r="B1001" t="str">
            <v>N4S3E04</v>
          </cell>
          <cell r="C1001" t="str">
            <v>Interruptor - Compensación - N4</v>
          </cell>
          <cell r="D1001">
            <v>0</v>
          </cell>
        </row>
        <row r="1002">
          <cell r="B1002" t="str">
            <v>N4S3E05</v>
          </cell>
          <cell r="C1002" t="str">
            <v>Seccionador Tripolar - N4</v>
          </cell>
          <cell r="D1002">
            <v>134972670</v>
          </cell>
        </row>
        <row r="1003">
          <cell r="B1003" t="str">
            <v>N4S3E06</v>
          </cell>
          <cell r="C1003" t="str">
            <v>Seccionador Tripolar con Cuchilla de Puesta a Tierra - N4</v>
          </cell>
          <cell r="D1003">
            <v>69813450</v>
          </cell>
        </row>
        <row r="1004">
          <cell r="B1004" t="str">
            <v>N4S3E07</v>
          </cell>
          <cell r="C1004" t="str">
            <v>Transformador de corriente - N4</v>
          </cell>
          <cell r="D1004">
            <v>135637560</v>
          </cell>
        </row>
        <row r="1005">
          <cell r="B1005" t="str">
            <v>N4S3E08</v>
          </cell>
          <cell r="C1005" t="str">
            <v>Aislador poste - N4</v>
          </cell>
          <cell r="D1005">
            <v>0</v>
          </cell>
        </row>
        <row r="1006">
          <cell r="B1006" t="str">
            <v>N4S3E09</v>
          </cell>
          <cell r="C1006" t="str">
            <v>Interruptor  de acople- N4</v>
          </cell>
          <cell r="D1006">
            <v>0</v>
          </cell>
        </row>
        <row r="1007">
          <cell r="B1007" t="str">
            <v>N4S3E10</v>
          </cell>
          <cell r="C1007" t="str">
            <v>Seccionador Tripolar de acople - N4</v>
          </cell>
          <cell r="D1007">
            <v>0</v>
          </cell>
        </row>
        <row r="1008">
          <cell r="B1008" t="str">
            <v>N4S3E11</v>
          </cell>
          <cell r="C1008" t="str">
            <v>Transformador de corriente de acople- N4</v>
          </cell>
          <cell r="D1008">
            <v>0</v>
          </cell>
        </row>
        <row r="1009">
          <cell r="B1009" t="str">
            <v>N4S3E12</v>
          </cell>
          <cell r="C1009" t="str">
            <v>Módulo genérico encapsulado N4</v>
          </cell>
          <cell r="D1009">
            <v>0</v>
          </cell>
        </row>
        <row r="1010">
          <cell r="B1010" t="str">
            <v>N4S3E13</v>
          </cell>
          <cell r="C1010" t="str">
            <v>Acero Estructural (kg)</v>
          </cell>
          <cell r="D1010">
            <v>99733500</v>
          </cell>
        </row>
        <row r="1011">
          <cell r="B1011" t="str">
            <v>N4S3E14</v>
          </cell>
          <cell r="C1011" t="str">
            <v>Conductores alta tensión</v>
          </cell>
          <cell r="D1011">
            <v>7313790</v>
          </cell>
        </row>
        <row r="1012">
          <cell r="B1012" t="str">
            <v>N4S3E15</v>
          </cell>
          <cell r="C1012" t="str">
            <v>Conectores</v>
          </cell>
          <cell r="D1012">
            <v>664890</v>
          </cell>
        </row>
        <row r="1013">
          <cell r="B1013" t="str">
            <v>N4S3E16</v>
          </cell>
          <cell r="C1013" t="str">
            <v>Cadenas de aisladores</v>
          </cell>
          <cell r="D1013">
            <v>5984010</v>
          </cell>
        </row>
        <row r="1014">
          <cell r="B1014" t="str">
            <v>N4S3E17</v>
          </cell>
          <cell r="C1014" t="str">
            <v>Campo móvil encapsulado - N4</v>
          </cell>
          <cell r="D1014">
            <v>0</v>
          </cell>
        </row>
        <row r="1015">
          <cell r="B1015" t="str">
            <v>N4S3E18</v>
          </cell>
          <cell r="C1015" t="str">
            <v>Terminales SF6 - Aire - N4</v>
          </cell>
          <cell r="D1015">
            <v>0</v>
          </cell>
        </row>
        <row r="1016">
          <cell r="B1016" t="str">
            <v>N4S3E19</v>
          </cell>
          <cell r="C1016" t="str">
            <v>Servicios Auxiliares AC y DC tipo 1</v>
          </cell>
          <cell r="D1016">
            <v>0</v>
          </cell>
        </row>
        <row r="1017">
          <cell r="B1017" t="str">
            <v>N4S3E19</v>
          </cell>
          <cell r="C1017" t="str">
            <v>Servicios Auxiliares AC y DC tipo 2</v>
          </cell>
          <cell r="D1017">
            <v>0</v>
          </cell>
        </row>
        <row r="1018">
          <cell r="B1018" t="str">
            <v>N4S3E19</v>
          </cell>
          <cell r="C1018" t="str">
            <v>Servicios Auxiliares AC y DC tipo 3</v>
          </cell>
          <cell r="D1018">
            <v>0</v>
          </cell>
        </row>
        <row r="1019">
          <cell r="B1019" t="str">
            <v>N4S3E19</v>
          </cell>
          <cell r="C1019" t="str">
            <v>Servicios Auxiliares AC y DC tipo 4</v>
          </cell>
          <cell r="D1019">
            <v>0</v>
          </cell>
        </row>
        <row r="1020">
          <cell r="B1020" t="str">
            <v>N4S3E20</v>
          </cell>
          <cell r="C1020" t="str">
            <v>Alambre de cobre  No 4 AWG / acero</v>
          </cell>
          <cell r="D1020">
            <v>0</v>
          </cell>
        </row>
        <row r="1021">
          <cell r="B1021" t="str">
            <v>N4S3E21</v>
          </cell>
          <cell r="C1021" t="str">
            <v>Material de conexión en malla de puesta a tierra</v>
          </cell>
          <cell r="D1021">
            <v>0</v>
          </cell>
        </row>
        <row r="1022">
          <cell r="B1022" t="str">
            <v>N4S3E22</v>
          </cell>
          <cell r="C1022" t="str">
            <v>Cables de SSAA  para equipos de patio</v>
          </cell>
          <cell r="D1022">
            <v>0</v>
          </cell>
        </row>
        <row r="1023">
          <cell r="B1023" t="str">
            <v>N4S3E23</v>
          </cell>
          <cell r="C1023" t="str">
            <v>Alumbrado exterior</v>
          </cell>
          <cell r="D1023">
            <v>0</v>
          </cell>
        </row>
        <row r="1024">
          <cell r="B1024" t="str">
            <v>N4S4E01</v>
          </cell>
          <cell r="C1024" t="str">
            <v>Dispositivo de Protección contra Sobretensiones (DPS) - N4</v>
          </cell>
          <cell r="D1024">
            <v>27245443</v>
          </cell>
        </row>
        <row r="1025">
          <cell r="B1025" t="str">
            <v>N4S4E02</v>
          </cell>
          <cell r="C1025" t="str">
            <v>Dispositivo de Protección contra Sobretensiones (DPS) - Compensación - N4</v>
          </cell>
          <cell r="D1025">
            <v>0</v>
          </cell>
        </row>
        <row r="1026">
          <cell r="B1026" t="str">
            <v>N4S4E03</v>
          </cell>
          <cell r="C1026" t="str">
            <v>Interruptor - N4</v>
          </cell>
          <cell r="D1026">
            <v>182743825</v>
          </cell>
        </row>
        <row r="1027">
          <cell r="B1027" t="str">
            <v>N4S4E04</v>
          </cell>
          <cell r="C1027" t="str">
            <v>Interruptor - Compensación - N4</v>
          </cell>
          <cell r="D1027">
            <v>0</v>
          </cell>
        </row>
        <row r="1028">
          <cell r="B1028" t="str">
            <v>N4S4E05</v>
          </cell>
          <cell r="C1028" t="str">
            <v>Seccionador Tripolar - N4</v>
          </cell>
          <cell r="D1028">
            <v>134898169</v>
          </cell>
        </row>
        <row r="1029">
          <cell r="B1029" t="str">
            <v>N4S4E06</v>
          </cell>
          <cell r="C1029" t="str">
            <v>Seccionador Tripolar con Cuchilla de Puesta a Tierra - N4</v>
          </cell>
          <cell r="D1029">
            <v>69774915</v>
          </cell>
        </row>
        <row r="1030">
          <cell r="B1030" t="str">
            <v>N4S4E07</v>
          </cell>
          <cell r="C1030" t="str">
            <v>Transformador de corriente - N4</v>
          </cell>
          <cell r="D1030">
            <v>136227215</v>
          </cell>
        </row>
        <row r="1031">
          <cell r="B1031" t="str">
            <v>N4S4E08</v>
          </cell>
          <cell r="C1031" t="str">
            <v>Aislador poste - N4</v>
          </cell>
          <cell r="D1031">
            <v>0</v>
          </cell>
        </row>
        <row r="1032">
          <cell r="B1032" t="str">
            <v>N4S4E09</v>
          </cell>
          <cell r="C1032" t="str">
            <v>Interruptor  de acople- N4</v>
          </cell>
          <cell r="D1032">
            <v>0</v>
          </cell>
        </row>
        <row r="1033">
          <cell r="B1033" t="str">
            <v>N4S4E10</v>
          </cell>
          <cell r="C1033" t="str">
            <v>Seccionador Tripolar de acople - N4</v>
          </cell>
          <cell r="D1033">
            <v>0</v>
          </cell>
        </row>
        <row r="1034">
          <cell r="B1034" t="str">
            <v>N4S4E11</v>
          </cell>
          <cell r="C1034" t="str">
            <v>Transformador de corriente de acople- N4</v>
          </cell>
          <cell r="D1034">
            <v>0</v>
          </cell>
        </row>
        <row r="1035">
          <cell r="B1035" t="str">
            <v>N4S4E12</v>
          </cell>
          <cell r="C1035" t="str">
            <v>Módulo genérico encapsulado N4</v>
          </cell>
          <cell r="D1035">
            <v>0</v>
          </cell>
        </row>
        <row r="1036">
          <cell r="B1036" t="str">
            <v>N4S4E13</v>
          </cell>
          <cell r="C1036" t="str">
            <v>Acero Estructural (kg)</v>
          </cell>
          <cell r="D1036">
            <v>99678450</v>
          </cell>
        </row>
        <row r="1037">
          <cell r="B1037" t="str">
            <v>N4S4E14</v>
          </cell>
          <cell r="C1037" t="str">
            <v>Conductores alta tensión</v>
          </cell>
          <cell r="D1037">
            <v>7309753</v>
          </cell>
        </row>
        <row r="1038">
          <cell r="B1038" t="str">
            <v>N4S4E15</v>
          </cell>
          <cell r="C1038" t="str">
            <v>Conectores</v>
          </cell>
          <cell r="D1038">
            <v>664523</v>
          </cell>
        </row>
        <row r="1039">
          <cell r="B1039" t="str">
            <v>N4S4E16</v>
          </cell>
          <cell r="C1039" t="str">
            <v>Cadenas de aisladores</v>
          </cell>
          <cell r="D1039">
            <v>5980707</v>
          </cell>
        </row>
        <row r="1040">
          <cell r="B1040" t="str">
            <v>N4S4E17</v>
          </cell>
          <cell r="C1040" t="str">
            <v>Campo móvil encapsulado - N4</v>
          </cell>
          <cell r="D1040">
            <v>0</v>
          </cell>
        </row>
        <row r="1041">
          <cell r="B1041" t="str">
            <v>N4S4E18</v>
          </cell>
          <cell r="C1041" t="str">
            <v>Terminales SF6 - Aire - N4</v>
          </cell>
          <cell r="D1041">
            <v>0</v>
          </cell>
        </row>
        <row r="1042">
          <cell r="B1042" t="str">
            <v>N4S4E19</v>
          </cell>
          <cell r="C1042" t="str">
            <v>Servicios Auxiliares AC y DC tipo 1</v>
          </cell>
          <cell r="D1042">
            <v>0</v>
          </cell>
        </row>
        <row r="1043">
          <cell r="B1043" t="str">
            <v>N4S4E19</v>
          </cell>
          <cell r="C1043" t="str">
            <v>Servicios Auxiliares AC y DC tipo 2</v>
          </cell>
          <cell r="D1043">
            <v>0</v>
          </cell>
        </row>
        <row r="1044">
          <cell r="B1044" t="str">
            <v>N4S4E19</v>
          </cell>
          <cell r="C1044" t="str">
            <v>Servicios Auxiliares AC y DC tipo 3</v>
          </cell>
          <cell r="D1044">
            <v>0</v>
          </cell>
        </row>
        <row r="1045">
          <cell r="B1045" t="str">
            <v>N4S4E19</v>
          </cell>
          <cell r="C1045" t="str">
            <v>Servicios Auxiliares AC y DC tipo 4</v>
          </cell>
          <cell r="D1045">
            <v>0</v>
          </cell>
        </row>
        <row r="1046">
          <cell r="B1046" t="str">
            <v>N4S4E20</v>
          </cell>
          <cell r="C1046" t="str">
            <v>Alambre de cobre  No 4 AWG / acero</v>
          </cell>
          <cell r="D1046">
            <v>0</v>
          </cell>
        </row>
        <row r="1047">
          <cell r="B1047" t="str">
            <v>N4S4E21</v>
          </cell>
          <cell r="C1047" t="str">
            <v>Material de conexión en malla de puesta a tierra</v>
          </cell>
          <cell r="D1047">
            <v>0</v>
          </cell>
        </row>
        <row r="1048">
          <cell r="B1048" t="str">
            <v>N4S4E22</v>
          </cell>
          <cell r="C1048" t="str">
            <v>Cables de SSAA  para equipos de patio</v>
          </cell>
          <cell r="D1048">
            <v>0</v>
          </cell>
        </row>
        <row r="1049">
          <cell r="B1049" t="str">
            <v>N4S4E23</v>
          </cell>
          <cell r="C1049" t="str">
            <v>Alumbrado exterior</v>
          </cell>
          <cell r="D1049">
            <v>0</v>
          </cell>
        </row>
        <row r="1050">
          <cell r="B1050" t="str">
            <v>N4S5E01</v>
          </cell>
          <cell r="C1050" t="str">
            <v>Dispositivo de Protección contra Sobretensiones (DPS) - N4</v>
          </cell>
          <cell r="D1050">
            <v>26515850</v>
          </cell>
        </row>
        <row r="1051">
          <cell r="B1051" t="str">
            <v>N4S5E02</v>
          </cell>
          <cell r="C1051" t="str">
            <v>Dispositivo de Protección contra Sobretensiones (DPS) - Compensación - N4</v>
          </cell>
          <cell r="D1051">
            <v>0</v>
          </cell>
        </row>
        <row r="1052">
          <cell r="B1052" t="str">
            <v>N4S5E03</v>
          </cell>
          <cell r="C1052" t="str">
            <v>Interruptor - N4</v>
          </cell>
          <cell r="D1052">
            <v>178768150</v>
          </cell>
        </row>
        <row r="1053">
          <cell r="B1053" t="str">
            <v>N4S5E04</v>
          </cell>
          <cell r="C1053" t="str">
            <v>Interruptor - Compensación - N4</v>
          </cell>
          <cell r="D1053">
            <v>0</v>
          </cell>
        </row>
        <row r="1054">
          <cell r="B1054" t="str">
            <v>N4S5E05</v>
          </cell>
          <cell r="C1054" t="str">
            <v>Seccionador Tripolar - N4</v>
          </cell>
          <cell r="D1054">
            <v>265158500</v>
          </cell>
        </row>
        <row r="1055">
          <cell r="B1055" t="str">
            <v>N4S5E06</v>
          </cell>
          <cell r="C1055" t="str">
            <v>Seccionador Tripolar con Cuchilla de Puesta a Tierra - N4</v>
          </cell>
          <cell r="D1055">
            <v>68428000</v>
          </cell>
        </row>
        <row r="1056">
          <cell r="B1056" t="str">
            <v>N4S5E07</v>
          </cell>
          <cell r="C1056" t="str">
            <v>Transformador de corriente - N4</v>
          </cell>
          <cell r="D1056">
            <v>133434600</v>
          </cell>
        </row>
        <row r="1057">
          <cell r="B1057" t="str">
            <v>N4S5E08</v>
          </cell>
          <cell r="C1057" t="str">
            <v>Aislador poste - N4</v>
          </cell>
          <cell r="D1057">
            <v>28226550</v>
          </cell>
        </row>
        <row r="1058">
          <cell r="B1058" t="str">
            <v>N4S5E09</v>
          </cell>
          <cell r="C1058" t="str">
            <v>Interruptor  de acople- N4</v>
          </cell>
          <cell r="D1058">
            <v>0</v>
          </cell>
        </row>
        <row r="1059">
          <cell r="B1059" t="str">
            <v>N4S5E10</v>
          </cell>
          <cell r="C1059" t="str">
            <v>Seccionador Tripolar de acople - N4</v>
          </cell>
          <cell r="D1059">
            <v>0</v>
          </cell>
        </row>
        <row r="1060">
          <cell r="B1060" t="str">
            <v>N4S5E11</v>
          </cell>
          <cell r="C1060" t="str">
            <v>Transformador de corriente de acople- N4</v>
          </cell>
          <cell r="D1060">
            <v>0</v>
          </cell>
        </row>
        <row r="1061">
          <cell r="B1061" t="str">
            <v>N4S5E12</v>
          </cell>
          <cell r="C1061" t="str">
            <v>Módulo genérico encapsulado N4</v>
          </cell>
          <cell r="D1061">
            <v>0</v>
          </cell>
        </row>
        <row r="1062">
          <cell r="B1062" t="str">
            <v>N4S5E13</v>
          </cell>
          <cell r="C1062" t="str">
            <v>Acero Estructural (kg)</v>
          </cell>
          <cell r="D1062">
            <v>139422050</v>
          </cell>
        </row>
        <row r="1063">
          <cell r="B1063" t="str">
            <v>N4S5E14</v>
          </cell>
          <cell r="C1063" t="str">
            <v>Conductores alta tensión</v>
          </cell>
          <cell r="D1063">
            <v>8553500</v>
          </cell>
        </row>
        <row r="1064">
          <cell r="B1064" t="str">
            <v>N4S5E15</v>
          </cell>
          <cell r="C1064" t="str">
            <v>Conectores</v>
          </cell>
          <cell r="D1064">
            <v>855350</v>
          </cell>
        </row>
        <row r="1065">
          <cell r="B1065" t="str">
            <v>N4S5E16</v>
          </cell>
          <cell r="C1065" t="str">
            <v>Cadenas de aisladores</v>
          </cell>
          <cell r="D1065">
            <v>5987450</v>
          </cell>
        </row>
        <row r="1066">
          <cell r="B1066" t="str">
            <v>N4S5E17</v>
          </cell>
          <cell r="C1066" t="str">
            <v>Campo móvil encapsulado - N4</v>
          </cell>
          <cell r="D1066">
            <v>0</v>
          </cell>
        </row>
        <row r="1067">
          <cell r="B1067" t="str">
            <v>N4S5E18</v>
          </cell>
          <cell r="C1067" t="str">
            <v>Terminales SF6 - Aire - N4</v>
          </cell>
          <cell r="D1067">
            <v>0</v>
          </cell>
        </row>
        <row r="1068">
          <cell r="B1068" t="str">
            <v>N4S5E19</v>
          </cell>
          <cell r="C1068" t="str">
            <v>Servicios Auxiliares AC y DC tipo 1</v>
          </cell>
          <cell r="D1068">
            <v>0</v>
          </cell>
        </row>
        <row r="1069">
          <cell r="B1069" t="str">
            <v>N4S5E19</v>
          </cell>
          <cell r="C1069" t="str">
            <v>Servicios Auxiliares AC y DC tipo 2</v>
          </cell>
          <cell r="D1069">
            <v>0</v>
          </cell>
        </row>
        <row r="1070">
          <cell r="B1070" t="str">
            <v>N4S5E19</v>
          </cell>
          <cell r="C1070" t="str">
            <v>Servicios Auxiliares AC y DC tipo 3</v>
          </cell>
          <cell r="D1070">
            <v>0</v>
          </cell>
        </row>
        <row r="1071">
          <cell r="B1071" t="str">
            <v>N4S5E19</v>
          </cell>
          <cell r="C1071" t="str">
            <v>Servicios Auxiliares AC y DC tipo 4</v>
          </cell>
          <cell r="D1071">
            <v>0</v>
          </cell>
        </row>
        <row r="1072">
          <cell r="B1072" t="str">
            <v>N4S5E20</v>
          </cell>
          <cell r="C1072" t="str">
            <v>Alambre de cobre  No 4 AWG / acero</v>
          </cell>
          <cell r="D1072">
            <v>0</v>
          </cell>
        </row>
        <row r="1073">
          <cell r="B1073" t="str">
            <v>N4S5E21</v>
          </cell>
          <cell r="C1073" t="str">
            <v>Material de conexión en malla de puesta a tierra</v>
          </cell>
          <cell r="D1073">
            <v>0</v>
          </cell>
        </row>
        <row r="1074">
          <cell r="B1074" t="str">
            <v>N4S5E22</v>
          </cell>
          <cell r="C1074" t="str">
            <v>Cables de SSAA  para equipos de patio</v>
          </cell>
          <cell r="D1074">
            <v>0</v>
          </cell>
        </row>
        <row r="1075">
          <cell r="B1075" t="str">
            <v>N4S5E23</v>
          </cell>
          <cell r="C1075" t="str">
            <v>Alumbrado exterior</v>
          </cell>
          <cell r="D1075">
            <v>0</v>
          </cell>
        </row>
        <row r="1076">
          <cell r="B1076" t="str">
            <v>N4S6E01</v>
          </cell>
          <cell r="C1076" t="str">
            <v>Dispositivo de Protección contra Sobretensiones (DPS) - N4</v>
          </cell>
          <cell r="D1076">
            <v>26381093</v>
          </cell>
        </row>
        <row r="1077">
          <cell r="B1077" t="str">
            <v>N4S6E02</v>
          </cell>
          <cell r="C1077" t="str">
            <v>Dispositivo de Protección contra Sobretensiones (DPS) - Compensación - N4</v>
          </cell>
          <cell r="D1077">
            <v>0</v>
          </cell>
        </row>
        <row r="1078">
          <cell r="B1078" t="str">
            <v>N4S6E03</v>
          </cell>
          <cell r="C1078" t="str">
            <v>Interruptor - N4</v>
          </cell>
          <cell r="D1078">
            <v>178710630</v>
          </cell>
        </row>
        <row r="1079">
          <cell r="B1079" t="str">
            <v>N4S6E04</v>
          </cell>
          <cell r="C1079" t="str">
            <v>Interruptor - Compensación - N4</v>
          </cell>
          <cell r="D1079">
            <v>0</v>
          </cell>
        </row>
        <row r="1080">
          <cell r="B1080" t="str">
            <v>N4S6E05</v>
          </cell>
          <cell r="C1080" t="str">
            <v>Seccionador Tripolar - N4</v>
          </cell>
          <cell r="D1080">
            <v>331891170</v>
          </cell>
        </row>
        <row r="1081">
          <cell r="B1081" t="str">
            <v>N4S6E06</v>
          </cell>
          <cell r="C1081" t="str">
            <v>Seccionador Tripolar con Cuchilla de Puesta a Tierra - N4</v>
          </cell>
          <cell r="D1081">
            <v>0</v>
          </cell>
        </row>
        <row r="1082">
          <cell r="B1082" t="str">
            <v>N4S6E07</v>
          </cell>
          <cell r="C1082" t="str">
            <v>Transformador de corriente - N4</v>
          </cell>
          <cell r="D1082">
            <v>132756468</v>
          </cell>
        </row>
        <row r="1083">
          <cell r="B1083" t="str">
            <v>N4S6E08</v>
          </cell>
          <cell r="C1083" t="str">
            <v>Aislador poste - N4</v>
          </cell>
          <cell r="D1083">
            <v>28083099</v>
          </cell>
        </row>
        <row r="1084">
          <cell r="B1084" t="str">
            <v>N4S6E09</v>
          </cell>
          <cell r="C1084" t="str">
            <v>Interruptor  de acople- N4</v>
          </cell>
          <cell r="D1084">
            <v>0</v>
          </cell>
        </row>
        <row r="1085">
          <cell r="B1085" t="str">
            <v>N4S6E10</v>
          </cell>
          <cell r="C1085" t="str">
            <v>Seccionador Tripolar de acople - N4</v>
          </cell>
          <cell r="D1085">
            <v>0</v>
          </cell>
        </row>
        <row r="1086">
          <cell r="B1086" t="str">
            <v>N4S6E11</v>
          </cell>
          <cell r="C1086" t="str">
            <v>Transformador de corriente de acople- N4</v>
          </cell>
          <cell r="D1086">
            <v>0</v>
          </cell>
        </row>
        <row r="1087">
          <cell r="B1087" t="str">
            <v>N4S6E12</v>
          </cell>
          <cell r="C1087" t="str">
            <v>Módulo genérico encapsulado N4</v>
          </cell>
          <cell r="D1087">
            <v>0</v>
          </cell>
        </row>
        <row r="1088">
          <cell r="B1088" t="str">
            <v>N4S6E13</v>
          </cell>
          <cell r="C1088" t="str">
            <v>Acero Estructural (kg)</v>
          </cell>
          <cell r="D1088">
            <v>137862486</v>
          </cell>
        </row>
        <row r="1089">
          <cell r="B1089" t="str">
            <v>N4S6E14</v>
          </cell>
          <cell r="C1089" t="str">
            <v>Conductores alta tensión</v>
          </cell>
          <cell r="D1089">
            <v>8510030</v>
          </cell>
        </row>
        <row r="1090">
          <cell r="B1090" t="str">
            <v>N4S6E15</v>
          </cell>
          <cell r="C1090" t="str">
            <v>Conectores</v>
          </cell>
          <cell r="D1090">
            <v>851003</v>
          </cell>
        </row>
        <row r="1091">
          <cell r="B1091" t="str">
            <v>N4S6E16</v>
          </cell>
          <cell r="C1091" t="str">
            <v>Cadenas de aisladores</v>
          </cell>
          <cell r="D1091">
            <v>5957021</v>
          </cell>
        </row>
        <row r="1092">
          <cell r="B1092" t="str">
            <v>N4S6E17</v>
          </cell>
          <cell r="C1092" t="str">
            <v>Campo móvil encapsulado - N4</v>
          </cell>
          <cell r="D1092">
            <v>0</v>
          </cell>
        </row>
        <row r="1093">
          <cell r="B1093" t="str">
            <v>N4S6E18</v>
          </cell>
          <cell r="C1093" t="str">
            <v>Terminales SF6 - Aire - N4</v>
          </cell>
          <cell r="D1093">
            <v>0</v>
          </cell>
        </row>
        <row r="1094">
          <cell r="B1094" t="str">
            <v>N4S6E19</v>
          </cell>
          <cell r="C1094" t="str">
            <v>Servicios Auxiliares AC y DC tipo 1</v>
          </cell>
          <cell r="D1094">
            <v>0</v>
          </cell>
        </row>
        <row r="1095">
          <cell r="B1095" t="str">
            <v>N4S6E19</v>
          </cell>
          <cell r="C1095" t="str">
            <v>Servicios Auxiliares AC y DC tipo 2</v>
          </cell>
          <cell r="D1095">
            <v>0</v>
          </cell>
        </row>
        <row r="1096">
          <cell r="B1096" t="str">
            <v>N4S6E19</v>
          </cell>
          <cell r="C1096" t="str">
            <v>Servicios Auxiliares AC y DC tipo 3</v>
          </cell>
          <cell r="D1096">
            <v>0</v>
          </cell>
        </row>
        <row r="1097">
          <cell r="B1097" t="str">
            <v>N4S6E19</v>
          </cell>
          <cell r="C1097" t="str">
            <v>Servicios Auxiliares AC y DC tipo 4</v>
          </cell>
          <cell r="D1097">
            <v>0</v>
          </cell>
        </row>
        <row r="1098">
          <cell r="B1098" t="str">
            <v>N4S6E20</v>
          </cell>
          <cell r="C1098" t="str">
            <v>Alambre de cobre  No 4 AWG / acero</v>
          </cell>
          <cell r="D1098">
            <v>0</v>
          </cell>
        </row>
        <row r="1099">
          <cell r="B1099" t="str">
            <v>N4S6E21</v>
          </cell>
          <cell r="C1099" t="str">
            <v>Material de conexión en malla de puesta a tierra</v>
          </cell>
          <cell r="D1099">
            <v>0</v>
          </cell>
        </row>
        <row r="1100">
          <cell r="B1100" t="str">
            <v>N4S6E22</v>
          </cell>
          <cell r="C1100" t="str">
            <v>Cables de SSAA  para equipos de patio</v>
          </cell>
          <cell r="D1100">
            <v>0</v>
          </cell>
        </row>
        <row r="1101">
          <cell r="B1101" t="str">
            <v>N4S6E23</v>
          </cell>
          <cell r="C1101" t="str">
            <v>Alumbrado exterior</v>
          </cell>
          <cell r="D1101">
            <v>0</v>
          </cell>
        </row>
        <row r="1102">
          <cell r="B1102" t="str">
            <v>N4S7E01</v>
          </cell>
          <cell r="C1102" t="str">
            <v>Dispositivo de Protección contra Sobretensiones (DPS) - N4</v>
          </cell>
          <cell r="D1102">
            <v>27406854</v>
          </cell>
        </row>
        <row r="1103">
          <cell r="B1103" t="str">
            <v>N4S7E02</v>
          </cell>
          <cell r="C1103" t="str">
            <v>Dispositivo de Protección contra Sobretensiones (DPS) - Compensación - N4</v>
          </cell>
          <cell r="D1103">
            <v>0</v>
          </cell>
        </row>
        <row r="1104">
          <cell r="B1104" t="str">
            <v>N4S7E03</v>
          </cell>
          <cell r="C1104" t="str">
            <v>Interruptor - N4</v>
          </cell>
          <cell r="D1104">
            <v>182471949</v>
          </cell>
        </row>
        <row r="1105">
          <cell r="B1105" t="str">
            <v>N4S7E04</v>
          </cell>
          <cell r="C1105" t="str">
            <v>Interruptor - Compensación - N4</v>
          </cell>
          <cell r="D1105">
            <v>0</v>
          </cell>
        </row>
        <row r="1106">
          <cell r="B1106" t="str">
            <v>N4S7E05</v>
          </cell>
          <cell r="C1106" t="str">
            <v>Seccionador Tripolar - N4</v>
          </cell>
          <cell r="D1106">
            <v>134870571</v>
          </cell>
        </row>
        <row r="1107">
          <cell r="B1107" t="str">
            <v>N4S7E06</v>
          </cell>
          <cell r="C1107" t="str">
            <v>Seccionador Tripolar con Cuchilla de Puesta a Tierra - N4</v>
          </cell>
          <cell r="D1107">
            <v>69959601</v>
          </cell>
        </row>
        <row r="1108">
          <cell r="B1108" t="str">
            <v>N4S7E07</v>
          </cell>
          <cell r="C1108" t="str">
            <v>Transformador de corriente - N4</v>
          </cell>
          <cell r="D1108">
            <v>135591804</v>
          </cell>
        </row>
        <row r="1109">
          <cell r="B1109" t="str">
            <v>N4S7E08</v>
          </cell>
          <cell r="C1109" t="str">
            <v>Aislador poste - N4</v>
          </cell>
          <cell r="D1109">
            <v>28128087</v>
          </cell>
        </row>
        <row r="1110">
          <cell r="B1110" t="str">
            <v>N4S7E09</v>
          </cell>
          <cell r="C1110" t="str">
            <v>Interruptor  de acople- N4</v>
          </cell>
          <cell r="D1110">
            <v>0</v>
          </cell>
        </row>
        <row r="1111">
          <cell r="B1111" t="str">
            <v>N4S7E10</v>
          </cell>
          <cell r="C1111" t="str">
            <v>Seccionador Tripolar de acople - N4</v>
          </cell>
          <cell r="D1111">
            <v>0</v>
          </cell>
        </row>
        <row r="1112">
          <cell r="B1112" t="str">
            <v>N4S7E11</v>
          </cell>
          <cell r="C1112" t="str">
            <v>Transformador de corriente de acople- N4</v>
          </cell>
          <cell r="D1112">
            <v>0</v>
          </cell>
        </row>
        <row r="1113">
          <cell r="B1113" t="str">
            <v>N4S7E12</v>
          </cell>
          <cell r="C1113" t="str">
            <v>Módulo genérico encapsulado N4</v>
          </cell>
          <cell r="D1113">
            <v>0</v>
          </cell>
        </row>
        <row r="1114">
          <cell r="B1114" t="str">
            <v>N4S7E13</v>
          </cell>
          <cell r="C1114" t="str">
            <v>Acero Estructural (kg)</v>
          </cell>
          <cell r="D1114">
            <v>129100707</v>
          </cell>
        </row>
        <row r="1115">
          <cell r="B1115" t="str">
            <v>N4S7E14</v>
          </cell>
          <cell r="C1115" t="str">
            <v>Conductores alta tensión</v>
          </cell>
          <cell r="D1115">
            <v>8654796</v>
          </cell>
        </row>
        <row r="1116">
          <cell r="B1116" t="str">
            <v>N4S7E15</v>
          </cell>
          <cell r="C1116" t="str">
            <v>Conectores</v>
          </cell>
          <cell r="D1116">
            <v>721233</v>
          </cell>
        </row>
        <row r="1117">
          <cell r="B1117" t="str">
            <v>N4S7E16</v>
          </cell>
          <cell r="C1117" t="str">
            <v>Cadenas de aisladores</v>
          </cell>
          <cell r="D1117">
            <v>4327398</v>
          </cell>
        </row>
        <row r="1118">
          <cell r="B1118" t="str">
            <v>N4S7E17</v>
          </cell>
          <cell r="C1118" t="str">
            <v>Campo móvil encapsulado - N4</v>
          </cell>
          <cell r="D1118">
            <v>0</v>
          </cell>
        </row>
        <row r="1119">
          <cell r="B1119" t="str">
            <v>N4S7E18</v>
          </cell>
          <cell r="C1119" t="str">
            <v>Terminales SF6 - Aire - N4</v>
          </cell>
          <cell r="D1119">
            <v>0</v>
          </cell>
        </row>
        <row r="1120">
          <cell r="B1120" t="str">
            <v>N4S7E19</v>
          </cell>
          <cell r="C1120" t="str">
            <v>Servicios Auxiliares AC y DC tipo 1</v>
          </cell>
          <cell r="D1120">
            <v>0</v>
          </cell>
        </row>
        <row r="1121">
          <cell r="B1121" t="str">
            <v>N4S7E19</v>
          </cell>
          <cell r="C1121" t="str">
            <v>Servicios Auxiliares AC y DC tipo 2</v>
          </cell>
          <cell r="D1121">
            <v>0</v>
          </cell>
        </row>
        <row r="1122">
          <cell r="B1122" t="str">
            <v>N4S7E19</v>
          </cell>
          <cell r="C1122" t="str">
            <v>Servicios Auxiliares AC y DC tipo 3</v>
          </cell>
          <cell r="D1122">
            <v>0</v>
          </cell>
        </row>
        <row r="1123">
          <cell r="B1123" t="str">
            <v>N4S7E19</v>
          </cell>
          <cell r="C1123" t="str">
            <v>Servicios Auxiliares AC y DC tipo 4</v>
          </cell>
          <cell r="D1123">
            <v>0</v>
          </cell>
        </row>
        <row r="1124">
          <cell r="B1124" t="str">
            <v>N4S7E20</v>
          </cell>
          <cell r="C1124" t="str">
            <v>Alambre de cobre  No 4 AWG / acero</v>
          </cell>
          <cell r="D1124">
            <v>0</v>
          </cell>
        </row>
        <row r="1125">
          <cell r="B1125" t="str">
            <v>N4S7E21</v>
          </cell>
          <cell r="C1125" t="str">
            <v>Material de conexión en malla de puesta a tierra</v>
          </cell>
          <cell r="D1125">
            <v>0</v>
          </cell>
        </row>
        <row r="1126">
          <cell r="B1126" t="str">
            <v>N4S7E22</v>
          </cell>
          <cell r="C1126" t="str">
            <v>Cables de SSAA  para equipos de patio</v>
          </cell>
          <cell r="D1126">
            <v>0</v>
          </cell>
        </row>
        <row r="1127">
          <cell r="B1127" t="str">
            <v>N4S7E23</v>
          </cell>
          <cell r="C1127" t="str">
            <v>Alumbrado exterior</v>
          </cell>
          <cell r="D1127">
            <v>0</v>
          </cell>
        </row>
        <row r="1128">
          <cell r="B1128" t="str">
            <v>N4S8E01</v>
          </cell>
          <cell r="C1128" t="str">
            <v>Dispositivo de Protección contra Sobretensiones (DPS) - N4</v>
          </cell>
          <cell r="D1128">
            <v>27387640</v>
          </cell>
        </row>
        <row r="1129">
          <cell r="B1129" t="str">
            <v>N4S8E02</v>
          </cell>
          <cell r="C1129" t="str">
            <v>Dispositivo de Protección contra Sobretensiones (DPS) - Compensación - N4</v>
          </cell>
          <cell r="D1129">
            <v>0</v>
          </cell>
        </row>
        <row r="1130">
          <cell r="B1130" t="str">
            <v>N4S8E03</v>
          </cell>
          <cell r="C1130" t="str">
            <v>Interruptor - N4</v>
          </cell>
          <cell r="D1130">
            <v>181443115</v>
          </cell>
        </row>
        <row r="1131">
          <cell r="B1131" t="str">
            <v>N4S8E04</v>
          </cell>
          <cell r="C1131" t="str">
            <v>Interruptor - Compensación - N4</v>
          </cell>
          <cell r="D1131">
            <v>0</v>
          </cell>
        </row>
        <row r="1132">
          <cell r="B1132" t="str">
            <v>N4S8E05</v>
          </cell>
          <cell r="C1132" t="str">
            <v>Seccionador Tripolar - N4</v>
          </cell>
          <cell r="D1132">
            <v>134884127</v>
          </cell>
        </row>
        <row r="1133">
          <cell r="B1133" t="str">
            <v>N4S8E06</v>
          </cell>
          <cell r="C1133" t="str">
            <v>Seccionador Tripolar con Cuchilla de Puesta a Tierra - N4</v>
          </cell>
          <cell r="D1133">
            <v>69838482</v>
          </cell>
        </row>
        <row r="1134">
          <cell r="B1134" t="str">
            <v>N4S8E07</v>
          </cell>
          <cell r="C1134" t="str">
            <v>Transformador de corriente - N4</v>
          </cell>
          <cell r="D1134">
            <v>135568818</v>
          </cell>
        </row>
        <row r="1135">
          <cell r="B1135" t="str">
            <v>N4S8E08</v>
          </cell>
          <cell r="C1135" t="str">
            <v>Aislador poste - N4</v>
          </cell>
          <cell r="D1135">
            <v>0</v>
          </cell>
        </row>
        <row r="1136">
          <cell r="B1136" t="str">
            <v>N4S8E09</v>
          </cell>
          <cell r="C1136" t="str">
            <v>Interruptor  de acople- N4</v>
          </cell>
          <cell r="D1136">
            <v>0</v>
          </cell>
        </row>
        <row r="1137">
          <cell r="B1137" t="str">
            <v>N4S8E10</v>
          </cell>
          <cell r="C1137" t="str">
            <v>Seccionador Tripolar de acople - N4</v>
          </cell>
          <cell r="D1137">
            <v>0</v>
          </cell>
        </row>
        <row r="1138">
          <cell r="B1138" t="str">
            <v>N4S8E11</v>
          </cell>
          <cell r="C1138" t="str">
            <v>Transformador de corriente de acople- N4</v>
          </cell>
          <cell r="D1138">
            <v>0</v>
          </cell>
        </row>
        <row r="1139">
          <cell r="B1139" t="str">
            <v>N4S8E12</v>
          </cell>
          <cell r="C1139" t="str">
            <v>Módulo genérico encapsulado N4</v>
          </cell>
          <cell r="D1139">
            <v>0</v>
          </cell>
        </row>
        <row r="1140">
          <cell r="B1140" t="str">
            <v>N4S8E13</v>
          </cell>
          <cell r="C1140" t="str">
            <v>Acero Estructural (kg)</v>
          </cell>
          <cell r="D1140">
            <v>121874998</v>
          </cell>
        </row>
        <row r="1141">
          <cell r="B1141" t="str">
            <v>N4S8E14</v>
          </cell>
          <cell r="C1141" t="str">
            <v>Conductores alta tensión</v>
          </cell>
          <cell r="D1141">
            <v>8900983</v>
          </cell>
        </row>
        <row r="1142">
          <cell r="B1142" t="str">
            <v>N4S8E15</v>
          </cell>
          <cell r="C1142" t="str">
            <v>Conectores</v>
          </cell>
          <cell r="D1142">
            <v>684691</v>
          </cell>
        </row>
        <row r="1143">
          <cell r="B1143" t="str">
            <v>N4S8E16</v>
          </cell>
          <cell r="C1143" t="str">
            <v>Cadenas de aisladores</v>
          </cell>
          <cell r="D1143">
            <v>4108146</v>
          </cell>
        </row>
        <row r="1144">
          <cell r="B1144" t="str">
            <v>N4S8E17</v>
          </cell>
          <cell r="C1144" t="str">
            <v>Campo móvil encapsulado - N4</v>
          </cell>
          <cell r="D1144">
            <v>0</v>
          </cell>
        </row>
        <row r="1145">
          <cell r="B1145" t="str">
            <v>N4S8E18</v>
          </cell>
          <cell r="C1145" t="str">
            <v>Terminales SF6 - Aire - N4</v>
          </cell>
          <cell r="D1145">
            <v>0</v>
          </cell>
        </row>
        <row r="1146">
          <cell r="B1146" t="str">
            <v>N4S8E19</v>
          </cell>
          <cell r="C1146" t="str">
            <v>Servicios Auxiliares AC y DC tipo 1</v>
          </cell>
          <cell r="D1146">
            <v>0</v>
          </cell>
        </row>
        <row r="1147">
          <cell r="B1147" t="str">
            <v>N4S8E19</v>
          </cell>
          <cell r="C1147" t="str">
            <v>Servicios Auxiliares AC y DC tipo 2</v>
          </cell>
          <cell r="D1147">
            <v>0</v>
          </cell>
        </row>
        <row r="1148">
          <cell r="B1148" t="str">
            <v>N4S8E19</v>
          </cell>
          <cell r="C1148" t="str">
            <v>Servicios Auxiliares AC y DC tipo 3</v>
          </cell>
          <cell r="D1148">
            <v>0</v>
          </cell>
        </row>
        <row r="1149">
          <cell r="B1149" t="str">
            <v>N4S8E19</v>
          </cell>
          <cell r="C1149" t="str">
            <v>Servicios Auxiliares AC y DC tipo 4</v>
          </cell>
          <cell r="D1149">
            <v>0</v>
          </cell>
        </row>
        <row r="1150">
          <cell r="B1150" t="str">
            <v>N4S8E20</v>
          </cell>
          <cell r="C1150" t="str">
            <v>Alambre de cobre  No 4 AWG / acero</v>
          </cell>
          <cell r="D1150">
            <v>0</v>
          </cell>
        </row>
        <row r="1151">
          <cell r="B1151" t="str">
            <v>N4S8E21</v>
          </cell>
          <cell r="C1151" t="str">
            <v>Material de conexión en malla de puesta a tierra</v>
          </cell>
          <cell r="D1151">
            <v>0</v>
          </cell>
        </row>
        <row r="1152">
          <cell r="B1152" t="str">
            <v>N4S8E22</v>
          </cell>
          <cell r="C1152" t="str">
            <v>Cables de SSAA  para equipos de patio</v>
          </cell>
          <cell r="D1152">
            <v>0</v>
          </cell>
        </row>
        <row r="1153">
          <cell r="B1153" t="str">
            <v>N4S8E23</v>
          </cell>
          <cell r="C1153" t="str">
            <v>Alumbrado exterior</v>
          </cell>
          <cell r="D1153">
            <v>0</v>
          </cell>
        </row>
        <row r="1154">
          <cell r="B1154" t="str">
            <v>N4S9E01</v>
          </cell>
          <cell r="C1154" t="str">
            <v>Dispositivo de Protección contra Sobretensiones (DPS) - N4</v>
          </cell>
          <cell r="D1154">
            <v>27559626</v>
          </cell>
        </row>
        <row r="1155">
          <cell r="B1155" t="str">
            <v>N4S9E02</v>
          </cell>
          <cell r="C1155" t="str">
            <v>Dispositivo de Protección contra Sobretensiones (DPS) - Compensación - N4</v>
          </cell>
          <cell r="D1155">
            <v>0</v>
          </cell>
        </row>
        <row r="1156">
          <cell r="B1156" t="str">
            <v>N4S9E03</v>
          </cell>
          <cell r="C1156" t="str">
            <v>Interruptor - N4</v>
          </cell>
          <cell r="D1156">
            <v>182834592</v>
          </cell>
        </row>
        <row r="1157">
          <cell r="B1157" t="str">
            <v>N4S9E04</v>
          </cell>
          <cell r="C1157" t="str">
            <v>Interruptor - Compensación - N4</v>
          </cell>
          <cell r="D1157">
            <v>0</v>
          </cell>
        </row>
        <row r="1158">
          <cell r="B1158" t="str">
            <v>N4S9E05</v>
          </cell>
          <cell r="C1158" t="str">
            <v>Seccionador Tripolar - N4</v>
          </cell>
          <cell r="D1158">
            <v>135781572</v>
          </cell>
        </row>
        <row r="1159">
          <cell r="B1159" t="str">
            <v>N4S9E06</v>
          </cell>
          <cell r="C1159" t="str">
            <v>Seccionador Tripolar con Cuchilla de Puesta a Tierra - N4</v>
          </cell>
          <cell r="D1159">
            <v>69907344</v>
          </cell>
        </row>
        <row r="1160">
          <cell r="B1160" t="str">
            <v>N4S9E07</v>
          </cell>
          <cell r="C1160" t="str">
            <v>Transformador de corriente - N4</v>
          </cell>
          <cell r="D1160">
            <v>136453758</v>
          </cell>
        </row>
        <row r="1161">
          <cell r="B1161" t="str">
            <v>N4S9E08</v>
          </cell>
          <cell r="C1161" t="str">
            <v>Aislador poste - N4</v>
          </cell>
          <cell r="D1161">
            <v>0</v>
          </cell>
        </row>
        <row r="1162">
          <cell r="B1162" t="str">
            <v>N4S9E09</v>
          </cell>
          <cell r="C1162" t="str">
            <v>Interruptor  de acople- N4</v>
          </cell>
          <cell r="D1162">
            <v>0</v>
          </cell>
        </row>
        <row r="1163">
          <cell r="B1163" t="str">
            <v>N4S9E10</v>
          </cell>
          <cell r="C1163" t="str">
            <v>Seccionador Tripolar de acople - N4</v>
          </cell>
          <cell r="D1163">
            <v>0</v>
          </cell>
        </row>
        <row r="1164">
          <cell r="B1164" t="str">
            <v>N4S9E11</v>
          </cell>
          <cell r="C1164" t="str">
            <v>Transformador de corriente de acople- N4</v>
          </cell>
          <cell r="D1164">
            <v>0</v>
          </cell>
        </row>
        <row r="1165">
          <cell r="B1165" t="str">
            <v>N4S9E12</v>
          </cell>
          <cell r="C1165" t="str">
            <v>Módulo genérico encapsulado N4</v>
          </cell>
          <cell r="D1165">
            <v>0</v>
          </cell>
        </row>
        <row r="1166">
          <cell r="B1166" t="str">
            <v>N4S9E13</v>
          </cell>
          <cell r="C1166" t="str">
            <v>Acero Estructural (kg)</v>
          </cell>
          <cell r="D1166">
            <v>107549760</v>
          </cell>
        </row>
        <row r="1167">
          <cell r="B1167" t="str">
            <v>N4S9E14</v>
          </cell>
          <cell r="C1167" t="str">
            <v>Conductores alta tensión</v>
          </cell>
          <cell r="D1167">
            <v>7394046</v>
          </cell>
        </row>
        <row r="1168">
          <cell r="B1168" t="str">
            <v>N4S9E15</v>
          </cell>
          <cell r="C1168" t="str">
            <v>Conectores</v>
          </cell>
          <cell r="D1168">
            <v>672186</v>
          </cell>
        </row>
        <row r="1169">
          <cell r="B1169" t="str">
            <v>N4S9E16</v>
          </cell>
          <cell r="C1169" t="str">
            <v>Cadenas de aisladores</v>
          </cell>
          <cell r="D1169">
            <v>4033116</v>
          </cell>
        </row>
        <row r="1170">
          <cell r="B1170" t="str">
            <v>N4S9E17</v>
          </cell>
          <cell r="C1170" t="str">
            <v>Campo móvil encapsulado - N4</v>
          </cell>
          <cell r="D1170">
            <v>0</v>
          </cell>
        </row>
        <row r="1171">
          <cell r="B1171" t="str">
            <v>N4S9E18</v>
          </cell>
          <cell r="C1171" t="str">
            <v>Terminales SF6 - Aire - N4</v>
          </cell>
          <cell r="D1171">
            <v>0</v>
          </cell>
        </row>
        <row r="1172">
          <cell r="B1172" t="str">
            <v>N4S9E19</v>
          </cell>
          <cell r="C1172" t="str">
            <v>Servicios Auxiliares AC y DC tipo 1</v>
          </cell>
          <cell r="D1172">
            <v>0</v>
          </cell>
        </row>
        <row r="1173">
          <cell r="B1173" t="str">
            <v>N4S9E19</v>
          </cell>
          <cell r="C1173" t="str">
            <v>Servicios Auxiliares AC y DC tipo 2</v>
          </cell>
          <cell r="D1173">
            <v>0</v>
          </cell>
        </row>
        <row r="1174">
          <cell r="B1174" t="str">
            <v>N4S9E19</v>
          </cell>
          <cell r="C1174" t="str">
            <v>Servicios Auxiliares AC y DC tipo 3</v>
          </cell>
          <cell r="D1174">
            <v>0</v>
          </cell>
        </row>
        <row r="1175">
          <cell r="B1175" t="str">
            <v>N4S9E19</v>
          </cell>
          <cell r="C1175" t="str">
            <v>Servicios Auxiliares AC y DC tipo 4</v>
          </cell>
          <cell r="D1175">
            <v>0</v>
          </cell>
        </row>
        <row r="1176">
          <cell r="B1176" t="str">
            <v>N4S9E20</v>
          </cell>
          <cell r="C1176" t="str">
            <v>Alambre de cobre  No 4 AWG / acero</v>
          </cell>
          <cell r="D1176">
            <v>0</v>
          </cell>
        </row>
        <row r="1177">
          <cell r="B1177" t="str">
            <v>N4S9E21</v>
          </cell>
          <cell r="C1177" t="str">
            <v>Material de conexión en malla de puesta a tierra</v>
          </cell>
          <cell r="D1177">
            <v>0</v>
          </cell>
        </row>
        <row r="1178">
          <cell r="B1178" t="str">
            <v>N4S9E22</v>
          </cell>
          <cell r="C1178" t="str">
            <v>Cables de SSAA  para equipos de patio</v>
          </cell>
          <cell r="D1178">
            <v>0</v>
          </cell>
        </row>
        <row r="1179">
          <cell r="B1179" t="str">
            <v>N4S9E23</v>
          </cell>
          <cell r="C1179" t="str">
            <v>Alumbrado exterior</v>
          </cell>
          <cell r="D1179">
            <v>0</v>
          </cell>
        </row>
        <row r="1180">
          <cell r="B1180" t="str">
            <v>N4S10E01</v>
          </cell>
          <cell r="C1180" t="str">
            <v>Dispositivo de Protección contra Sobretensiones (DPS) - N4</v>
          </cell>
          <cell r="D1180">
            <v>27553763</v>
          </cell>
        </row>
        <row r="1181">
          <cell r="B1181" t="str">
            <v>N4S10E02</v>
          </cell>
          <cell r="C1181" t="str">
            <v>Dispositivo de Protección contra Sobretensiones (DPS) - Compensación - N4</v>
          </cell>
          <cell r="D1181">
            <v>0</v>
          </cell>
        </row>
        <row r="1182">
          <cell r="B1182" t="str">
            <v>N4S10E03</v>
          </cell>
          <cell r="C1182" t="str">
            <v>Interruptor - N4</v>
          </cell>
          <cell r="D1182">
            <v>182123653</v>
          </cell>
        </row>
        <row r="1183">
          <cell r="B1183" t="str">
            <v>N4S10E04</v>
          </cell>
          <cell r="C1183" t="str">
            <v>Interruptor - Compensación - N4</v>
          </cell>
          <cell r="D1183">
            <v>0</v>
          </cell>
        </row>
        <row r="1184">
          <cell r="B1184" t="str">
            <v>N4S10E05</v>
          </cell>
          <cell r="C1184" t="str">
            <v>Seccionador Tripolar - N4</v>
          </cell>
          <cell r="D1184">
            <v>135752686</v>
          </cell>
        </row>
        <row r="1185">
          <cell r="B1185" t="str">
            <v>N4S10E06</v>
          </cell>
          <cell r="C1185" t="str">
            <v>Seccionador Tripolar con Cuchilla de Puesta a Tierra - N4</v>
          </cell>
          <cell r="D1185">
            <v>70564515</v>
          </cell>
        </row>
        <row r="1186">
          <cell r="B1186" t="str">
            <v>N4S10E07</v>
          </cell>
          <cell r="C1186" t="str">
            <v>Transformador de corriente - N4</v>
          </cell>
          <cell r="D1186">
            <v>136424729</v>
          </cell>
        </row>
        <row r="1187">
          <cell r="B1187" t="str">
            <v>N4S10E08</v>
          </cell>
          <cell r="C1187" t="str">
            <v>Aislador poste - N4</v>
          </cell>
          <cell r="D1187">
            <v>0</v>
          </cell>
        </row>
        <row r="1188">
          <cell r="B1188" t="str">
            <v>N4S10E09</v>
          </cell>
          <cell r="C1188" t="str">
            <v>Interruptor  de acople- N4</v>
          </cell>
          <cell r="D1188">
            <v>0</v>
          </cell>
        </row>
        <row r="1189">
          <cell r="B1189" t="str">
            <v>N4S10E10</v>
          </cell>
          <cell r="C1189" t="str">
            <v>Seccionador Tripolar de acople - N4</v>
          </cell>
          <cell r="D1189">
            <v>0</v>
          </cell>
        </row>
        <row r="1190">
          <cell r="B1190" t="str">
            <v>N4S10E11</v>
          </cell>
          <cell r="C1190" t="str">
            <v>Transformador de corriente de acople- N4</v>
          </cell>
          <cell r="D1190">
            <v>0</v>
          </cell>
        </row>
        <row r="1191">
          <cell r="B1191" t="str">
            <v>N4S10E12</v>
          </cell>
          <cell r="C1191" t="str">
            <v>Módulo genérico encapsulado N4</v>
          </cell>
          <cell r="D1191">
            <v>0</v>
          </cell>
        </row>
        <row r="1192">
          <cell r="B1192" t="str">
            <v>N4S10E13</v>
          </cell>
          <cell r="C1192" t="str">
            <v>Acero Estructural (kg)</v>
          </cell>
          <cell r="D1192">
            <v>107526880</v>
          </cell>
        </row>
        <row r="1193">
          <cell r="B1193" t="str">
            <v>N4S10E14</v>
          </cell>
          <cell r="C1193" t="str">
            <v>Conductores alta tensión</v>
          </cell>
          <cell r="D1193">
            <v>7392473</v>
          </cell>
        </row>
        <row r="1194">
          <cell r="B1194" t="str">
            <v>N4S10E15</v>
          </cell>
          <cell r="C1194" t="str">
            <v>Conectores</v>
          </cell>
          <cell r="D1194">
            <v>672043</v>
          </cell>
        </row>
        <row r="1195">
          <cell r="B1195" t="str">
            <v>N4S10E16</v>
          </cell>
          <cell r="C1195" t="str">
            <v>Cadenas de aisladores</v>
          </cell>
          <cell r="D1195">
            <v>4032258</v>
          </cell>
        </row>
        <row r="1196">
          <cell r="B1196" t="str">
            <v>N4S10E17</v>
          </cell>
          <cell r="C1196" t="str">
            <v>Campo móvil encapsulado - N4</v>
          </cell>
          <cell r="D1196">
            <v>0</v>
          </cell>
        </row>
        <row r="1197">
          <cell r="B1197" t="str">
            <v>N4S10E18</v>
          </cell>
          <cell r="C1197" t="str">
            <v>Terminales SF6 - Aire - N4</v>
          </cell>
          <cell r="D1197">
            <v>0</v>
          </cell>
        </row>
        <row r="1198">
          <cell r="B1198" t="str">
            <v>N4S10E19</v>
          </cell>
          <cell r="C1198" t="str">
            <v>Servicios Auxiliares AC y DC tipo 1</v>
          </cell>
          <cell r="D1198">
            <v>0</v>
          </cell>
        </row>
        <row r="1199">
          <cell r="B1199" t="str">
            <v>N4S10E19</v>
          </cell>
          <cell r="C1199" t="str">
            <v>Servicios Auxiliares AC y DC tipo 2</v>
          </cell>
          <cell r="D1199">
            <v>0</v>
          </cell>
        </row>
        <row r="1200">
          <cell r="B1200" t="str">
            <v>N4S10E19</v>
          </cell>
          <cell r="C1200" t="str">
            <v>Servicios Auxiliares AC y DC tipo 3</v>
          </cell>
          <cell r="D1200">
            <v>0</v>
          </cell>
        </row>
        <row r="1201">
          <cell r="B1201" t="str">
            <v>N4S10E19</v>
          </cell>
          <cell r="C1201" t="str">
            <v>Servicios Auxiliares AC y DC tipo 4</v>
          </cell>
          <cell r="D1201">
            <v>0</v>
          </cell>
        </row>
        <row r="1202">
          <cell r="B1202" t="str">
            <v>N4S10E20</v>
          </cell>
          <cell r="C1202" t="str">
            <v>Alambre de cobre  No 4 AWG / acero</v>
          </cell>
          <cell r="D1202">
            <v>0</v>
          </cell>
        </row>
        <row r="1203">
          <cell r="B1203" t="str">
            <v>N4S10E21</v>
          </cell>
          <cell r="C1203" t="str">
            <v>Material de conexión en malla de puesta a tierra</v>
          </cell>
          <cell r="D1203">
            <v>0</v>
          </cell>
        </row>
        <row r="1204">
          <cell r="B1204" t="str">
            <v>N4S10E22</v>
          </cell>
          <cell r="C1204" t="str">
            <v>Cables de SSAA  para equipos de patio</v>
          </cell>
          <cell r="D1204">
            <v>0</v>
          </cell>
        </row>
        <row r="1205">
          <cell r="B1205" t="str">
            <v>N4S10E23</v>
          </cell>
          <cell r="C1205" t="str">
            <v>Alumbrado exterior</v>
          </cell>
          <cell r="D1205">
            <v>0</v>
          </cell>
        </row>
        <row r="1206">
          <cell r="B1206" t="str">
            <v>N4S11E01</v>
          </cell>
          <cell r="C1206" t="str">
            <v>Dispositivo de Protección contra Sobretensiones (DPS) - N4</v>
          </cell>
          <cell r="D1206">
            <v>27566406</v>
          </cell>
        </row>
        <row r="1207">
          <cell r="B1207" t="str">
            <v>N4S11E02</v>
          </cell>
          <cell r="C1207" t="str">
            <v>Dispositivo de Protección contra Sobretensiones (DPS) - Compensación - N4</v>
          </cell>
          <cell r="D1207">
            <v>0</v>
          </cell>
        </row>
        <row r="1208">
          <cell r="B1208" t="str">
            <v>N4S11E03</v>
          </cell>
          <cell r="C1208" t="str">
            <v>Interruptor - N4</v>
          </cell>
          <cell r="D1208">
            <v>183119697.00000003</v>
          </cell>
        </row>
        <row r="1209">
          <cell r="B1209" t="str">
            <v>N4S11E04</v>
          </cell>
          <cell r="C1209" t="str">
            <v>Interruptor - Compensación - N4</v>
          </cell>
          <cell r="D1209">
            <v>0</v>
          </cell>
        </row>
        <row r="1210">
          <cell r="B1210" t="str">
            <v>N4S11E05</v>
          </cell>
          <cell r="C1210" t="str">
            <v>Seccionador Tripolar - N4</v>
          </cell>
          <cell r="D1210">
            <v>135863001</v>
          </cell>
        </row>
        <row r="1211">
          <cell r="B1211" t="str">
            <v>N4S11E06</v>
          </cell>
          <cell r="C1211" t="str">
            <v>Seccionador Tripolar con Cuchilla de Puesta a Tierra - N4</v>
          </cell>
          <cell r="D1211">
            <v>70228701</v>
          </cell>
        </row>
        <row r="1212">
          <cell r="B1212" t="str">
            <v>N4S11E07</v>
          </cell>
          <cell r="C1212" t="str">
            <v>Transformador de corriente - N4</v>
          </cell>
          <cell r="D1212">
            <v>136519344</v>
          </cell>
        </row>
        <row r="1213">
          <cell r="B1213" t="str">
            <v>N4S11E08</v>
          </cell>
          <cell r="C1213" t="str">
            <v>Aislador poste - N4</v>
          </cell>
          <cell r="D1213">
            <v>0</v>
          </cell>
        </row>
        <row r="1214">
          <cell r="B1214" t="str">
            <v>N4S11E09</v>
          </cell>
          <cell r="C1214" t="str">
            <v>Interruptor  de acople- N4</v>
          </cell>
          <cell r="D1214">
            <v>0</v>
          </cell>
        </row>
        <row r="1215">
          <cell r="B1215" t="str">
            <v>N4S11E10</v>
          </cell>
          <cell r="C1215" t="str">
            <v>Seccionador Tripolar de acople - N4</v>
          </cell>
          <cell r="D1215">
            <v>0</v>
          </cell>
        </row>
        <row r="1216">
          <cell r="B1216" t="str">
            <v>N4S11E11</v>
          </cell>
          <cell r="C1216" t="str">
            <v>Transformador de corriente de acople- N4</v>
          </cell>
          <cell r="D1216">
            <v>0</v>
          </cell>
        </row>
        <row r="1217">
          <cell r="B1217" t="str">
            <v>N4S11E12</v>
          </cell>
          <cell r="C1217" t="str">
            <v>Módulo genérico encapsulado N4</v>
          </cell>
          <cell r="D1217">
            <v>0</v>
          </cell>
        </row>
        <row r="1218">
          <cell r="B1218" t="str">
            <v>N4S11E13</v>
          </cell>
          <cell r="C1218" t="str">
            <v>Acero Estructural (kg)</v>
          </cell>
          <cell r="D1218">
            <v>92544362.999999985</v>
          </cell>
        </row>
        <row r="1219">
          <cell r="B1219" t="str">
            <v>N4S11E14</v>
          </cell>
          <cell r="C1219" t="str">
            <v>Conductores alta tensión</v>
          </cell>
          <cell r="D1219">
            <v>5907087</v>
          </cell>
        </row>
        <row r="1220">
          <cell r="B1220" t="str">
            <v>N4S11E15</v>
          </cell>
          <cell r="C1220" t="str">
            <v>Conectores</v>
          </cell>
          <cell r="D1220">
            <v>656343</v>
          </cell>
        </row>
        <row r="1221">
          <cell r="B1221" t="str">
            <v>N4S11E16</v>
          </cell>
          <cell r="C1221" t="str">
            <v>Cadenas de aisladores</v>
          </cell>
          <cell r="D1221">
            <v>3938058</v>
          </cell>
        </row>
        <row r="1222">
          <cell r="B1222" t="str">
            <v>N4S11E17</v>
          </cell>
          <cell r="C1222" t="str">
            <v>Campo móvil encapsulado - N4</v>
          </cell>
          <cell r="D1222">
            <v>0</v>
          </cell>
        </row>
        <row r="1223">
          <cell r="B1223" t="str">
            <v>N4S11E18</v>
          </cell>
          <cell r="C1223" t="str">
            <v>Terminales SF6 - Aire - N4</v>
          </cell>
          <cell r="D1223">
            <v>0</v>
          </cell>
        </row>
        <row r="1224">
          <cell r="B1224" t="str">
            <v>N4S11E19</v>
          </cell>
          <cell r="C1224" t="str">
            <v>Servicios Auxiliares AC y DC tipo 1</v>
          </cell>
          <cell r="D1224">
            <v>0</v>
          </cell>
        </row>
        <row r="1225">
          <cell r="B1225" t="str">
            <v>N4S11E19</v>
          </cell>
          <cell r="C1225" t="str">
            <v>Servicios Auxiliares AC y DC tipo 2</v>
          </cell>
          <cell r="D1225">
            <v>0</v>
          </cell>
        </row>
        <row r="1226">
          <cell r="B1226" t="str">
            <v>N4S11E19</v>
          </cell>
          <cell r="C1226" t="str">
            <v>Servicios Auxiliares AC y DC tipo 3</v>
          </cell>
          <cell r="D1226">
            <v>0</v>
          </cell>
        </row>
        <row r="1227">
          <cell r="B1227" t="str">
            <v>N4S11E19</v>
          </cell>
          <cell r="C1227" t="str">
            <v>Servicios Auxiliares AC y DC tipo 4</v>
          </cell>
          <cell r="D1227">
            <v>0</v>
          </cell>
        </row>
        <row r="1228">
          <cell r="B1228" t="str">
            <v>N4S11E20</v>
          </cell>
          <cell r="C1228" t="str">
            <v>Alambre de cobre  No 4 AWG / acero</v>
          </cell>
          <cell r="D1228">
            <v>0</v>
          </cell>
        </row>
        <row r="1229">
          <cell r="B1229" t="str">
            <v>N4S11E21</v>
          </cell>
          <cell r="C1229" t="str">
            <v>Material de conexión en malla de puesta a tierra</v>
          </cell>
          <cell r="D1229">
            <v>0</v>
          </cell>
        </row>
        <row r="1230">
          <cell r="B1230" t="str">
            <v>N4S11E22</v>
          </cell>
          <cell r="C1230" t="str">
            <v>Cables de SSAA  para equipos de patio</v>
          </cell>
          <cell r="D1230">
            <v>0</v>
          </cell>
        </row>
        <row r="1231">
          <cell r="B1231" t="str">
            <v>N4S11E23</v>
          </cell>
          <cell r="C1231" t="str">
            <v>Alumbrado exterior</v>
          </cell>
          <cell r="D1231">
            <v>0</v>
          </cell>
        </row>
        <row r="1232">
          <cell r="B1232" t="str">
            <v>N4S12E01</v>
          </cell>
          <cell r="C1232" t="str">
            <v>Dispositivo de Protección contra Sobretensiones (DPS) - N4</v>
          </cell>
          <cell r="D1232">
            <v>8823756</v>
          </cell>
        </row>
        <row r="1233">
          <cell r="B1233" t="str">
            <v>N4S12E02</v>
          </cell>
          <cell r="C1233" t="str">
            <v>Dispositivo de Protección contra Sobretensiones (DPS) - Compensación - N4</v>
          </cell>
          <cell r="D1233">
            <v>0</v>
          </cell>
        </row>
        <row r="1234">
          <cell r="B1234" t="str">
            <v>N4S12E03</v>
          </cell>
          <cell r="C1234" t="str">
            <v>Interruptor - N4</v>
          </cell>
          <cell r="D1234">
            <v>355156179</v>
          </cell>
        </row>
        <row r="1235">
          <cell r="B1235" t="str">
            <v>N4S12E04</v>
          </cell>
          <cell r="C1235" t="str">
            <v>Interruptor - Compensación - N4</v>
          </cell>
          <cell r="D1235">
            <v>0</v>
          </cell>
        </row>
        <row r="1236">
          <cell r="B1236" t="str">
            <v>N4S12E05</v>
          </cell>
          <cell r="C1236" t="str">
            <v>Seccionador Tripolar - N4</v>
          </cell>
          <cell r="D1236">
            <v>66178170</v>
          </cell>
        </row>
        <row r="1237">
          <cell r="B1237" t="str">
            <v>N4S12E06</v>
          </cell>
          <cell r="C1237" t="str">
            <v>Seccionador Tripolar con Cuchilla de Puesta a Tierra - N4</v>
          </cell>
          <cell r="D1237">
            <v>204417014.00000003</v>
          </cell>
        </row>
        <row r="1238">
          <cell r="B1238" t="str">
            <v>N4S12E07</v>
          </cell>
          <cell r="C1238" t="str">
            <v>Transformador de corriente - N4</v>
          </cell>
          <cell r="D1238">
            <v>0</v>
          </cell>
        </row>
        <row r="1239">
          <cell r="B1239" t="str">
            <v>N4S12E08</v>
          </cell>
          <cell r="C1239" t="str">
            <v>Aislador poste - N4</v>
          </cell>
          <cell r="D1239">
            <v>0</v>
          </cell>
        </row>
        <row r="1240">
          <cell r="B1240" t="str">
            <v>N4S12E09</v>
          </cell>
          <cell r="C1240" t="str">
            <v>Interruptor  de acople- N4</v>
          </cell>
          <cell r="D1240">
            <v>0</v>
          </cell>
        </row>
        <row r="1241">
          <cell r="B1241" t="str">
            <v>N4S12E10</v>
          </cell>
          <cell r="C1241" t="str">
            <v>Seccionador Tripolar de acople - N4</v>
          </cell>
          <cell r="D1241">
            <v>0</v>
          </cell>
        </row>
        <row r="1242">
          <cell r="B1242" t="str">
            <v>N4S12E11</v>
          </cell>
          <cell r="C1242" t="str">
            <v>Transformador de corriente de acople- N4</v>
          </cell>
          <cell r="D1242">
            <v>0</v>
          </cell>
        </row>
        <row r="1243">
          <cell r="B1243" t="str">
            <v>N4S12E12</v>
          </cell>
          <cell r="C1243" t="str">
            <v>Módulo genérico encapsulado N4</v>
          </cell>
          <cell r="D1243">
            <v>0</v>
          </cell>
        </row>
        <row r="1244">
          <cell r="B1244" t="str">
            <v>N4S12E13</v>
          </cell>
          <cell r="C1244" t="str">
            <v>Acero Estructural (kg)</v>
          </cell>
          <cell r="D1244">
            <v>90443499</v>
          </cell>
        </row>
        <row r="1245">
          <cell r="B1245" t="str">
            <v>N4S12E14</v>
          </cell>
          <cell r="C1245" t="str">
            <v>Conductores alta tensión</v>
          </cell>
          <cell r="D1245">
            <v>5882504</v>
          </cell>
        </row>
        <row r="1246">
          <cell r="B1246" t="str">
            <v>N4S12E15</v>
          </cell>
          <cell r="C1246" t="str">
            <v>Conectores</v>
          </cell>
          <cell r="D1246">
            <v>735313</v>
          </cell>
        </row>
        <row r="1247">
          <cell r="B1247" t="str">
            <v>N4S12E16</v>
          </cell>
          <cell r="C1247" t="str">
            <v>Cadenas de aisladores</v>
          </cell>
          <cell r="D1247">
            <v>3676565</v>
          </cell>
        </row>
        <row r="1248">
          <cell r="B1248" t="str">
            <v>N4S12E17</v>
          </cell>
          <cell r="C1248" t="str">
            <v>Campo móvil encapsulado - N4</v>
          </cell>
          <cell r="D1248">
            <v>0</v>
          </cell>
        </row>
        <row r="1249">
          <cell r="B1249" t="str">
            <v>N4S12E18</v>
          </cell>
          <cell r="C1249" t="str">
            <v>Terminales SF6 - Aire - N4</v>
          </cell>
          <cell r="D1249">
            <v>0</v>
          </cell>
        </row>
        <row r="1250">
          <cell r="B1250" t="str">
            <v>N4S12E19</v>
          </cell>
          <cell r="C1250" t="str">
            <v>Servicios Auxiliares AC y DC tipo 1</v>
          </cell>
          <cell r="D1250">
            <v>0</v>
          </cell>
        </row>
        <row r="1251">
          <cell r="B1251" t="str">
            <v>N4S12E19</v>
          </cell>
          <cell r="C1251" t="str">
            <v>Servicios Auxiliares AC y DC tipo 2</v>
          </cell>
          <cell r="D1251">
            <v>0</v>
          </cell>
        </row>
        <row r="1252">
          <cell r="B1252" t="str">
            <v>N4S12E19</v>
          </cell>
          <cell r="C1252" t="str">
            <v>Servicios Auxiliares AC y DC tipo 3</v>
          </cell>
          <cell r="D1252">
            <v>0</v>
          </cell>
        </row>
        <row r="1253">
          <cell r="B1253" t="str">
            <v>N4S12E19</v>
          </cell>
          <cell r="C1253" t="str">
            <v>Servicios Auxiliares AC y DC tipo 4</v>
          </cell>
          <cell r="D1253">
            <v>0</v>
          </cell>
        </row>
        <row r="1254">
          <cell r="B1254" t="str">
            <v>N4S12E20</v>
          </cell>
          <cell r="C1254" t="str">
            <v>Alambre de cobre  No 4 AWG / acero</v>
          </cell>
          <cell r="D1254">
            <v>0</v>
          </cell>
        </row>
        <row r="1255">
          <cell r="B1255" t="str">
            <v>N4S12E21</v>
          </cell>
          <cell r="C1255" t="str">
            <v>Material de conexión en malla de puesta a tierra</v>
          </cell>
          <cell r="D1255">
            <v>0</v>
          </cell>
        </row>
        <row r="1256">
          <cell r="B1256" t="str">
            <v>N4S12E22</v>
          </cell>
          <cell r="C1256" t="str">
            <v>Cables de SSAA  para equipos de patio</v>
          </cell>
          <cell r="D1256">
            <v>0</v>
          </cell>
        </row>
        <row r="1257">
          <cell r="B1257" t="str">
            <v>N4S12E23</v>
          </cell>
          <cell r="C1257" t="str">
            <v>Alumbrado exterior</v>
          </cell>
          <cell r="D1257">
            <v>0</v>
          </cell>
        </row>
        <row r="1258">
          <cell r="B1258" t="str">
            <v>N4S13E01</v>
          </cell>
          <cell r="C1258" t="str">
            <v>Dispositivo de Protección contra Sobretensiones (DPS) - N4</v>
          </cell>
          <cell r="D1258">
            <v>24428490</v>
          </cell>
        </row>
        <row r="1259">
          <cell r="B1259" t="str">
            <v>N4S13E02</v>
          </cell>
          <cell r="C1259" t="str">
            <v>Dispositivo de Protección contra Sobretensiones (DPS) - Compensación - N4</v>
          </cell>
          <cell r="D1259">
            <v>0</v>
          </cell>
        </row>
        <row r="1260">
          <cell r="B1260" t="str">
            <v>N4S13E03</v>
          </cell>
          <cell r="C1260" t="str">
            <v>Interruptor - N4</v>
          </cell>
          <cell r="D1260">
            <v>0</v>
          </cell>
        </row>
        <row r="1261">
          <cell r="B1261" t="str">
            <v>N4S13E04</v>
          </cell>
          <cell r="C1261" t="str">
            <v>Interruptor - Compensación - N4</v>
          </cell>
          <cell r="D1261">
            <v>0</v>
          </cell>
        </row>
        <row r="1262">
          <cell r="B1262" t="str">
            <v>N4S13E05</v>
          </cell>
          <cell r="C1262" t="str">
            <v>Seccionador Tripolar - N4</v>
          </cell>
          <cell r="D1262">
            <v>0</v>
          </cell>
        </row>
        <row r="1263">
          <cell r="B1263" t="str">
            <v>N4S13E06</v>
          </cell>
          <cell r="C1263" t="str">
            <v>Seccionador Tripolar con Cuchilla de Puesta a Tierra - N4</v>
          </cell>
          <cell r="D1263">
            <v>0</v>
          </cell>
        </row>
        <row r="1264">
          <cell r="B1264" t="str">
            <v>N4S13E07</v>
          </cell>
          <cell r="C1264" t="str">
            <v>Transformador de corriente - N4</v>
          </cell>
          <cell r="D1264">
            <v>0</v>
          </cell>
        </row>
        <row r="1265">
          <cell r="B1265" t="str">
            <v>N4S13E08</v>
          </cell>
          <cell r="C1265" t="str">
            <v>Aislador poste - N4</v>
          </cell>
          <cell r="D1265">
            <v>0</v>
          </cell>
        </row>
        <row r="1266">
          <cell r="B1266" t="str">
            <v>N4S13E09</v>
          </cell>
          <cell r="C1266" t="str">
            <v>Interruptor  de acople- N4</v>
          </cell>
          <cell r="D1266">
            <v>0</v>
          </cell>
        </row>
        <row r="1267">
          <cell r="B1267" t="str">
            <v>N4S13E10</v>
          </cell>
          <cell r="C1267" t="str">
            <v>Seccionador Tripolar de acople - N4</v>
          </cell>
          <cell r="D1267">
            <v>0</v>
          </cell>
        </row>
        <row r="1268">
          <cell r="B1268" t="str">
            <v>N4S13E11</v>
          </cell>
          <cell r="C1268" t="str">
            <v>Transformador de corriente de acople- N4</v>
          </cell>
          <cell r="D1268">
            <v>0</v>
          </cell>
        </row>
        <row r="1269">
          <cell r="B1269" t="str">
            <v>N4S13E12</v>
          </cell>
          <cell r="C1269" t="str">
            <v>Módulo genérico encapsulado N4</v>
          </cell>
          <cell r="D1269">
            <v>1120836600</v>
          </cell>
        </row>
        <row r="1270">
          <cell r="B1270" t="str">
            <v>N4S13E13</v>
          </cell>
          <cell r="C1270" t="str">
            <v>Acero Estructural (kg)</v>
          </cell>
          <cell r="D1270">
            <v>33050310</v>
          </cell>
        </row>
        <row r="1271">
          <cell r="B1271" t="str">
            <v>N4S13E14</v>
          </cell>
          <cell r="C1271" t="str">
            <v>Conductores alta tensión</v>
          </cell>
          <cell r="D1271">
            <v>0</v>
          </cell>
        </row>
        <row r="1272">
          <cell r="B1272" t="str">
            <v>N4S13E15</v>
          </cell>
          <cell r="C1272" t="str">
            <v>Conectores</v>
          </cell>
          <cell r="D1272">
            <v>0</v>
          </cell>
        </row>
        <row r="1273">
          <cell r="B1273" t="str">
            <v>N4S13E16</v>
          </cell>
          <cell r="C1273" t="str">
            <v>Cadenas de aisladores</v>
          </cell>
          <cell r="D1273">
            <v>0</v>
          </cell>
        </row>
        <row r="1274">
          <cell r="B1274" t="str">
            <v>N4S13E17</v>
          </cell>
          <cell r="C1274" t="str">
            <v>Campo móvil encapsulado - N4</v>
          </cell>
          <cell r="D1274">
            <v>0</v>
          </cell>
        </row>
        <row r="1275">
          <cell r="B1275" t="str">
            <v>N4S13E18</v>
          </cell>
          <cell r="C1275" t="str">
            <v>Terminales SF6 - Aire - N4</v>
          </cell>
          <cell r="D1275">
            <v>258654600</v>
          </cell>
        </row>
        <row r="1276">
          <cell r="B1276" t="str">
            <v>N4S13E19</v>
          </cell>
          <cell r="C1276" t="str">
            <v>Servicios Auxiliares AC y DC tipo 1</v>
          </cell>
          <cell r="D1276">
            <v>0</v>
          </cell>
        </row>
        <row r="1277">
          <cell r="B1277" t="str">
            <v>N4S13E19</v>
          </cell>
          <cell r="C1277" t="str">
            <v>Servicios Auxiliares AC y DC tipo 2</v>
          </cell>
          <cell r="D1277">
            <v>0</v>
          </cell>
        </row>
        <row r="1278">
          <cell r="B1278" t="str">
            <v>N4S13E19</v>
          </cell>
          <cell r="C1278" t="str">
            <v>Servicios Auxiliares AC y DC tipo 3</v>
          </cell>
          <cell r="D1278">
            <v>0</v>
          </cell>
        </row>
        <row r="1279">
          <cell r="B1279" t="str">
            <v>N4S13E19</v>
          </cell>
          <cell r="C1279" t="str">
            <v>Servicios Auxiliares AC y DC tipo 4</v>
          </cell>
          <cell r="D1279">
            <v>0</v>
          </cell>
        </row>
        <row r="1280">
          <cell r="B1280" t="str">
            <v>N4S13E20</v>
          </cell>
          <cell r="C1280" t="str">
            <v>Alambre de cobre  No 4 AWG / acero</v>
          </cell>
          <cell r="D1280">
            <v>0</v>
          </cell>
        </row>
        <row r="1281">
          <cell r="B1281" t="str">
            <v>N4S13E21</v>
          </cell>
          <cell r="C1281" t="str">
            <v>Material de conexión en malla de puesta a tierra</v>
          </cell>
          <cell r="D1281">
            <v>0</v>
          </cell>
        </row>
        <row r="1282">
          <cell r="B1282" t="str">
            <v>N4S13E22</v>
          </cell>
          <cell r="C1282" t="str">
            <v>Cables de SSAA  para equipos de patio</v>
          </cell>
          <cell r="D1282">
            <v>0</v>
          </cell>
        </row>
        <row r="1283">
          <cell r="B1283" t="str">
            <v>N4S13E23</v>
          </cell>
          <cell r="C1283" t="str">
            <v>Alumbrado exterior</v>
          </cell>
          <cell r="D1283">
            <v>0</v>
          </cell>
        </row>
        <row r="1284">
          <cell r="B1284" t="str">
            <v>N4S14E01</v>
          </cell>
          <cell r="C1284" t="str">
            <v>Dispositivo de Protección contra Sobretensiones (DPS) - N4</v>
          </cell>
          <cell r="D1284">
            <v>23751295</v>
          </cell>
        </row>
        <row r="1285">
          <cell r="B1285" t="str">
            <v>N4S14E02</v>
          </cell>
          <cell r="C1285" t="str">
            <v>Dispositivo de Protección contra Sobretensiones (DPS) - Compensación - N4</v>
          </cell>
          <cell r="D1285">
            <v>0</v>
          </cell>
        </row>
        <row r="1286">
          <cell r="B1286" t="str">
            <v>N4S14E03</v>
          </cell>
          <cell r="C1286" t="str">
            <v>Interruptor - N4</v>
          </cell>
          <cell r="D1286">
            <v>0</v>
          </cell>
        </row>
        <row r="1287">
          <cell r="B1287" t="str">
            <v>N4S14E04</v>
          </cell>
          <cell r="C1287" t="str">
            <v>Interruptor - Compensación - N4</v>
          </cell>
          <cell r="D1287">
            <v>0</v>
          </cell>
        </row>
        <row r="1288">
          <cell r="B1288" t="str">
            <v>N4S14E05</v>
          </cell>
          <cell r="C1288" t="str">
            <v>Seccionador Tripolar - N4</v>
          </cell>
          <cell r="D1288">
            <v>0</v>
          </cell>
        </row>
        <row r="1289">
          <cell r="B1289" t="str">
            <v>N4S14E06</v>
          </cell>
          <cell r="C1289" t="str">
            <v>Seccionador Tripolar con Cuchilla de Puesta a Tierra - N4</v>
          </cell>
          <cell r="D1289">
            <v>0</v>
          </cell>
        </row>
        <row r="1290">
          <cell r="B1290" t="str">
            <v>N4S14E07</v>
          </cell>
          <cell r="C1290" t="str">
            <v>Transformador de corriente - N4</v>
          </cell>
          <cell r="D1290">
            <v>0</v>
          </cell>
        </row>
        <row r="1291">
          <cell r="B1291" t="str">
            <v>N4S14E08</v>
          </cell>
          <cell r="C1291" t="str">
            <v>Aislador poste - N4</v>
          </cell>
          <cell r="D1291">
            <v>0</v>
          </cell>
        </row>
        <row r="1292">
          <cell r="B1292" t="str">
            <v>N4S14E09</v>
          </cell>
          <cell r="C1292" t="str">
            <v>Interruptor  de acople- N4</v>
          </cell>
          <cell r="D1292">
            <v>0</v>
          </cell>
        </row>
        <row r="1293">
          <cell r="B1293" t="str">
            <v>N4S14E10</v>
          </cell>
          <cell r="C1293" t="str">
            <v>Seccionador Tripolar de acople - N4</v>
          </cell>
          <cell r="D1293">
            <v>0</v>
          </cell>
        </row>
        <row r="1294">
          <cell r="B1294" t="str">
            <v>N4S14E11</v>
          </cell>
          <cell r="C1294" t="str">
            <v>Transformador de corriente de acople- N4</v>
          </cell>
          <cell r="D1294">
            <v>0</v>
          </cell>
        </row>
        <row r="1295">
          <cell r="B1295" t="str">
            <v>N4S14E12</v>
          </cell>
          <cell r="C1295" t="str">
            <v>Módulo genérico encapsulado N4</v>
          </cell>
          <cell r="D1295">
            <v>1110722325</v>
          </cell>
        </row>
        <row r="1296">
          <cell r="B1296" t="str">
            <v>N4S14E13</v>
          </cell>
          <cell r="C1296" t="str">
            <v>Acero Estructural (kg)</v>
          </cell>
          <cell r="D1296">
            <v>5588540</v>
          </cell>
        </row>
        <row r="1297">
          <cell r="B1297" t="str">
            <v>N4S14E14</v>
          </cell>
          <cell r="C1297" t="str">
            <v>Conductores alta tensión</v>
          </cell>
          <cell r="D1297">
            <v>0</v>
          </cell>
        </row>
        <row r="1298">
          <cell r="B1298" t="str">
            <v>N4S14E15</v>
          </cell>
          <cell r="C1298" t="str">
            <v>Conectores</v>
          </cell>
          <cell r="D1298">
            <v>0</v>
          </cell>
        </row>
        <row r="1299">
          <cell r="B1299" t="str">
            <v>N4S14E16</v>
          </cell>
          <cell r="C1299" t="str">
            <v>Cadenas de aisladores</v>
          </cell>
          <cell r="D1299">
            <v>0</v>
          </cell>
        </row>
        <row r="1300">
          <cell r="B1300" t="str">
            <v>N4S14E17</v>
          </cell>
          <cell r="C1300" t="str">
            <v>Campo móvil encapsulado - N4</v>
          </cell>
          <cell r="D1300">
            <v>0</v>
          </cell>
        </row>
        <row r="1301">
          <cell r="B1301" t="str">
            <v>N4S14E18</v>
          </cell>
          <cell r="C1301" t="str">
            <v>Terminales SF6 - Aire - N4</v>
          </cell>
          <cell r="D1301">
            <v>257072840</v>
          </cell>
        </row>
        <row r="1302">
          <cell r="B1302" t="str">
            <v>N4S14E19</v>
          </cell>
          <cell r="C1302" t="str">
            <v>Servicios Auxiliares AC y DC tipo 1</v>
          </cell>
          <cell r="D1302">
            <v>0</v>
          </cell>
        </row>
        <row r="1303">
          <cell r="B1303" t="str">
            <v>N4S14E19</v>
          </cell>
          <cell r="C1303" t="str">
            <v>Servicios Auxiliares AC y DC tipo 2</v>
          </cell>
          <cell r="D1303">
            <v>0</v>
          </cell>
        </row>
        <row r="1304">
          <cell r="B1304" t="str">
            <v>N4S14E19</v>
          </cell>
          <cell r="C1304" t="str">
            <v>Servicios Auxiliares AC y DC tipo 3</v>
          </cell>
          <cell r="D1304">
            <v>0</v>
          </cell>
        </row>
        <row r="1305">
          <cell r="B1305" t="str">
            <v>N4S14E19</v>
          </cell>
          <cell r="C1305" t="str">
            <v>Servicios Auxiliares AC y DC tipo 4</v>
          </cell>
          <cell r="D1305">
            <v>0</v>
          </cell>
        </row>
        <row r="1306">
          <cell r="B1306" t="str">
            <v>N4S14E20</v>
          </cell>
          <cell r="C1306" t="str">
            <v>Alambre de cobre  No 4 AWG / acero</v>
          </cell>
          <cell r="D1306">
            <v>0</v>
          </cell>
        </row>
        <row r="1307">
          <cell r="B1307" t="str">
            <v>N4S14E21</v>
          </cell>
          <cell r="C1307" t="str">
            <v>Material de conexión en malla de puesta a tierra</v>
          </cell>
          <cell r="D1307">
            <v>0</v>
          </cell>
        </row>
        <row r="1308">
          <cell r="B1308" t="str">
            <v>N4S14E22</v>
          </cell>
          <cell r="C1308" t="str">
            <v>Cables de SSAA  para equipos de patio</v>
          </cell>
          <cell r="D1308">
            <v>0</v>
          </cell>
        </row>
        <row r="1309">
          <cell r="B1309" t="str">
            <v>N4S14E23</v>
          </cell>
          <cell r="C1309" t="str">
            <v>Alumbrado exterior</v>
          </cell>
          <cell r="D1309">
            <v>0</v>
          </cell>
        </row>
        <row r="1310">
          <cell r="B1310" t="str">
            <v>N4S15E01</v>
          </cell>
          <cell r="C1310" t="str">
            <v>Dispositivo de Protección contra Sobretensiones (DPS) - N4</v>
          </cell>
          <cell r="D1310">
            <v>24455078</v>
          </cell>
        </row>
        <row r="1311">
          <cell r="B1311" t="str">
            <v>N4S15E02</v>
          </cell>
          <cell r="C1311" t="str">
            <v>Dispositivo de Protección contra Sobretensiones (DPS) - Compensación - N4</v>
          </cell>
          <cell r="D1311">
            <v>0</v>
          </cell>
        </row>
        <row r="1312">
          <cell r="B1312" t="str">
            <v>N4S15E03</v>
          </cell>
          <cell r="C1312" t="str">
            <v>Interruptor - N4</v>
          </cell>
          <cell r="D1312">
            <v>0</v>
          </cell>
        </row>
        <row r="1313">
          <cell r="B1313" t="str">
            <v>N4S15E04</v>
          </cell>
          <cell r="C1313" t="str">
            <v>Interruptor - Compensación - N4</v>
          </cell>
          <cell r="D1313">
            <v>0</v>
          </cell>
        </row>
        <row r="1314">
          <cell r="B1314" t="str">
            <v>N4S15E05</v>
          </cell>
          <cell r="C1314" t="str">
            <v>Seccionador Tripolar - N4</v>
          </cell>
          <cell r="D1314">
            <v>0</v>
          </cell>
        </row>
        <row r="1315">
          <cell r="B1315" t="str">
            <v>N4S15E06</v>
          </cell>
          <cell r="C1315" t="str">
            <v>Seccionador Tripolar con Cuchilla de Puesta a Tierra - N4</v>
          </cell>
          <cell r="D1315">
            <v>0</v>
          </cell>
        </row>
        <row r="1316">
          <cell r="B1316" t="str">
            <v>N4S15E07</v>
          </cell>
          <cell r="C1316" t="str">
            <v>Transformador de corriente - N4</v>
          </cell>
          <cell r="D1316">
            <v>0</v>
          </cell>
        </row>
        <row r="1317">
          <cell r="B1317" t="str">
            <v>N4S15E08</v>
          </cell>
          <cell r="C1317" t="str">
            <v>Aislador poste - N4</v>
          </cell>
          <cell r="D1317">
            <v>0</v>
          </cell>
        </row>
        <row r="1318">
          <cell r="B1318" t="str">
            <v>N4S15E09</v>
          </cell>
          <cell r="C1318" t="str">
            <v>Interruptor  de acople- N4</v>
          </cell>
          <cell r="D1318">
            <v>0</v>
          </cell>
        </row>
        <row r="1319">
          <cell r="B1319" t="str">
            <v>N4S15E10</v>
          </cell>
          <cell r="C1319" t="str">
            <v>Seccionador Tripolar de acople - N4</v>
          </cell>
          <cell r="D1319">
            <v>0</v>
          </cell>
        </row>
        <row r="1320">
          <cell r="B1320" t="str">
            <v>N4S15E11</v>
          </cell>
          <cell r="C1320" t="str">
            <v>Transformador de corriente de acople- N4</v>
          </cell>
          <cell r="D1320">
            <v>0</v>
          </cell>
        </row>
        <row r="1321">
          <cell r="B1321" t="str">
            <v>N4S15E12</v>
          </cell>
          <cell r="C1321" t="str">
            <v>Módulo genérico encapsulado N4</v>
          </cell>
          <cell r="D1321">
            <v>1122056520</v>
          </cell>
        </row>
        <row r="1322">
          <cell r="B1322" t="str">
            <v>N4S15E13</v>
          </cell>
          <cell r="C1322" t="str">
            <v>Acero Estructural (kg)</v>
          </cell>
          <cell r="D1322">
            <v>33086282</v>
          </cell>
        </row>
        <row r="1323">
          <cell r="B1323" t="str">
            <v>N4S15E14</v>
          </cell>
          <cell r="C1323" t="str">
            <v>Conductores alta tensión</v>
          </cell>
          <cell r="D1323">
            <v>0</v>
          </cell>
        </row>
        <row r="1324">
          <cell r="B1324" t="str">
            <v>N4S15E15</v>
          </cell>
          <cell r="C1324" t="str">
            <v>Conectores</v>
          </cell>
          <cell r="D1324">
            <v>0</v>
          </cell>
        </row>
        <row r="1325">
          <cell r="B1325" t="str">
            <v>N4S15E16</v>
          </cell>
          <cell r="C1325" t="str">
            <v>Cadenas de aisladores</v>
          </cell>
          <cell r="D1325">
            <v>0</v>
          </cell>
        </row>
        <row r="1326">
          <cell r="B1326" t="str">
            <v>N4S15E17</v>
          </cell>
          <cell r="C1326" t="str">
            <v>Campo móvil encapsulado - N4</v>
          </cell>
          <cell r="D1326">
            <v>0</v>
          </cell>
        </row>
        <row r="1327">
          <cell r="B1327" t="str">
            <v>N4S15E18</v>
          </cell>
          <cell r="C1327" t="str">
            <v>Terminales SF6 - Aire - N4</v>
          </cell>
          <cell r="D1327">
            <v>258936120</v>
          </cell>
        </row>
        <row r="1328">
          <cell r="B1328" t="str">
            <v>N4S15E19</v>
          </cell>
          <cell r="C1328" t="str">
            <v>Servicios Auxiliares AC y DC tipo 1</v>
          </cell>
          <cell r="D1328">
            <v>0</v>
          </cell>
        </row>
        <row r="1329">
          <cell r="B1329" t="str">
            <v>N4S15E19</v>
          </cell>
          <cell r="C1329" t="str">
            <v>Servicios Auxiliares AC y DC tipo 2</v>
          </cell>
          <cell r="D1329">
            <v>0</v>
          </cell>
        </row>
        <row r="1330">
          <cell r="B1330" t="str">
            <v>N4S15E19</v>
          </cell>
          <cell r="C1330" t="str">
            <v>Servicios Auxiliares AC y DC tipo 3</v>
          </cell>
          <cell r="D1330">
            <v>0</v>
          </cell>
        </row>
        <row r="1331">
          <cell r="B1331" t="str">
            <v>N4S15E19</v>
          </cell>
          <cell r="C1331" t="str">
            <v>Servicios Auxiliares AC y DC tipo 4</v>
          </cell>
          <cell r="D1331">
            <v>0</v>
          </cell>
        </row>
        <row r="1332">
          <cell r="B1332" t="str">
            <v>N4S15E20</v>
          </cell>
          <cell r="C1332" t="str">
            <v>Alambre de cobre  No 4 AWG / acero</v>
          </cell>
          <cell r="D1332">
            <v>0</v>
          </cell>
        </row>
        <row r="1333">
          <cell r="B1333" t="str">
            <v>N4S15E21</v>
          </cell>
          <cell r="C1333" t="str">
            <v>Material de conexión en malla de puesta a tierra</v>
          </cell>
          <cell r="D1333">
            <v>0</v>
          </cell>
        </row>
        <row r="1334">
          <cell r="B1334" t="str">
            <v>N4S15E22</v>
          </cell>
          <cell r="C1334" t="str">
            <v>Cables de SSAA  para equipos de patio</v>
          </cell>
          <cell r="D1334">
            <v>0</v>
          </cell>
        </row>
        <row r="1335">
          <cell r="B1335" t="str">
            <v>N4S15E23</v>
          </cell>
          <cell r="C1335" t="str">
            <v>Alumbrado exterior</v>
          </cell>
          <cell r="D1335">
            <v>0</v>
          </cell>
        </row>
        <row r="1336">
          <cell r="B1336" t="str">
            <v>N4S16E01</v>
          </cell>
          <cell r="C1336" t="str">
            <v>Dispositivo de Protección contra Sobretensiones (DPS) - N4</v>
          </cell>
          <cell r="D1336">
            <v>23777883</v>
          </cell>
        </row>
        <row r="1337">
          <cell r="B1337" t="str">
            <v>N4S16E02</v>
          </cell>
          <cell r="C1337" t="str">
            <v>Dispositivo de Protección contra Sobretensiones (DPS) - Compensación - N4</v>
          </cell>
          <cell r="D1337">
            <v>0</v>
          </cell>
        </row>
        <row r="1338">
          <cell r="B1338" t="str">
            <v>N4S16E03</v>
          </cell>
          <cell r="C1338" t="str">
            <v>Interruptor - N4</v>
          </cell>
          <cell r="D1338">
            <v>0</v>
          </cell>
        </row>
        <row r="1339">
          <cell r="B1339" t="str">
            <v>N4S16E04</v>
          </cell>
          <cell r="C1339" t="str">
            <v>Interruptor - Compensación - N4</v>
          </cell>
          <cell r="D1339">
            <v>0</v>
          </cell>
        </row>
        <row r="1340">
          <cell r="B1340" t="str">
            <v>N4S16E05</v>
          </cell>
          <cell r="C1340" t="str">
            <v>Seccionador Tripolar - N4</v>
          </cell>
          <cell r="D1340">
            <v>0</v>
          </cell>
        </row>
        <row r="1341">
          <cell r="B1341" t="str">
            <v>N4S16E06</v>
          </cell>
          <cell r="C1341" t="str">
            <v>Seccionador Tripolar con Cuchilla de Puesta a Tierra - N4</v>
          </cell>
          <cell r="D1341">
            <v>0</v>
          </cell>
        </row>
        <row r="1342">
          <cell r="B1342" t="str">
            <v>N4S16E07</v>
          </cell>
          <cell r="C1342" t="str">
            <v>Transformador de corriente - N4</v>
          </cell>
          <cell r="D1342">
            <v>0</v>
          </cell>
        </row>
        <row r="1343">
          <cell r="B1343" t="str">
            <v>N4S16E08</v>
          </cell>
          <cell r="C1343" t="str">
            <v>Aislador poste - N4</v>
          </cell>
          <cell r="D1343">
            <v>0</v>
          </cell>
        </row>
        <row r="1344">
          <cell r="B1344" t="str">
            <v>N4S16E09</v>
          </cell>
          <cell r="C1344" t="str">
            <v>Interruptor  de acople- N4</v>
          </cell>
          <cell r="D1344">
            <v>0</v>
          </cell>
        </row>
        <row r="1345">
          <cell r="B1345" t="str">
            <v>N4S16E10</v>
          </cell>
          <cell r="C1345" t="str">
            <v>Seccionador Tripolar de acople - N4</v>
          </cell>
          <cell r="D1345">
            <v>0</v>
          </cell>
        </row>
        <row r="1346">
          <cell r="B1346" t="str">
            <v>N4S16E11</v>
          </cell>
          <cell r="C1346" t="str">
            <v>Transformador de corriente de acople- N4</v>
          </cell>
          <cell r="D1346">
            <v>0</v>
          </cell>
        </row>
        <row r="1347">
          <cell r="B1347" t="str">
            <v>N4S16E12</v>
          </cell>
          <cell r="C1347" t="str">
            <v>Módulo genérico encapsulado N4</v>
          </cell>
          <cell r="D1347">
            <v>1111965705</v>
          </cell>
        </row>
        <row r="1348">
          <cell r="B1348" t="str">
            <v>N4S16E13</v>
          </cell>
          <cell r="C1348" t="str">
            <v>Acero Estructural (kg)</v>
          </cell>
          <cell r="D1348">
            <v>5594796</v>
          </cell>
        </row>
        <row r="1349">
          <cell r="B1349" t="str">
            <v>N4S16E14</v>
          </cell>
          <cell r="C1349" t="str">
            <v>Conductores alta tensión</v>
          </cell>
          <cell r="D1349">
            <v>0</v>
          </cell>
        </row>
        <row r="1350">
          <cell r="B1350" t="str">
            <v>N4S16E15</v>
          </cell>
          <cell r="C1350" t="str">
            <v>Conectores</v>
          </cell>
          <cell r="D1350">
            <v>0</v>
          </cell>
        </row>
        <row r="1351">
          <cell r="B1351" t="str">
            <v>N4S16E16</v>
          </cell>
          <cell r="C1351" t="str">
            <v>Cadenas de aisladores</v>
          </cell>
          <cell r="D1351">
            <v>0</v>
          </cell>
        </row>
        <row r="1352">
          <cell r="B1352" t="str">
            <v>N4S16E17</v>
          </cell>
          <cell r="C1352" t="str">
            <v>Campo móvil encapsulado - N4</v>
          </cell>
          <cell r="D1352">
            <v>0</v>
          </cell>
        </row>
        <row r="1353">
          <cell r="B1353" t="str">
            <v>N4S16E18</v>
          </cell>
          <cell r="C1353" t="str">
            <v>Terminales SF6 - Aire - N4</v>
          </cell>
          <cell r="D1353">
            <v>257360616</v>
          </cell>
        </row>
        <row r="1354">
          <cell r="B1354" t="str">
            <v>N4S16E19</v>
          </cell>
          <cell r="C1354" t="str">
            <v>Servicios Auxiliares AC y DC tipo 1</v>
          </cell>
          <cell r="D1354">
            <v>0</v>
          </cell>
        </row>
        <row r="1355">
          <cell r="B1355" t="str">
            <v>N4S16E19</v>
          </cell>
          <cell r="C1355" t="str">
            <v>Servicios Auxiliares AC y DC tipo 2</v>
          </cell>
          <cell r="D1355">
            <v>0</v>
          </cell>
        </row>
        <row r="1356">
          <cell r="B1356" t="str">
            <v>N4S16E19</v>
          </cell>
          <cell r="C1356" t="str">
            <v>Servicios Auxiliares AC y DC tipo 3</v>
          </cell>
          <cell r="D1356">
            <v>0</v>
          </cell>
        </row>
        <row r="1357">
          <cell r="B1357" t="str">
            <v>N4S16E19</v>
          </cell>
          <cell r="C1357" t="str">
            <v>Servicios Auxiliares AC y DC tipo 4</v>
          </cell>
          <cell r="D1357">
            <v>0</v>
          </cell>
        </row>
        <row r="1358">
          <cell r="B1358" t="str">
            <v>N4S16E20</v>
          </cell>
          <cell r="C1358" t="str">
            <v>Alambre de cobre  No 4 AWG / acero</v>
          </cell>
          <cell r="D1358">
            <v>0</v>
          </cell>
        </row>
        <row r="1359">
          <cell r="B1359" t="str">
            <v>N4S16E21</v>
          </cell>
          <cell r="C1359" t="str">
            <v>Material de conexión en malla de puesta a tierra</v>
          </cell>
          <cell r="D1359">
            <v>0</v>
          </cell>
        </row>
        <row r="1360">
          <cell r="B1360" t="str">
            <v>N4S16E22</v>
          </cell>
          <cell r="C1360" t="str">
            <v>Cables de SSAA  para equipos de patio</v>
          </cell>
          <cell r="D1360">
            <v>0</v>
          </cell>
        </row>
        <row r="1361">
          <cell r="B1361" t="str">
            <v>N4S16E23</v>
          </cell>
          <cell r="C1361" t="str">
            <v>Alumbrado exterior</v>
          </cell>
          <cell r="D1361">
            <v>0</v>
          </cell>
        </row>
        <row r="1362">
          <cell r="B1362" t="str">
            <v>N4S20E01</v>
          </cell>
          <cell r="C1362" t="str">
            <v>Dispositivo de Protección contra Sobretensiones (DPS) - N4</v>
          </cell>
          <cell r="D1362">
            <v>0</v>
          </cell>
        </row>
        <row r="1363">
          <cell r="B1363" t="str">
            <v>N4S20E02</v>
          </cell>
          <cell r="C1363" t="str">
            <v>Dispositivo de Protección contra Sobretensiones (DPS) - Compensación - N4</v>
          </cell>
          <cell r="D1363">
            <v>0</v>
          </cell>
        </row>
        <row r="1364">
          <cell r="B1364" t="str">
            <v>N4S20E03</v>
          </cell>
          <cell r="C1364" t="str">
            <v>Interruptor - N4</v>
          </cell>
          <cell r="D1364">
            <v>0</v>
          </cell>
        </row>
        <row r="1365">
          <cell r="B1365" t="str">
            <v>N4S20E04</v>
          </cell>
          <cell r="C1365" t="str">
            <v>Interruptor - Compensación - N4</v>
          </cell>
          <cell r="D1365">
            <v>0</v>
          </cell>
        </row>
        <row r="1366">
          <cell r="B1366" t="str">
            <v>N4S20E05</v>
          </cell>
          <cell r="C1366" t="str">
            <v>Seccionador Tripolar - N4</v>
          </cell>
          <cell r="D1366">
            <v>0</v>
          </cell>
        </row>
        <row r="1367">
          <cell r="B1367" t="str">
            <v>N4S20E06</v>
          </cell>
          <cell r="C1367" t="str">
            <v>Seccionador Tripolar con Cuchilla de Puesta a Tierra - N4</v>
          </cell>
          <cell r="D1367">
            <v>0</v>
          </cell>
        </row>
        <row r="1368">
          <cell r="B1368" t="str">
            <v>N4S20E07</v>
          </cell>
          <cell r="C1368" t="str">
            <v>Transformador de corriente - N4</v>
          </cell>
          <cell r="D1368">
            <v>0</v>
          </cell>
        </row>
        <row r="1369">
          <cell r="B1369" t="str">
            <v>N4S20E08</v>
          </cell>
          <cell r="C1369" t="str">
            <v>Aislador poste - N4</v>
          </cell>
          <cell r="D1369">
            <v>0</v>
          </cell>
        </row>
        <row r="1370">
          <cell r="B1370" t="str">
            <v>N4S20E09</v>
          </cell>
          <cell r="C1370" t="str">
            <v>Interruptor  de acople- N4</v>
          </cell>
          <cell r="D1370">
            <v>0</v>
          </cell>
        </row>
        <row r="1371">
          <cell r="B1371" t="str">
            <v>N4S20E10</v>
          </cell>
          <cell r="C1371" t="str">
            <v>Seccionador Tripolar de acople - N4</v>
          </cell>
          <cell r="D1371">
            <v>0</v>
          </cell>
        </row>
        <row r="1372">
          <cell r="B1372" t="str">
            <v>N4S20E11</v>
          </cell>
          <cell r="C1372" t="str">
            <v>Transformador de corriente de acople- N4</v>
          </cell>
          <cell r="D1372">
            <v>0</v>
          </cell>
        </row>
        <row r="1373">
          <cell r="B1373" t="str">
            <v>N4S20E12</v>
          </cell>
          <cell r="C1373" t="str">
            <v>Módulo genérico encapsulado N4</v>
          </cell>
          <cell r="D1373">
            <v>0</v>
          </cell>
        </row>
        <row r="1374">
          <cell r="B1374" t="str">
            <v>N4S20E13</v>
          </cell>
          <cell r="C1374" t="str">
            <v>Acero Estructural (kg)</v>
          </cell>
          <cell r="D1374">
            <v>144518200</v>
          </cell>
        </row>
        <row r="1375">
          <cell r="B1375" t="str">
            <v>N4S20E14</v>
          </cell>
          <cell r="C1375" t="str">
            <v>Conductores alta tensión</v>
          </cell>
          <cell r="D1375">
            <v>5683300.0000000009</v>
          </cell>
        </row>
        <row r="1376">
          <cell r="B1376" t="str">
            <v>N4S20E15</v>
          </cell>
          <cell r="C1376" t="str">
            <v>Conectores</v>
          </cell>
          <cell r="D1376">
            <v>162380</v>
          </cell>
        </row>
        <row r="1377">
          <cell r="B1377" t="str">
            <v>N4S20E16</v>
          </cell>
          <cell r="C1377" t="str">
            <v>Cadenas de aisladores</v>
          </cell>
          <cell r="D1377">
            <v>12016120</v>
          </cell>
        </row>
        <row r="1378">
          <cell r="B1378" t="str">
            <v>N4S20E17</v>
          </cell>
          <cell r="C1378" t="str">
            <v>Campo móvil encapsulado - N4</v>
          </cell>
          <cell r="D1378">
            <v>0</v>
          </cell>
        </row>
        <row r="1379">
          <cell r="B1379" t="str">
            <v>N4S20E18</v>
          </cell>
          <cell r="C1379" t="str">
            <v>Terminales SF6 - Aire - N4</v>
          </cell>
          <cell r="D1379">
            <v>0</v>
          </cell>
        </row>
        <row r="1380">
          <cell r="B1380" t="str">
            <v>N4S20E19</v>
          </cell>
          <cell r="C1380" t="str">
            <v>Servicios Auxiliares AC y DC tipo 1</v>
          </cell>
          <cell r="D1380">
            <v>0</v>
          </cell>
        </row>
        <row r="1381">
          <cell r="B1381" t="str">
            <v>N4S20E19</v>
          </cell>
          <cell r="C1381" t="str">
            <v>Servicios Auxiliares AC y DC tipo 2</v>
          </cell>
          <cell r="D1381">
            <v>0</v>
          </cell>
        </row>
        <row r="1382">
          <cell r="B1382" t="str">
            <v>N4S20E19</v>
          </cell>
          <cell r="C1382" t="str">
            <v>Servicios Auxiliares AC y DC tipo 3</v>
          </cell>
          <cell r="D1382">
            <v>0</v>
          </cell>
        </row>
        <row r="1383">
          <cell r="B1383" t="str">
            <v>N4S20E19</v>
          </cell>
          <cell r="C1383" t="str">
            <v>Servicios Auxiliares AC y DC tipo 4</v>
          </cell>
          <cell r="D1383">
            <v>0</v>
          </cell>
        </row>
        <row r="1384">
          <cell r="B1384" t="str">
            <v>N4S20E20</v>
          </cell>
          <cell r="C1384" t="str">
            <v>Alambre de cobre  No 4 AWG / acero</v>
          </cell>
          <cell r="D1384">
            <v>0</v>
          </cell>
        </row>
        <row r="1385">
          <cell r="B1385" t="str">
            <v>N4S20E21</v>
          </cell>
          <cell r="C1385" t="str">
            <v>Material de conexión en malla de puesta a tierra</v>
          </cell>
          <cell r="D1385">
            <v>0</v>
          </cell>
        </row>
        <row r="1386">
          <cell r="B1386" t="str">
            <v>N4S20E22</v>
          </cell>
          <cell r="C1386" t="str">
            <v>Cables de SSAA  para equipos de patio</v>
          </cell>
          <cell r="D1386">
            <v>0</v>
          </cell>
        </row>
        <row r="1387">
          <cell r="B1387" t="str">
            <v>N4S20E23</v>
          </cell>
          <cell r="C1387" t="str">
            <v>Alumbrado exterior</v>
          </cell>
          <cell r="D1387">
            <v>0</v>
          </cell>
        </row>
        <row r="1388">
          <cell r="B1388" t="str">
            <v>N4S21E01</v>
          </cell>
          <cell r="C1388" t="str">
            <v>Dispositivo de Protección contra Sobretensiones (DPS) - N4</v>
          </cell>
          <cell r="D1388">
            <v>0</v>
          </cell>
        </row>
        <row r="1389">
          <cell r="B1389" t="str">
            <v>N4S21E02</v>
          </cell>
          <cell r="C1389" t="str">
            <v>Dispositivo de Protección contra Sobretensiones (DPS) - Compensación - N4</v>
          </cell>
          <cell r="D1389">
            <v>0</v>
          </cell>
        </row>
        <row r="1390">
          <cell r="B1390" t="str">
            <v>N4S21E03</v>
          </cell>
          <cell r="C1390" t="str">
            <v>Interruptor - N4</v>
          </cell>
          <cell r="D1390">
            <v>0</v>
          </cell>
        </row>
        <row r="1391">
          <cell r="B1391" t="str">
            <v>N4S21E04</v>
          </cell>
          <cell r="C1391" t="str">
            <v>Interruptor - Compensación - N4</v>
          </cell>
          <cell r="D1391">
            <v>0</v>
          </cell>
        </row>
        <row r="1392">
          <cell r="B1392" t="str">
            <v>N4S21E05</v>
          </cell>
          <cell r="C1392" t="str">
            <v>Seccionador Tripolar - N4</v>
          </cell>
          <cell r="D1392">
            <v>0</v>
          </cell>
        </row>
        <row r="1393">
          <cell r="B1393" t="str">
            <v>N4S21E06</v>
          </cell>
          <cell r="C1393" t="str">
            <v>Seccionador Tripolar con Cuchilla de Puesta a Tierra - N4</v>
          </cell>
          <cell r="D1393">
            <v>0</v>
          </cell>
        </row>
        <row r="1394">
          <cell r="B1394" t="str">
            <v>N4S21E07</v>
          </cell>
          <cell r="C1394" t="str">
            <v>Transformador de corriente - N4</v>
          </cell>
          <cell r="D1394">
            <v>0</v>
          </cell>
        </row>
        <row r="1395">
          <cell r="B1395" t="str">
            <v>N4S21E08</v>
          </cell>
          <cell r="C1395" t="str">
            <v>Aislador poste - N4</v>
          </cell>
          <cell r="D1395">
            <v>0</v>
          </cell>
        </row>
        <row r="1396">
          <cell r="B1396" t="str">
            <v>N4S21E09</v>
          </cell>
          <cell r="C1396" t="str">
            <v>Interruptor  de acople- N4</v>
          </cell>
          <cell r="D1396">
            <v>0</v>
          </cell>
        </row>
        <row r="1397">
          <cell r="B1397" t="str">
            <v>N4S21E10</v>
          </cell>
          <cell r="C1397" t="str">
            <v>Seccionador Tripolar de acople - N4</v>
          </cell>
          <cell r="D1397">
            <v>0</v>
          </cell>
        </row>
        <row r="1398">
          <cell r="B1398" t="str">
            <v>N4S21E11</v>
          </cell>
          <cell r="C1398" t="str">
            <v>Transformador de corriente de acople- N4</v>
          </cell>
          <cell r="D1398">
            <v>0</v>
          </cell>
        </row>
        <row r="1399">
          <cell r="B1399" t="str">
            <v>N4S21E12</v>
          </cell>
          <cell r="C1399" t="str">
            <v>Módulo genérico encapsulado N4</v>
          </cell>
          <cell r="D1399">
            <v>0</v>
          </cell>
        </row>
        <row r="1400">
          <cell r="B1400" t="str">
            <v>N4S21E13</v>
          </cell>
          <cell r="C1400" t="str">
            <v>Acero Estructural (kg)</v>
          </cell>
          <cell r="D1400">
            <v>178616388</v>
          </cell>
        </row>
        <row r="1401">
          <cell r="B1401" t="str">
            <v>N4S21E14</v>
          </cell>
          <cell r="C1401" t="str">
            <v>Conductores alta tensión</v>
          </cell>
          <cell r="D1401">
            <v>9367248</v>
          </cell>
        </row>
        <row r="1402">
          <cell r="B1402" t="str">
            <v>N4S21E15</v>
          </cell>
          <cell r="C1402" t="str">
            <v>Conectores</v>
          </cell>
          <cell r="D1402">
            <v>212892</v>
          </cell>
        </row>
        <row r="1403">
          <cell r="B1403" t="str">
            <v>N4S21E16</v>
          </cell>
          <cell r="C1403" t="str">
            <v>Cadenas de aisladores</v>
          </cell>
          <cell r="D1403">
            <v>24695472</v>
          </cell>
        </row>
        <row r="1404">
          <cell r="B1404" t="str">
            <v>N4S21E17</v>
          </cell>
          <cell r="C1404" t="str">
            <v>Campo móvil encapsulado - N4</v>
          </cell>
          <cell r="D1404">
            <v>0</v>
          </cell>
        </row>
        <row r="1405">
          <cell r="B1405" t="str">
            <v>N4S21E18</v>
          </cell>
          <cell r="C1405" t="str">
            <v>Terminales SF6 - Aire - N4</v>
          </cell>
          <cell r="D1405">
            <v>0</v>
          </cell>
        </row>
        <row r="1406">
          <cell r="B1406" t="str">
            <v>N4S21E19</v>
          </cell>
          <cell r="C1406" t="str">
            <v>Servicios Auxiliares AC y DC tipo 1</v>
          </cell>
          <cell r="D1406">
            <v>0</v>
          </cell>
        </row>
        <row r="1407">
          <cell r="B1407" t="str">
            <v>N4S21E19</v>
          </cell>
          <cell r="C1407" t="str">
            <v>Servicios Auxiliares AC y DC tipo 2</v>
          </cell>
          <cell r="D1407">
            <v>0</v>
          </cell>
        </row>
        <row r="1408">
          <cell r="B1408" t="str">
            <v>N4S21E19</v>
          </cell>
          <cell r="C1408" t="str">
            <v>Servicios Auxiliares AC y DC tipo 3</v>
          </cell>
          <cell r="D1408">
            <v>0</v>
          </cell>
        </row>
        <row r="1409">
          <cell r="B1409" t="str">
            <v>N4S21E19</v>
          </cell>
          <cell r="C1409" t="str">
            <v>Servicios Auxiliares AC y DC tipo 4</v>
          </cell>
          <cell r="D1409">
            <v>0</v>
          </cell>
        </row>
        <row r="1410">
          <cell r="B1410" t="str">
            <v>N4S21E20</v>
          </cell>
          <cell r="C1410" t="str">
            <v>Alambre de cobre  No 4 AWG / acero</v>
          </cell>
          <cell r="D1410">
            <v>0</v>
          </cell>
        </row>
        <row r="1411">
          <cell r="B1411" t="str">
            <v>N4S21E21</v>
          </cell>
          <cell r="C1411" t="str">
            <v>Material de conexión en malla de puesta a tierra</v>
          </cell>
          <cell r="D1411">
            <v>0</v>
          </cell>
        </row>
        <row r="1412">
          <cell r="B1412" t="str">
            <v>N4S21E22</v>
          </cell>
          <cell r="C1412" t="str">
            <v>Cables de SSAA  para equipos de patio</v>
          </cell>
          <cell r="D1412">
            <v>0</v>
          </cell>
        </row>
        <row r="1413">
          <cell r="B1413" t="str">
            <v>N4S21E23</v>
          </cell>
          <cell r="C1413" t="str">
            <v>Alumbrado exterior</v>
          </cell>
          <cell r="D1413">
            <v>0</v>
          </cell>
        </row>
        <row r="1414">
          <cell r="B1414" t="str">
            <v>N4S22E01</v>
          </cell>
          <cell r="C1414" t="str">
            <v>Dispositivo de Protección contra Sobretensiones (DPS) - N4</v>
          </cell>
          <cell r="D1414">
            <v>0</v>
          </cell>
        </row>
        <row r="1415">
          <cell r="B1415" t="str">
            <v>N4S22E02</v>
          </cell>
          <cell r="C1415" t="str">
            <v>Dispositivo de Protección contra Sobretensiones (DPS) - Compensación - N4</v>
          </cell>
          <cell r="D1415">
            <v>0</v>
          </cell>
        </row>
        <row r="1416">
          <cell r="B1416" t="str">
            <v>N4S22E03</v>
          </cell>
          <cell r="C1416" t="str">
            <v>Interruptor - N4</v>
          </cell>
          <cell r="D1416">
            <v>0</v>
          </cell>
        </row>
        <row r="1417">
          <cell r="B1417" t="str">
            <v>N4S22E04</v>
          </cell>
          <cell r="C1417" t="str">
            <v>Interruptor - Compensación - N4</v>
          </cell>
          <cell r="D1417">
            <v>0</v>
          </cell>
        </row>
        <row r="1418">
          <cell r="B1418" t="str">
            <v>N4S22E05</v>
          </cell>
          <cell r="C1418" t="str">
            <v>Seccionador Tripolar - N4</v>
          </cell>
          <cell r="D1418">
            <v>0</v>
          </cell>
        </row>
        <row r="1419">
          <cell r="B1419" t="str">
            <v>N4S22E06</v>
          </cell>
          <cell r="C1419" t="str">
            <v>Seccionador Tripolar con Cuchilla de Puesta a Tierra - N4</v>
          </cell>
          <cell r="D1419">
            <v>0</v>
          </cell>
        </row>
        <row r="1420">
          <cell r="B1420" t="str">
            <v>N4S22E07</v>
          </cell>
          <cell r="C1420" t="str">
            <v>Transformador de corriente - N4</v>
          </cell>
          <cell r="D1420">
            <v>0</v>
          </cell>
        </row>
        <row r="1421">
          <cell r="B1421" t="str">
            <v>N4S22E08</v>
          </cell>
          <cell r="C1421" t="str">
            <v>Aislador poste - N4</v>
          </cell>
          <cell r="D1421">
            <v>0</v>
          </cell>
        </row>
        <row r="1422">
          <cell r="B1422" t="str">
            <v>N4S22E09</v>
          </cell>
          <cell r="C1422" t="str">
            <v>Interruptor  de acople- N4</v>
          </cell>
          <cell r="D1422">
            <v>0</v>
          </cell>
        </row>
        <row r="1423">
          <cell r="B1423" t="str">
            <v>N4S22E10</v>
          </cell>
          <cell r="C1423" t="str">
            <v>Seccionador Tripolar de acople - N4</v>
          </cell>
          <cell r="D1423">
            <v>0</v>
          </cell>
        </row>
        <row r="1424">
          <cell r="B1424" t="str">
            <v>N4S22E11</v>
          </cell>
          <cell r="C1424" t="str">
            <v>Transformador de corriente de acople- N4</v>
          </cell>
          <cell r="D1424">
            <v>0</v>
          </cell>
        </row>
        <row r="1425">
          <cell r="B1425" t="str">
            <v>N4S22E12</v>
          </cell>
          <cell r="C1425" t="str">
            <v>Módulo genérico encapsulado N4</v>
          </cell>
          <cell r="D1425">
            <v>0</v>
          </cell>
        </row>
        <row r="1426">
          <cell r="B1426" t="str">
            <v>N4S22E13</v>
          </cell>
          <cell r="C1426" t="str">
            <v>Acero Estructural (kg)</v>
          </cell>
          <cell r="D1426">
            <v>213398785</v>
          </cell>
        </row>
        <row r="1427">
          <cell r="B1427" t="str">
            <v>N4S22E14</v>
          </cell>
          <cell r="C1427" t="str">
            <v>Conductores alta tensión</v>
          </cell>
          <cell r="D1427">
            <v>12568272</v>
          </cell>
        </row>
        <row r="1428">
          <cell r="B1428" t="str">
            <v>N4S22E15</v>
          </cell>
          <cell r="C1428" t="str">
            <v>Conectores</v>
          </cell>
          <cell r="D1428">
            <v>523678</v>
          </cell>
        </row>
        <row r="1429">
          <cell r="B1429" t="str">
            <v>N4S22E16</v>
          </cell>
          <cell r="C1429" t="str">
            <v>Cadenas de aisladores</v>
          </cell>
          <cell r="D1429">
            <v>35348265</v>
          </cell>
        </row>
        <row r="1430">
          <cell r="B1430" t="str">
            <v>N4S22E17</v>
          </cell>
          <cell r="C1430" t="str">
            <v>Campo móvil encapsulado - N4</v>
          </cell>
          <cell r="D1430">
            <v>0</v>
          </cell>
        </row>
        <row r="1431">
          <cell r="B1431" t="str">
            <v>N4S22E18</v>
          </cell>
          <cell r="C1431" t="str">
            <v>Terminales SF6 - Aire - N4</v>
          </cell>
          <cell r="D1431">
            <v>0</v>
          </cell>
        </row>
        <row r="1432">
          <cell r="B1432" t="str">
            <v>N4S22E19</v>
          </cell>
          <cell r="C1432" t="str">
            <v>Servicios Auxiliares AC y DC tipo 1</v>
          </cell>
          <cell r="D1432">
            <v>0</v>
          </cell>
        </row>
        <row r="1433">
          <cell r="B1433" t="str">
            <v>N4S22E19</v>
          </cell>
          <cell r="C1433" t="str">
            <v>Servicios Auxiliares AC y DC tipo 2</v>
          </cell>
          <cell r="D1433">
            <v>0</v>
          </cell>
        </row>
        <row r="1434">
          <cell r="B1434" t="str">
            <v>N4S22E19</v>
          </cell>
          <cell r="C1434" t="str">
            <v>Servicios Auxiliares AC y DC tipo 3</v>
          </cell>
          <cell r="D1434">
            <v>0</v>
          </cell>
        </row>
        <row r="1435">
          <cell r="B1435" t="str">
            <v>N4S22E19</v>
          </cell>
          <cell r="C1435" t="str">
            <v>Servicios Auxiliares AC y DC tipo 4</v>
          </cell>
          <cell r="D1435">
            <v>0</v>
          </cell>
        </row>
        <row r="1436">
          <cell r="B1436" t="str">
            <v>N4S22E20</v>
          </cell>
          <cell r="C1436" t="str">
            <v>Alambre de cobre  No 4 AWG / acero</v>
          </cell>
          <cell r="D1436">
            <v>0</v>
          </cell>
        </row>
        <row r="1437">
          <cell r="B1437" t="str">
            <v>N4S22E21</v>
          </cell>
          <cell r="C1437" t="str">
            <v>Material de conexión en malla de puesta a tierra</v>
          </cell>
          <cell r="D1437">
            <v>0</v>
          </cell>
        </row>
        <row r="1438">
          <cell r="B1438" t="str">
            <v>N4S22E22</v>
          </cell>
          <cell r="C1438" t="str">
            <v>Cables de SSAA  para equipos de patio</v>
          </cell>
          <cell r="D1438">
            <v>0</v>
          </cell>
        </row>
        <row r="1439">
          <cell r="B1439" t="str">
            <v>N4S22E23</v>
          </cell>
          <cell r="C1439" t="str">
            <v>Alumbrado exterior</v>
          </cell>
          <cell r="D1439">
            <v>0</v>
          </cell>
        </row>
        <row r="1440">
          <cell r="B1440" t="str">
            <v>N4S23E01</v>
          </cell>
          <cell r="C1440" t="str">
            <v>Dispositivo de Protección contra Sobretensiones (DPS) - N4</v>
          </cell>
          <cell r="D1440">
            <v>0</v>
          </cell>
        </row>
        <row r="1441">
          <cell r="B1441" t="str">
            <v>N4S23E02</v>
          </cell>
          <cell r="C1441" t="str">
            <v>Dispositivo de Protección contra Sobretensiones (DPS) - Compensación - N4</v>
          </cell>
          <cell r="D1441">
            <v>0</v>
          </cell>
        </row>
        <row r="1442">
          <cell r="B1442" t="str">
            <v>N4S23E03</v>
          </cell>
          <cell r="C1442" t="str">
            <v>Interruptor - N4</v>
          </cell>
          <cell r="D1442">
            <v>0</v>
          </cell>
        </row>
        <row r="1443">
          <cell r="B1443" t="str">
            <v>N4S23E04</v>
          </cell>
          <cell r="C1443" t="str">
            <v>Interruptor - Compensación - N4</v>
          </cell>
          <cell r="D1443">
            <v>0</v>
          </cell>
        </row>
        <row r="1444">
          <cell r="B1444" t="str">
            <v>N4S23E05</v>
          </cell>
          <cell r="C1444" t="str">
            <v>Seccionador Tripolar - N4</v>
          </cell>
          <cell r="D1444">
            <v>0</v>
          </cell>
        </row>
        <row r="1445">
          <cell r="B1445" t="str">
            <v>N4S23E06</v>
          </cell>
          <cell r="C1445" t="str">
            <v>Seccionador Tripolar con Cuchilla de Puesta a Tierra - N4</v>
          </cell>
          <cell r="D1445">
            <v>0</v>
          </cell>
        </row>
        <row r="1446">
          <cell r="B1446" t="str">
            <v>N4S23E07</v>
          </cell>
          <cell r="C1446" t="str">
            <v>Transformador de corriente - N4</v>
          </cell>
          <cell r="D1446">
            <v>0</v>
          </cell>
        </row>
        <row r="1447">
          <cell r="B1447" t="str">
            <v>N4S23E08</v>
          </cell>
          <cell r="C1447" t="str">
            <v>Aislador poste - N4</v>
          </cell>
          <cell r="D1447">
            <v>0</v>
          </cell>
        </row>
        <row r="1448">
          <cell r="B1448" t="str">
            <v>N4S23E09</v>
          </cell>
          <cell r="C1448" t="str">
            <v>Interruptor  de acople- N4</v>
          </cell>
          <cell r="D1448">
            <v>0</v>
          </cell>
        </row>
        <row r="1449">
          <cell r="B1449" t="str">
            <v>N4S23E10</v>
          </cell>
          <cell r="C1449" t="str">
            <v>Seccionador Tripolar de acople - N4</v>
          </cell>
          <cell r="D1449">
            <v>0</v>
          </cell>
        </row>
        <row r="1450">
          <cell r="B1450" t="str">
            <v>N4S23E11</v>
          </cell>
          <cell r="C1450" t="str">
            <v>Transformador de corriente de acople- N4</v>
          </cell>
          <cell r="D1450">
            <v>0</v>
          </cell>
        </row>
        <row r="1451">
          <cell r="B1451" t="str">
            <v>N4S23E12</v>
          </cell>
          <cell r="C1451" t="str">
            <v>Módulo genérico encapsulado N4</v>
          </cell>
          <cell r="D1451">
            <v>0</v>
          </cell>
        </row>
        <row r="1452">
          <cell r="B1452" t="str">
            <v>N4S56E01</v>
          </cell>
          <cell r="C1452" t="str">
            <v>Dispositivo de Protección contra Sobretensiones (DPS) - N4</v>
          </cell>
          <cell r="D1452">
            <v>0</v>
          </cell>
        </row>
        <row r="1453">
          <cell r="B1453" t="str">
            <v>N4S56E02</v>
          </cell>
          <cell r="C1453" t="str">
            <v>Dispositivo de Protección contra Sobretensiones (DPS) - Compensación - N4</v>
          </cell>
          <cell r="D1453">
            <v>0</v>
          </cell>
        </row>
        <row r="1454">
          <cell r="B1454" t="str">
            <v>N4S56E03</v>
          </cell>
          <cell r="C1454" t="str">
            <v>Interruptor - N4</v>
          </cell>
          <cell r="D1454">
            <v>0</v>
          </cell>
        </row>
        <row r="1455">
          <cell r="B1455" t="str">
            <v>N4S56E04</v>
          </cell>
          <cell r="C1455" t="str">
            <v>Interruptor - Compensación - N4</v>
          </cell>
          <cell r="D1455">
            <v>0</v>
          </cell>
        </row>
        <row r="1456">
          <cell r="B1456" t="str">
            <v>N4S56E05</v>
          </cell>
          <cell r="C1456" t="str">
            <v>Seccionador Tripolar - N4</v>
          </cell>
          <cell r="D1456">
            <v>0</v>
          </cell>
        </row>
        <row r="1457">
          <cell r="B1457" t="str">
            <v>N4S56E06</v>
          </cell>
          <cell r="C1457" t="str">
            <v>Seccionador Tripolar con Cuchilla de Puesta a Tierra - N4</v>
          </cell>
          <cell r="D1457">
            <v>0</v>
          </cell>
        </row>
        <row r="1458">
          <cell r="B1458" t="str">
            <v>N4S56E07</v>
          </cell>
          <cell r="C1458" t="str">
            <v>Transformador de corriente - N4</v>
          </cell>
          <cell r="D1458">
            <v>0</v>
          </cell>
        </row>
        <row r="1459">
          <cell r="B1459" t="str">
            <v>N4S56E08</v>
          </cell>
          <cell r="C1459" t="str">
            <v>Aislador poste - N4</v>
          </cell>
          <cell r="D1459">
            <v>0</v>
          </cell>
        </row>
        <row r="1460">
          <cell r="B1460" t="str">
            <v>N4S56E09</v>
          </cell>
          <cell r="C1460" t="str">
            <v>Interruptor  de acople- N4</v>
          </cell>
          <cell r="D1460">
            <v>0</v>
          </cell>
        </row>
        <row r="1461">
          <cell r="B1461" t="str">
            <v>N4S56E10</v>
          </cell>
          <cell r="C1461" t="str">
            <v>Seccionador Tripolar de acople - N4</v>
          </cell>
          <cell r="D1461">
            <v>0</v>
          </cell>
        </row>
        <row r="1462">
          <cell r="B1462" t="str">
            <v>N4S56E11</v>
          </cell>
          <cell r="C1462" t="str">
            <v>Transformador de corriente de acople- N4</v>
          </cell>
          <cell r="D1462">
            <v>0</v>
          </cell>
        </row>
        <row r="1463">
          <cell r="B1463" t="str">
            <v>N4S56E12</v>
          </cell>
          <cell r="C1463" t="str">
            <v>Módulo genérico encapsulado N4</v>
          </cell>
          <cell r="D1463">
            <v>1132458000</v>
          </cell>
        </row>
        <row r="1464">
          <cell r="B1464" t="str">
            <v>N4S56E13</v>
          </cell>
          <cell r="C1464" t="str">
            <v>Acero Estructural (kg)</v>
          </cell>
          <cell r="D1464">
            <v>0</v>
          </cell>
        </row>
        <row r="1465">
          <cell r="B1465" t="str">
            <v>N4S56E14</v>
          </cell>
          <cell r="C1465" t="str">
            <v>Conductores alta tensión</v>
          </cell>
          <cell r="D1465">
            <v>0</v>
          </cell>
        </row>
        <row r="1466">
          <cell r="B1466" t="str">
            <v>N4S56E15</v>
          </cell>
          <cell r="C1466" t="str">
            <v>Conectores</v>
          </cell>
          <cell r="D1466">
            <v>0</v>
          </cell>
        </row>
        <row r="1467">
          <cell r="B1467" t="str">
            <v>N4S56E16</v>
          </cell>
          <cell r="C1467" t="str">
            <v>Cadenas de aisladores</v>
          </cell>
          <cell r="D1467">
            <v>0</v>
          </cell>
        </row>
        <row r="1468">
          <cell r="B1468" t="str">
            <v>N4S56E17</v>
          </cell>
          <cell r="C1468" t="str">
            <v>Campo móvil encapsulado - N4</v>
          </cell>
          <cell r="D1468">
            <v>0</v>
          </cell>
        </row>
        <row r="1469">
          <cell r="B1469" t="str">
            <v>N4S56E18</v>
          </cell>
          <cell r="C1469" t="str">
            <v>Terminales SF6 - Aire - N4</v>
          </cell>
          <cell r="D1469">
            <v>0</v>
          </cell>
        </row>
        <row r="1470">
          <cell r="B1470" t="str">
            <v>N4S56E19</v>
          </cell>
          <cell r="C1470" t="str">
            <v>Servicios Auxiliares AC y DC tipo 1</v>
          </cell>
          <cell r="D1470">
            <v>0</v>
          </cell>
        </row>
        <row r="1471">
          <cell r="B1471" t="str">
            <v>N4S56E19</v>
          </cell>
          <cell r="C1471" t="str">
            <v>Servicios Auxiliares AC y DC tipo 2</v>
          </cell>
          <cell r="D1471">
            <v>0</v>
          </cell>
        </row>
        <row r="1472">
          <cell r="B1472" t="str">
            <v>N4S56E19</v>
          </cell>
          <cell r="C1472" t="str">
            <v>Servicios Auxiliares AC y DC tipo 3</v>
          </cell>
          <cell r="D1472">
            <v>0</v>
          </cell>
        </row>
        <row r="1473">
          <cell r="B1473" t="str">
            <v>N4S56E19</v>
          </cell>
          <cell r="C1473" t="str">
            <v>Servicios Auxiliares AC y DC tipo 4</v>
          </cell>
          <cell r="D1473">
            <v>0</v>
          </cell>
        </row>
        <row r="1474">
          <cell r="B1474" t="str">
            <v>N4S56E20</v>
          </cell>
          <cell r="C1474" t="str">
            <v>Alambre de cobre  No 4 AWG / acero</v>
          </cell>
          <cell r="D1474">
            <v>0</v>
          </cell>
        </row>
        <row r="1475">
          <cell r="B1475" t="str">
            <v>N4S56E21</v>
          </cell>
          <cell r="C1475" t="str">
            <v>Material de conexión en malla de puesta a tierra</v>
          </cell>
          <cell r="D1475">
            <v>0</v>
          </cell>
        </row>
        <row r="1476">
          <cell r="B1476" t="str">
            <v>N4S56E22</v>
          </cell>
          <cell r="C1476" t="str">
            <v>Cables de SSAA  para equipos de patio</v>
          </cell>
          <cell r="D1476">
            <v>0</v>
          </cell>
        </row>
        <row r="1477">
          <cell r="B1477" t="str">
            <v>N4S56E23</v>
          </cell>
          <cell r="C1477" t="str">
            <v>Alumbrado exterior</v>
          </cell>
          <cell r="D1477">
            <v>0</v>
          </cell>
        </row>
        <row r="1478">
          <cell r="B1478" t="str">
            <v>N4S57E01</v>
          </cell>
          <cell r="C1478" t="str">
            <v>Dispositivo de Protección contra Sobretensiones (DPS) - N4</v>
          </cell>
          <cell r="D1478">
            <v>0</v>
          </cell>
        </row>
        <row r="1479">
          <cell r="B1479" t="str">
            <v>N4S57E02</v>
          </cell>
          <cell r="C1479" t="str">
            <v>Dispositivo de Protección contra Sobretensiones (DPS) - Compensación - N4</v>
          </cell>
          <cell r="D1479">
            <v>0</v>
          </cell>
        </row>
        <row r="1480">
          <cell r="B1480" t="str">
            <v>N4S57E03</v>
          </cell>
          <cell r="C1480" t="str">
            <v>Interruptor - N4</v>
          </cell>
          <cell r="D1480">
            <v>0</v>
          </cell>
        </row>
        <row r="1481">
          <cell r="B1481" t="str">
            <v>N4S57E04</v>
          </cell>
          <cell r="C1481" t="str">
            <v>Interruptor - Compensación - N4</v>
          </cell>
          <cell r="D1481">
            <v>0</v>
          </cell>
        </row>
        <row r="1482">
          <cell r="B1482" t="str">
            <v>N4S57E05</v>
          </cell>
          <cell r="C1482" t="str">
            <v>Seccionador Tripolar - N4</v>
          </cell>
          <cell r="D1482">
            <v>0</v>
          </cell>
        </row>
        <row r="1483">
          <cell r="B1483" t="str">
            <v>N4S57E06</v>
          </cell>
          <cell r="C1483" t="str">
            <v>Seccionador Tripolar con Cuchilla de Puesta a Tierra - N4</v>
          </cell>
          <cell r="D1483">
            <v>0</v>
          </cell>
        </row>
        <row r="1484">
          <cell r="B1484" t="str">
            <v>N4S57E07</v>
          </cell>
          <cell r="C1484" t="str">
            <v>Transformador de corriente - N4</v>
          </cell>
          <cell r="D1484">
            <v>0</v>
          </cell>
        </row>
        <row r="1485">
          <cell r="B1485" t="str">
            <v>N4S57E08</v>
          </cell>
          <cell r="C1485" t="str">
            <v>Aislador poste - N4</v>
          </cell>
          <cell r="D1485">
            <v>0</v>
          </cell>
        </row>
        <row r="1486">
          <cell r="B1486" t="str">
            <v>N4S57E09</v>
          </cell>
          <cell r="C1486" t="str">
            <v>Interruptor  de acople- N4</v>
          </cell>
          <cell r="D1486">
            <v>0</v>
          </cell>
        </row>
        <row r="1487">
          <cell r="B1487" t="str">
            <v>N4S57E10</v>
          </cell>
          <cell r="C1487" t="str">
            <v>Seccionador Tripolar de acople - N4</v>
          </cell>
          <cell r="D1487">
            <v>0</v>
          </cell>
        </row>
        <row r="1488">
          <cell r="B1488" t="str">
            <v>N4S57E11</v>
          </cell>
          <cell r="C1488" t="str">
            <v>Transformador de corriente de acople- N4</v>
          </cell>
          <cell r="D1488">
            <v>0</v>
          </cell>
        </row>
        <row r="1489">
          <cell r="B1489" t="str">
            <v>N4S57E12</v>
          </cell>
          <cell r="C1489" t="str">
            <v>Módulo genérico encapsulado N4</v>
          </cell>
          <cell r="D1489">
            <v>0</v>
          </cell>
        </row>
        <row r="1490">
          <cell r="B1490" t="str">
            <v>N4S57E13</v>
          </cell>
          <cell r="C1490" t="str">
            <v>Acero Estructural (kg)</v>
          </cell>
          <cell r="D1490">
            <v>55498244</v>
          </cell>
        </row>
        <row r="1491">
          <cell r="B1491" t="str">
            <v>N4S57E14</v>
          </cell>
          <cell r="C1491" t="str">
            <v>Conductores alta tensión</v>
          </cell>
          <cell r="D1491">
            <v>15995513</v>
          </cell>
        </row>
        <row r="1492">
          <cell r="B1492" t="str">
            <v>N4S57E15</v>
          </cell>
          <cell r="C1492" t="str">
            <v>Conectores</v>
          </cell>
          <cell r="D1492">
            <v>176746</v>
          </cell>
        </row>
        <row r="1493">
          <cell r="B1493" t="str">
            <v>N4S57E16</v>
          </cell>
          <cell r="C1493" t="str">
            <v>Cadenas de aisladores</v>
          </cell>
          <cell r="D1493">
            <v>16702497</v>
          </cell>
        </row>
        <row r="1494">
          <cell r="B1494" t="str">
            <v>N4S57E17</v>
          </cell>
          <cell r="C1494" t="str">
            <v>Campo móvil encapsulado - N4</v>
          </cell>
          <cell r="D1494">
            <v>0</v>
          </cell>
        </row>
        <row r="1495">
          <cell r="B1495" t="str">
            <v>N4S57E18</v>
          </cell>
          <cell r="C1495" t="str">
            <v>Terminales SF6 - Aire - N4</v>
          </cell>
          <cell r="D1495">
            <v>0</v>
          </cell>
        </row>
        <row r="1496">
          <cell r="B1496" t="str">
            <v>N4S57E19</v>
          </cell>
          <cell r="C1496" t="str">
            <v>Servicios Auxiliares AC y DC tipo 1</v>
          </cell>
          <cell r="D1496">
            <v>0</v>
          </cell>
        </row>
        <row r="1497">
          <cell r="B1497" t="str">
            <v>N4S57E19</v>
          </cell>
          <cell r="C1497" t="str">
            <v>Servicios Auxiliares AC y DC tipo 2</v>
          </cell>
          <cell r="D1497">
            <v>0</v>
          </cell>
        </row>
        <row r="1498">
          <cell r="B1498" t="str">
            <v>N4S57E19</v>
          </cell>
          <cell r="C1498" t="str">
            <v>Servicios Auxiliares AC y DC tipo 3</v>
          </cell>
          <cell r="D1498">
            <v>0</v>
          </cell>
        </row>
        <row r="1499">
          <cell r="B1499" t="str">
            <v>N4S57E19</v>
          </cell>
          <cell r="C1499" t="str">
            <v>Servicios Auxiliares AC y DC tipo 4</v>
          </cell>
          <cell r="D1499">
            <v>0</v>
          </cell>
        </row>
        <row r="1500">
          <cell r="B1500" t="str">
            <v>N4S57E20</v>
          </cell>
          <cell r="C1500" t="str">
            <v>Alambre de cobre  No 4 AWG / acero</v>
          </cell>
          <cell r="D1500">
            <v>0</v>
          </cell>
        </row>
        <row r="1501">
          <cell r="B1501" t="str">
            <v>N4S57E21</v>
          </cell>
          <cell r="C1501" t="str">
            <v>Material de conexión en malla de puesta a tierra</v>
          </cell>
          <cell r="D1501">
            <v>0</v>
          </cell>
        </row>
        <row r="1502">
          <cell r="B1502" t="str">
            <v>N4S57E22</v>
          </cell>
          <cell r="C1502" t="str">
            <v>Cables de SSAA  para equipos de patio</v>
          </cell>
          <cell r="D1502">
            <v>0</v>
          </cell>
        </row>
        <row r="1503">
          <cell r="B1503" t="str">
            <v>N4S57E23</v>
          </cell>
          <cell r="C1503" t="str">
            <v>Alumbrado exterior</v>
          </cell>
          <cell r="D1503">
            <v>0</v>
          </cell>
        </row>
        <row r="1504">
          <cell r="B1504" t="str">
            <v>N4S58E01</v>
          </cell>
          <cell r="C1504" t="str">
            <v>Dispositivo de Protección contra Sobretensiones (DPS) - N4</v>
          </cell>
          <cell r="D1504">
            <v>0</v>
          </cell>
        </row>
        <row r="1505">
          <cell r="B1505" t="str">
            <v>N4S58E02</v>
          </cell>
          <cell r="C1505" t="str">
            <v>Dispositivo de Protección contra Sobretensiones (DPS) - Compensación - N4</v>
          </cell>
          <cell r="D1505">
            <v>0</v>
          </cell>
        </row>
        <row r="1506">
          <cell r="B1506" t="str">
            <v>N4S58E03</v>
          </cell>
          <cell r="C1506" t="str">
            <v>Interruptor - N4</v>
          </cell>
          <cell r="D1506">
            <v>0</v>
          </cell>
        </row>
        <row r="1507">
          <cell r="B1507" t="str">
            <v>N4S58E04</v>
          </cell>
          <cell r="C1507" t="str">
            <v>Interruptor - Compensación - N4</v>
          </cell>
          <cell r="D1507">
            <v>0</v>
          </cell>
        </row>
        <row r="1508">
          <cell r="B1508" t="str">
            <v>N4S58E05</v>
          </cell>
          <cell r="C1508" t="str">
            <v>Seccionador Tripolar - N4</v>
          </cell>
          <cell r="D1508">
            <v>0</v>
          </cell>
        </row>
        <row r="1509">
          <cell r="B1509" t="str">
            <v>N4S58E06</v>
          </cell>
          <cell r="C1509" t="str">
            <v>Seccionador Tripolar con Cuchilla de Puesta a Tierra - N4</v>
          </cell>
          <cell r="D1509">
            <v>0</v>
          </cell>
        </row>
        <row r="1510">
          <cell r="B1510" t="str">
            <v>N4S58E07</v>
          </cell>
          <cell r="C1510" t="str">
            <v>Transformador de corriente - N4</v>
          </cell>
          <cell r="D1510">
            <v>0</v>
          </cell>
        </row>
        <row r="1511">
          <cell r="B1511" t="str">
            <v>N4S58E08</v>
          </cell>
          <cell r="C1511" t="str">
            <v>Aislador poste - N4</v>
          </cell>
          <cell r="D1511">
            <v>0</v>
          </cell>
        </row>
        <row r="1512">
          <cell r="B1512" t="str">
            <v>N4S58E09</v>
          </cell>
          <cell r="C1512" t="str">
            <v>Interruptor  de acople- N4</v>
          </cell>
          <cell r="D1512">
            <v>0</v>
          </cell>
        </row>
        <row r="1513">
          <cell r="B1513" t="str">
            <v>N4S58E10</v>
          </cell>
          <cell r="C1513" t="str">
            <v>Seccionador Tripolar de acople - N4</v>
          </cell>
          <cell r="D1513">
            <v>0</v>
          </cell>
        </row>
        <row r="1514">
          <cell r="B1514" t="str">
            <v>N4S58E11</v>
          </cell>
          <cell r="C1514" t="str">
            <v>Transformador de corriente de acople- N4</v>
          </cell>
          <cell r="D1514">
            <v>0</v>
          </cell>
        </row>
        <row r="1515">
          <cell r="B1515" t="str">
            <v>N4S58E12</v>
          </cell>
          <cell r="C1515" t="str">
            <v>Módulo genérico encapsulado N4</v>
          </cell>
          <cell r="D1515">
            <v>0</v>
          </cell>
        </row>
        <row r="1516">
          <cell r="B1516" t="str">
            <v>N4S58E13</v>
          </cell>
          <cell r="C1516" t="str">
            <v>Acero Estructural (kg)</v>
          </cell>
          <cell r="D1516">
            <v>66896070</v>
          </cell>
        </row>
        <row r="1517">
          <cell r="B1517" t="str">
            <v>N4S58E14</v>
          </cell>
          <cell r="C1517" t="str">
            <v>Conductores alta tensión</v>
          </cell>
          <cell r="D1517">
            <v>25622457</v>
          </cell>
        </row>
        <row r="1518">
          <cell r="B1518" t="str">
            <v>N4S58E15</v>
          </cell>
          <cell r="C1518" t="str">
            <v>Conectores</v>
          </cell>
          <cell r="D1518">
            <v>252438</v>
          </cell>
        </row>
        <row r="1519">
          <cell r="B1519" t="str">
            <v>N4S58E16</v>
          </cell>
          <cell r="C1519" t="str">
            <v>Cadenas de aisladores</v>
          </cell>
          <cell r="D1519">
            <v>33448035</v>
          </cell>
        </row>
        <row r="1520">
          <cell r="B1520" t="str">
            <v>N4S58E17</v>
          </cell>
          <cell r="C1520" t="str">
            <v>Campo móvil encapsulado - N4</v>
          </cell>
          <cell r="D1520">
            <v>0</v>
          </cell>
        </row>
        <row r="1521">
          <cell r="B1521" t="str">
            <v>N4S58E18</v>
          </cell>
          <cell r="C1521" t="str">
            <v>Terminales SF6 - Aire - N4</v>
          </cell>
          <cell r="D1521">
            <v>0</v>
          </cell>
        </row>
        <row r="1522">
          <cell r="B1522" t="str">
            <v>N4S58E19</v>
          </cell>
          <cell r="C1522" t="str">
            <v>Servicios Auxiliares AC y DC tipo 1</v>
          </cell>
          <cell r="D1522">
            <v>0</v>
          </cell>
        </row>
        <row r="1523">
          <cell r="B1523" t="str">
            <v>N4S58E19</v>
          </cell>
          <cell r="C1523" t="str">
            <v>Servicios Auxiliares AC y DC tipo 2</v>
          </cell>
          <cell r="D1523">
            <v>0</v>
          </cell>
        </row>
        <row r="1524">
          <cell r="B1524" t="str">
            <v>N4S58E19</v>
          </cell>
          <cell r="C1524" t="str">
            <v>Servicios Auxiliares AC y DC tipo 3</v>
          </cell>
          <cell r="D1524">
            <v>0</v>
          </cell>
        </row>
        <row r="1525">
          <cell r="B1525" t="str">
            <v>N4S58E19</v>
          </cell>
          <cell r="C1525" t="str">
            <v>Servicios Auxiliares AC y DC tipo 4</v>
          </cell>
          <cell r="D1525">
            <v>0</v>
          </cell>
        </row>
        <row r="1526">
          <cell r="B1526" t="str">
            <v>N4S58E20</v>
          </cell>
          <cell r="C1526" t="str">
            <v>Alambre de cobre  No 4 AWG / acero</v>
          </cell>
          <cell r="D1526">
            <v>0</v>
          </cell>
        </row>
        <row r="1527">
          <cell r="B1527" t="str">
            <v>N4S58E21</v>
          </cell>
          <cell r="C1527" t="str">
            <v>Material de conexión en malla de puesta a tierra</v>
          </cell>
          <cell r="D1527">
            <v>0</v>
          </cell>
        </row>
        <row r="1528">
          <cell r="B1528" t="str">
            <v>N4S58E22</v>
          </cell>
          <cell r="C1528" t="str">
            <v>Cables de SSAA  para equipos de patio</v>
          </cell>
          <cell r="D1528">
            <v>0</v>
          </cell>
        </row>
        <row r="1529">
          <cell r="B1529" t="str">
            <v>N4S58E23</v>
          </cell>
          <cell r="C1529" t="str">
            <v>Alumbrado exterior</v>
          </cell>
          <cell r="D1529">
            <v>0</v>
          </cell>
        </row>
        <row r="1530">
          <cell r="B1530" t="str">
            <v>N4S59E01</v>
          </cell>
          <cell r="C1530" t="str">
            <v>Dispositivo de Protección contra Sobretensiones (DPS) - N4</v>
          </cell>
          <cell r="D1530">
            <v>0</v>
          </cell>
        </row>
        <row r="1531">
          <cell r="B1531" t="str">
            <v>N4S59E02</v>
          </cell>
          <cell r="C1531" t="str">
            <v>Dispositivo de Protección contra Sobretensiones (DPS) - Compensación - N4</v>
          </cell>
          <cell r="D1531">
            <v>0</v>
          </cell>
        </row>
        <row r="1532">
          <cell r="B1532" t="str">
            <v>N4S59E03</v>
          </cell>
          <cell r="C1532" t="str">
            <v>Interruptor - N4</v>
          </cell>
          <cell r="D1532">
            <v>0</v>
          </cell>
        </row>
        <row r="1533">
          <cell r="B1533" t="str">
            <v>N4S59E04</v>
          </cell>
          <cell r="C1533" t="str">
            <v>Interruptor - Compensación - N4</v>
          </cell>
          <cell r="D1533">
            <v>0</v>
          </cell>
        </row>
        <row r="1534">
          <cell r="B1534" t="str">
            <v>N4S59E05</v>
          </cell>
          <cell r="C1534" t="str">
            <v>Seccionador Tripolar - N4</v>
          </cell>
          <cell r="D1534">
            <v>0</v>
          </cell>
        </row>
        <row r="1535">
          <cell r="B1535" t="str">
            <v>N4S59E06</v>
          </cell>
          <cell r="C1535" t="str">
            <v>Seccionador Tripolar con Cuchilla de Puesta a Tierra - N4</v>
          </cell>
          <cell r="D1535">
            <v>0</v>
          </cell>
        </row>
        <row r="1536">
          <cell r="B1536" t="str">
            <v>N4S59E07</v>
          </cell>
          <cell r="C1536" t="str">
            <v>Transformador de corriente - N4</v>
          </cell>
          <cell r="D1536">
            <v>0</v>
          </cell>
        </row>
        <row r="1537">
          <cell r="B1537" t="str">
            <v>N4S59E08</v>
          </cell>
          <cell r="C1537" t="str">
            <v>Aislador poste - N4</v>
          </cell>
          <cell r="D1537">
            <v>0</v>
          </cell>
        </row>
        <row r="1538">
          <cell r="B1538" t="str">
            <v>N4S59E09</v>
          </cell>
          <cell r="C1538" t="str">
            <v>Interruptor  de acople- N4</v>
          </cell>
          <cell r="D1538">
            <v>0</v>
          </cell>
        </row>
        <row r="1539">
          <cell r="B1539" t="str">
            <v>N4S59E10</v>
          </cell>
          <cell r="C1539" t="str">
            <v>Seccionador Tripolar de acople - N4</v>
          </cell>
          <cell r="D1539">
            <v>0</v>
          </cell>
        </row>
        <row r="1540">
          <cell r="B1540" t="str">
            <v>N4S59E11</v>
          </cell>
          <cell r="C1540" t="str">
            <v>Transformador de corriente de acople- N4</v>
          </cell>
          <cell r="D1540">
            <v>0</v>
          </cell>
        </row>
        <row r="1541">
          <cell r="B1541" t="str">
            <v>N4S59E12</v>
          </cell>
          <cell r="C1541" t="str">
            <v>Módulo genérico encapsulado N4</v>
          </cell>
          <cell r="D1541">
            <v>0</v>
          </cell>
        </row>
        <row r="1542">
          <cell r="B1542" t="str">
            <v>N4S59E13</v>
          </cell>
          <cell r="C1542" t="str">
            <v>Acero Estructural (kg)</v>
          </cell>
          <cell r="D1542">
            <v>100181172.00000001</v>
          </cell>
        </row>
        <row r="1543">
          <cell r="B1543" t="str">
            <v>N4S59E14</v>
          </cell>
          <cell r="C1543" t="str">
            <v>Conductores alta tensión</v>
          </cell>
          <cell r="D1543">
            <v>34678098</v>
          </cell>
        </row>
        <row r="1544">
          <cell r="B1544" t="str">
            <v>N4S59E15</v>
          </cell>
          <cell r="C1544" t="str">
            <v>Conectores</v>
          </cell>
          <cell r="D1544">
            <v>366964</v>
          </cell>
        </row>
        <row r="1545">
          <cell r="B1545" t="str">
            <v>N4S59E16</v>
          </cell>
          <cell r="C1545" t="str">
            <v>Cadenas de aisladores</v>
          </cell>
          <cell r="D1545">
            <v>48255766</v>
          </cell>
        </row>
        <row r="1546">
          <cell r="B1546" t="str">
            <v>N4S59E17</v>
          </cell>
          <cell r="C1546" t="str">
            <v>Campo móvil encapsulado - N4</v>
          </cell>
          <cell r="D1546">
            <v>0</v>
          </cell>
        </row>
        <row r="1547">
          <cell r="B1547" t="str">
            <v>N4S59E18</v>
          </cell>
          <cell r="C1547" t="str">
            <v>Terminales SF6 - Aire - N4</v>
          </cell>
          <cell r="D1547">
            <v>0</v>
          </cell>
        </row>
        <row r="1548">
          <cell r="B1548" t="str">
            <v>N4S59E19</v>
          </cell>
          <cell r="C1548" t="str">
            <v>Servicios Auxiliares AC y DC tipo 1</v>
          </cell>
          <cell r="D1548">
            <v>0</v>
          </cell>
        </row>
        <row r="1549">
          <cell r="B1549" t="str">
            <v>N4S59E19</v>
          </cell>
          <cell r="C1549" t="str">
            <v>Servicios Auxiliares AC y DC tipo 2</v>
          </cell>
          <cell r="D1549">
            <v>0</v>
          </cell>
        </row>
        <row r="1550">
          <cell r="B1550" t="str">
            <v>N3S30E14</v>
          </cell>
          <cell r="C1550" t="str">
            <v>Conductores de media tensión</v>
          </cell>
          <cell r="D1550">
            <v>821652</v>
          </cell>
        </row>
        <row r="1551">
          <cell r="B1551" t="str">
            <v>N3S30E15</v>
          </cell>
          <cell r="C1551" t="str">
            <v>Conectores</v>
          </cell>
          <cell r="D1551">
            <v>0</v>
          </cell>
        </row>
        <row r="1552">
          <cell r="B1552" t="str">
            <v>N3S30E16</v>
          </cell>
          <cell r="C1552" t="str">
            <v>Cadenas de aisladores</v>
          </cell>
          <cell r="D1552">
            <v>5751564</v>
          </cell>
        </row>
        <row r="1553">
          <cell r="B1553" t="str">
            <v>N3S30E17</v>
          </cell>
          <cell r="C1553" t="str">
            <v>Poste de concreto 12 m 1050 kg</v>
          </cell>
          <cell r="D1553">
            <v>0</v>
          </cell>
        </row>
        <row r="1554">
          <cell r="B1554" t="str">
            <v>N3S30E18</v>
          </cell>
          <cell r="C1554" t="str">
            <v>Cable XLP o EPR, # 4/0 - N3</v>
          </cell>
          <cell r="D1554">
            <v>0</v>
          </cell>
        </row>
        <row r="1555">
          <cell r="B1555" t="str">
            <v>N3S30E19</v>
          </cell>
          <cell r="C1555" t="str">
            <v>Terminales SF6 - Aire - N3</v>
          </cell>
          <cell r="D1555">
            <v>0</v>
          </cell>
        </row>
        <row r="1556">
          <cell r="B1556" t="str">
            <v>N3S30E20</v>
          </cell>
          <cell r="C1556" t="str">
            <v>Servicios Auxiliares AC y DC tipo 1</v>
          </cell>
          <cell r="D1556">
            <v>0</v>
          </cell>
        </row>
        <row r="1557">
          <cell r="B1557" t="str">
            <v>N3S30E20</v>
          </cell>
          <cell r="C1557" t="str">
            <v>Servicios Auxiliares AC y DC tipo 2</v>
          </cell>
          <cell r="D1557">
            <v>0</v>
          </cell>
        </row>
        <row r="1558">
          <cell r="B1558" t="str">
            <v>N3S30E20</v>
          </cell>
          <cell r="C1558" t="str">
            <v>Servicios Auxiliares AC y DC tipo 3</v>
          </cell>
          <cell r="D1558">
            <v>0</v>
          </cell>
        </row>
        <row r="1559">
          <cell r="B1559" t="str">
            <v>N3S30E20</v>
          </cell>
          <cell r="C1559" t="str">
            <v>Servicios Auxiliares AC y DC tipo 4</v>
          </cell>
          <cell r="D1559">
            <v>0</v>
          </cell>
        </row>
        <row r="1560">
          <cell r="B1560" t="str">
            <v>N3S30E20</v>
          </cell>
          <cell r="C1560" t="str">
            <v>Servicios Auxiliares AC y DC tipo 5</v>
          </cell>
          <cell r="D1560">
            <v>0</v>
          </cell>
        </row>
        <row r="1561">
          <cell r="B1561" t="str">
            <v>N3S30E21</v>
          </cell>
          <cell r="C1561" t="str">
            <v>Alambre de cobre  No 4 AWG / acero</v>
          </cell>
          <cell r="D1561">
            <v>0</v>
          </cell>
        </row>
        <row r="1562">
          <cell r="B1562" t="str">
            <v>N3S30E22</v>
          </cell>
          <cell r="C1562" t="str">
            <v>Material de conexión en malla de puesta a tierra</v>
          </cell>
          <cell r="D1562">
            <v>0</v>
          </cell>
        </row>
        <row r="1563">
          <cell r="B1563" t="str">
            <v>N3S30E23</v>
          </cell>
          <cell r="C1563" t="str">
            <v>Cables de SSAA  para equipos de patio</v>
          </cell>
          <cell r="D1563">
            <v>0</v>
          </cell>
        </row>
        <row r="1564">
          <cell r="B1564" t="str">
            <v>N3S30E24</v>
          </cell>
          <cell r="C1564" t="str">
            <v>Alumbrado exterior</v>
          </cell>
          <cell r="D1564">
            <v>0</v>
          </cell>
        </row>
        <row r="1565">
          <cell r="B1565" t="str">
            <v>N3S31E01</v>
          </cell>
          <cell r="C1565" t="str">
            <v>Celda de entrada o salida - N3</v>
          </cell>
          <cell r="D1565">
            <v>0</v>
          </cell>
        </row>
        <row r="1566">
          <cell r="B1566" t="str">
            <v>N3S31E02</v>
          </cell>
          <cell r="C1566" t="str">
            <v>Gabinete de línea o transformador en SF6 - N3</v>
          </cell>
          <cell r="D1566">
            <v>0</v>
          </cell>
        </row>
        <row r="1567">
          <cell r="B1567" t="str">
            <v>N3S31E03</v>
          </cell>
          <cell r="C1567" t="str">
            <v>Dispositivo de Protección contra Sobretensiones (DPS) - N3</v>
          </cell>
          <cell r="D1567">
            <v>0</v>
          </cell>
        </row>
        <row r="1568">
          <cell r="B1568" t="str">
            <v>N3S31E04</v>
          </cell>
          <cell r="C1568" t="str">
            <v>Interruptor - N3</v>
          </cell>
          <cell r="D1568">
            <v>0</v>
          </cell>
        </row>
        <row r="1569">
          <cell r="B1569" t="str">
            <v>N3S31E05</v>
          </cell>
          <cell r="C1569" t="str">
            <v>Juego Pararrayos - N3</v>
          </cell>
          <cell r="D1569">
            <v>0</v>
          </cell>
        </row>
        <row r="1570">
          <cell r="B1570" t="str">
            <v>N3S31E06</v>
          </cell>
          <cell r="C1570" t="str">
            <v>Seccionador tripolar - N3</v>
          </cell>
          <cell r="D1570">
            <v>0</v>
          </cell>
        </row>
        <row r="1571">
          <cell r="B1571" t="str">
            <v>N3S31E07</v>
          </cell>
          <cell r="C1571" t="str">
            <v>Seccionador tripolar con Cuchilla de puesta a tierra - N3</v>
          </cell>
          <cell r="D1571">
            <v>0</v>
          </cell>
        </row>
        <row r="1572">
          <cell r="B1572" t="str">
            <v>N3S31E08</v>
          </cell>
          <cell r="C1572" t="str">
            <v>Transformador de corriente - N3</v>
          </cell>
          <cell r="D1572">
            <v>0</v>
          </cell>
        </row>
        <row r="1573">
          <cell r="B1573" t="str">
            <v>N3S31E09</v>
          </cell>
          <cell r="C1573" t="str">
            <v>Módulo encapsulado en SF6 linea o transformador - barra sencilla - N3</v>
          </cell>
          <cell r="D1573">
            <v>0</v>
          </cell>
        </row>
        <row r="1574">
          <cell r="B1574" t="str">
            <v>N3S31E09</v>
          </cell>
          <cell r="C1574" t="str">
            <v>Módulo encapsulado en SF6 linea o transformador - barra doble - N3</v>
          </cell>
          <cell r="D1574">
            <v>0</v>
          </cell>
        </row>
        <row r="1575">
          <cell r="B1575" t="str">
            <v>N3S31E10</v>
          </cell>
          <cell r="C1575" t="str">
            <v>Subestación Móvil 30 MVA</v>
          </cell>
          <cell r="D1575">
            <v>0</v>
          </cell>
        </row>
        <row r="1576">
          <cell r="B1576" t="str">
            <v>N3S31E10</v>
          </cell>
          <cell r="C1576" t="str">
            <v>Subestación Móvil 15 MVA</v>
          </cell>
          <cell r="D1576">
            <v>0</v>
          </cell>
        </row>
        <row r="1577">
          <cell r="B1577" t="str">
            <v>N3S31E11</v>
          </cell>
          <cell r="C1577" t="str">
            <v>Subestación Móvil 21 MVA</v>
          </cell>
          <cell r="D1577">
            <v>0</v>
          </cell>
        </row>
        <row r="1578">
          <cell r="B1578" t="str">
            <v>N3S31E11</v>
          </cell>
          <cell r="C1578" t="str">
            <v>Subestación Móvil 7,5 MVA</v>
          </cell>
          <cell r="D1578">
            <v>0</v>
          </cell>
        </row>
        <row r="1579">
          <cell r="B1579" t="str">
            <v>N3S31E12</v>
          </cell>
          <cell r="C1579" t="str">
            <v>Juego pararrayos - N2</v>
          </cell>
          <cell r="D1579">
            <v>0</v>
          </cell>
        </row>
        <row r="1580">
          <cell r="B1580" t="str">
            <v>N3S31E13</v>
          </cell>
          <cell r="C1580" t="str">
            <v>Acero Estructural (kg)</v>
          </cell>
          <cell r="D1580">
            <v>97452810</v>
          </cell>
        </row>
        <row r="1581">
          <cell r="B1581" t="str">
            <v>N3S31E14</v>
          </cell>
          <cell r="C1581" t="str">
            <v>Conductores de media tensión</v>
          </cell>
          <cell r="D1581">
            <v>1784850</v>
          </cell>
        </row>
        <row r="1582">
          <cell r="B1582" t="str">
            <v>N3S31E15</v>
          </cell>
          <cell r="C1582" t="str">
            <v>Conectores</v>
          </cell>
          <cell r="D1582">
            <v>0</v>
          </cell>
        </row>
        <row r="1583">
          <cell r="B1583" t="str">
            <v>N3S31E16</v>
          </cell>
          <cell r="C1583" t="str">
            <v>Cadenas de aisladores</v>
          </cell>
          <cell r="D1583">
            <v>19752340</v>
          </cell>
        </row>
        <row r="1584">
          <cell r="B1584" t="str">
            <v>N3S31E17</v>
          </cell>
          <cell r="C1584" t="str">
            <v>Poste de concreto 12 m 1050 kg</v>
          </cell>
          <cell r="D1584">
            <v>0</v>
          </cell>
        </row>
        <row r="1585">
          <cell r="B1585" t="str">
            <v>N3S31E18</v>
          </cell>
          <cell r="C1585" t="str">
            <v>Cable XLP o EPR, # 4/0 - N3</v>
          </cell>
          <cell r="D1585">
            <v>0</v>
          </cell>
        </row>
        <row r="1586">
          <cell r="B1586" t="str">
            <v>N3S31E19</v>
          </cell>
          <cell r="C1586" t="str">
            <v>Terminales SF6 - Aire - N3</v>
          </cell>
          <cell r="D1586">
            <v>0</v>
          </cell>
        </row>
        <row r="1587">
          <cell r="B1587" t="str">
            <v>N3S31E20</v>
          </cell>
          <cell r="C1587" t="str">
            <v>Servicios Auxiliares AC y DC tipo 1</v>
          </cell>
          <cell r="D1587">
            <v>0</v>
          </cell>
        </row>
        <row r="1588">
          <cell r="B1588" t="str">
            <v>N3S31E20</v>
          </cell>
          <cell r="C1588" t="str">
            <v>Servicios Auxiliares AC y DC tipo 2</v>
          </cell>
          <cell r="D1588">
            <v>0</v>
          </cell>
        </row>
        <row r="1589">
          <cell r="B1589" t="str">
            <v>N3S31E20</v>
          </cell>
          <cell r="C1589" t="str">
            <v>Servicios Auxiliares AC y DC tipo 3</v>
          </cell>
          <cell r="D1589">
            <v>0</v>
          </cell>
        </row>
        <row r="1590">
          <cell r="B1590" t="str">
            <v>N3S31E20</v>
          </cell>
          <cell r="C1590" t="str">
            <v>Servicios Auxiliares AC y DC tipo 4</v>
          </cell>
          <cell r="D1590">
            <v>0</v>
          </cell>
        </row>
        <row r="1591">
          <cell r="B1591" t="str">
            <v>N3S31E20</v>
          </cell>
          <cell r="C1591" t="str">
            <v>Servicios Auxiliares AC y DC tipo 5</v>
          </cell>
          <cell r="D1591">
            <v>0</v>
          </cell>
        </row>
        <row r="1592">
          <cell r="B1592" t="str">
            <v>N3S31E21</v>
          </cell>
          <cell r="C1592" t="str">
            <v>Alambre de cobre  No 4 AWG / acero</v>
          </cell>
          <cell r="D1592">
            <v>0</v>
          </cell>
        </row>
        <row r="1593">
          <cell r="B1593" t="str">
            <v>N3S31E22</v>
          </cell>
          <cell r="C1593" t="str">
            <v>Material de conexión en malla de puesta a tierra</v>
          </cell>
          <cell r="D1593">
            <v>0</v>
          </cell>
        </row>
        <row r="1594">
          <cell r="B1594" t="str">
            <v>N3S31E23</v>
          </cell>
          <cell r="C1594" t="str">
            <v>Cables de SSAA  para equipos de patio</v>
          </cell>
          <cell r="D1594">
            <v>0</v>
          </cell>
        </row>
        <row r="1595">
          <cell r="B1595" t="str">
            <v>N3S31E24</v>
          </cell>
          <cell r="C1595" t="str">
            <v>Alumbrado exterior</v>
          </cell>
          <cell r="D1595">
            <v>0</v>
          </cell>
        </row>
        <row r="1596">
          <cell r="B1596" t="str">
            <v>N3S32E01</v>
          </cell>
          <cell r="C1596" t="str">
            <v>Celda de entrada o salida - N3</v>
          </cell>
          <cell r="D1596">
            <v>0</v>
          </cell>
        </row>
        <row r="1597">
          <cell r="B1597" t="str">
            <v>N3S32E02</v>
          </cell>
          <cell r="C1597" t="str">
            <v>Gabinete de línea o transformador en SF6 - N3</v>
          </cell>
          <cell r="D1597">
            <v>0</v>
          </cell>
        </row>
        <row r="1598">
          <cell r="B1598" t="str">
            <v>N3S32E03</v>
          </cell>
          <cell r="C1598" t="str">
            <v>Dispositivo de Protección contra Sobretensiones (DPS) - N3</v>
          </cell>
          <cell r="D1598">
            <v>0</v>
          </cell>
        </row>
        <row r="1599">
          <cell r="B1599" t="str">
            <v>N4S23E13</v>
          </cell>
          <cell r="C1599" t="str">
            <v>Acero Estructural (kg)</v>
          </cell>
          <cell r="D1599">
            <v>252314549.99999997</v>
          </cell>
        </row>
        <row r="1600">
          <cell r="B1600" t="str">
            <v>N4S23E14</v>
          </cell>
          <cell r="C1600" t="str">
            <v>Conductores alta tensión</v>
          </cell>
          <cell r="D1600">
            <v>11482950</v>
          </cell>
        </row>
        <row r="1601">
          <cell r="B1601" t="str">
            <v>N4S23E15</v>
          </cell>
          <cell r="C1601" t="str">
            <v>Conectores</v>
          </cell>
          <cell r="D1601">
            <v>620700</v>
          </cell>
        </row>
        <row r="1602">
          <cell r="B1602" t="str">
            <v>N4S23E16</v>
          </cell>
          <cell r="C1602" t="str">
            <v>Cadenas de aisladores</v>
          </cell>
          <cell r="D1602">
            <v>45931800</v>
          </cell>
        </row>
        <row r="1603">
          <cell r="B1603" t="str">
            <v>N4S23E17</v>
          </cell>
          <cell r="C1603" t="str">
            <v>Campo móvil encapsulado - N4</v>
          </cell>
          <cell r="D1603">
            <v>0</v>
          </cell>
        </row>
        <row r="1604">
          <cell r="B1604" t="str">
            <v>N4S23E18</v>
          </cell>
          <cell r="C1604" t="str">
            <v>Terminales SF6 - Aire - N4</v>
          </cell>
          <cell r="D1604">
            <v>0</v>
          </cell>
        </row>
        <row r="1605">
          <cell r="B1605" t="str">
            <v>N4S23E19</v>
          </cell>
          <cell r="C1605" t="str">
            <v>Servicios Auxiliares AC y DC tipo 1</v>
          </cell>
          <cell r="D1605">
            <v>0</v>
          </cell>
        </row>
        <row r="1606">
          <cell r="B1606" t="str">
            <v>N4S23E19</v>
          </cell>
          <cell r="C1606" t="str">
            <v>Servicios Auxiliares AC y DC tipo 2</v>
          </cell>
          <cell r="D1606">
            <v>0</v>
          </cell>
        </row>
        <row r="1607">
          <cell r="B1607" t="str">
            <v>N4S23E19</v>
          </cell>
          <cell r="C1607" t="str">
            <v>Servicios Auxiliares AC y DC tipo 3</v>
          </cell>
          <cell r="D1607">
            <v>0</v>
          </cell>
        </row>
        <row r="1608">
          <cell r="B1608" t="str">
            <v>N4S23E19</v>
          </cell>
          <cell r="C1608" t="str">
            <v>Servicios Auxiliares AC y DC tipo 4</v>
          </cell>
          <cell r="D1608">
            <v>0</v>
          </cell>
        </row>
        <row r="1609">
          <cell r="B1609" t="str">
            <v>N4S23E20</v>
          </cell>
          <cell r="C1609" t="str">
            <v>Alambre de cobre  No 4 AWG / acero</v>
          </cell>
          <cell r="D1609">
            <v>0</v>
          </cell>
        </row>
        <row r="1610">
          <cell r="B1610" t="str">
            <v>N4S23E21</v>
          </cell>
          <cell r="C1610" t="str">
            <v>Material de conexión en malla de puesta a tierra</v>
          </cell>
          <cell r="D1610">
            <v>0</v>
          </cell>
        </row>
        <row r="1611">
          <cell r="B1611" t="str">
            <v>N4S23E22</v>
          </cell>
          <cell r="C1611" t="str">
            <v>Cables de SSAA  para equipos de patio</v>
          </cell>
          <cell r="D1611">
            <v>0</v>
          </cell>
        </row>
        <row r="1612">
          <cell r="B1612" t="str">
            <v>N4S23E23</v>
          </cell>
          <cell r="C1612" t="str">
            <v>Alumbrado exterior</v>
          </cell>
          <cell r="D1612">
            <v>0</v>
          </cell>
        </row>
        <row r="1613">
          <cell r="B1613" t="str">
            <v>N4S24E01</v>
          </cell>
          <cell r="C1613" t="str">
            <v>Dispositivo de Protección contra Sobretensiones (DPS) - N4</v>
          </cell>
          <cell r="D1613">
            <v>0</v>
          </cell>
        </row>
        <row r="1614">
          <cell r="B1614" t="str">
            <v>N4S24E02</v>
          </cell>
          <cell r="C1614" t="str">
            <v>Dispositivo de Protección contra Sobretensiones (DPS) - Compensación - N4</v>
          </cell>
          <cell r="D1614">
            <v>0</v>
          </cell>
        </row>
        <row r="1615">
          <cell r="B1615" t="str">
            <v>N4S24E03</v>
          </cell>
          <cell r="C1615" t="str">
            <v>Interruptor - N4</v>
          </cell>
          <cell r="D1615">
            <v>0</v>
          </cell>
        </row>
        <row r="1616">
          <cell r="B1616" t="str">
            <v>N4S24E04</v>
          </cell>
          <cell r="C1616" t="str">
            <v>Interruptor - Compensación - N4</v>
          </cell>
          <cell r="D1616">
            <v>0</v>
          </cell>
        </row>
        <row r="1617">
          <cell r="B1617" t="str">
            <v>N4S24E05</v>
          </cell>
          <cell r="C1617" t="str">
            <v>Seccionador Tripolar - N4</v>
          </cell>
          <cell r="D1617">
            <v>0</v>
          </cell>
        </row>
        <row r="1618">
          <cell r="B1618" t="str">
            <v>N4S24E06</v>
          </cell>
          <cell r="C1618" t="str">
            <v>Seccionador Tripolar con Cuchilla de Puesta a Tierra - N4</v>
          </cell>
          <cell r="D1618">
            <v>0</v>
          </cell>
        </row>
        <row r="1619">
          <cell r="B1619" t="str">
            <v>N4S24E07</v>
          </cell>
          <cell r="C1619" t="str">
            <v>Transformador de corriente - N4</v>
          </cell>
          <cell r="D1619">
            <v>0</v>
          </cell>
        </row>
        <row r="1620">
          <cell r="B1620" t="str">
            <v>N4S24E08</v>
          </cell>
          <cell r="C1620" t="str">
            <v>Aislador poste - N4</v>
          </cell>
          <cell r="D1620">
            <v>0</v>
          </cell>
        </row>
        <row r="1621">
          <cell r="B1621" t="str">
            <v>N4S24E09</v>
          </cell>
          <cell r="C1621" t="str">
            <v>Interruptor  de acople- N4</v>
          </cell>
          <cell r="D1621">
            <v>0</v>
          </cell>
        </row>
        <row r="1622">
          <cell r="B1622" t="str">
            <v>N4S24E10</v>
          </cell>
          <cell r="C1622" t="str">
            <v>Seccionador Tripolar de acople - N4</v>
          </cell>
          <cell r="D1622">
            <v>0</v>
          </cell>
        </row>
        <row r="1623">
          <cell r="B1623" t="str">
            <v>N4S24E11</v>
          </cell>
          <cell r="C1623" t="str">
            <v>Transformador de corriente de acople- N4</v>
          </cell>
          <cell r="D1623">
            <v>0</v>
          </cell>
        </row>
        <row r="1624">
          <cell r="B1624" t="str">
            <v>N4S24E12</v>
          </cell>
          <cell r="C1624" t="str">
            <v>Módulo genérico encapsulado N4</v>
          </cell>
          <cell r="D1624">
            <v>0</v>
          </cell>
        </row>
        <row r="1625">
          <cell r="B1625" t="str">
            <v>N4S24E13</v>
          </cell>
          <cell r="C1625" t="str">
            <v>Acero Estructural (kg)</v>
          </cell>
          <cell r="D1625">
            <v>150732948</v>
          </cell>
        </row>
        <row r="1626">
          <cell r="B1626" t="str">
            <v>N4S24E14</v>
          </cell>
          <cell r="C1626" t="str">
            <v>Conductores alta tensión</v>
          </cell>
          <cell r="D1626">
            <v>18746937</v>
          </cell>
        </row>
        <row r="1627">
          <cell r="B1627" t="str">
            <v>N4S24E15</v>
          </cell>
          <cell r="C1627" t="str">
            <v>Conectores</v>
          </cell>
          <cell r="D1627">
            <v>189363</v>
          </cell>
        </row>
        <row r="1628">
          <cell r="B1628" t="str">
            <v>N4S24E16</v>
          </cell>
          <cell r="C1628" t="str">
            <v>Cadenas de aisladores</v>
          </cell>
          <cell r="D1628">
            <v>19693752</v>
          </cell>
        </row>
        <row r="1629">
          <cell r="B1629" t="str">
            <v>N4S24E17</v>
          </cell>
          <cell r="C1629" t="str">
            <v>Campo móvil encapsulado - N4</v>
          </cell>
          <cell r="D1629">
            <v>0</v>
          </cell>
        </row>
        <row r="1630">
          <cell r="B1630" t="str">
            <v>N4S24E18</v>
          </cell>
          <cell r="C1630" t="str">
            <v>Terminales SF6 - Aire - N4</v>
          </cell>
          <cell r="D1630">
            <v>0</v>
          </cell>
        </row>
        <row r="1631">
          <cell r="B1631" t="str">
            <v>N4S24E19</v>
          </cell>
          <cell r="C1631" t="str">
            <v>Servicios Auxiliares AC y DC tipo 1</v>
          </cell>
          <cell r="D1631">
            <v>0</v>
          </cell>
        </row>
        <row r="1632">
          <cell r="B1632" t="str">
            <v>N4S24E19</v>
          </cell>
          <cell r="C1632" t="str">
            <v>Servicios Auxiliares AC y DC tipo 2</v>
          </cell>
          <cell r="D1632">
            <v>0</v>
          </cell>
        </row>
        <row r="1633">
          <cell r="B1633" t="str">
            <v>N4S24E19</v>
          </cell>
          <cell r="C1633" t="str">
            <v>Servicios Auxiliares AC y DC tipo 3</v>
          </cell>
          <cell r="D1633">
            <v>0</v>
          </cell>
        </row>
        <row r="1634">
          <cell r="B1634" t="str">
            <v>N4S24E19</v>
          </cell>
          <cell r="C1634" t="str">
            <v>Servicios Auxiliares AC y DC tipo 4</v>
          </cell>
          <cell r="D1634">
            <v>0</v>
          </cell>
        </row>
        <row r="1635">
          <cell r="B1635" t="str">
            <v>N4S24E20</v>
          </cell>
          <cell r="C1635" t="str">
            <v>Alambre de cobre  No 4 AWG / acero</v>
          </cell>
          <cell r="D1635">
            <v>0</v>
          </cell>
        </row>
        <row r="1636">
          <cell r="B1636" t="str">
            <v>N4S24E21</v>
          </cell>
          <cell r="C1636" t="str">
            <v>Material de conexión en malla de puesta a tierra</v>
          </cell>
          <cell r="D1636">
            <v>0</v>
          </cell>
        </row>
        <row r="1637">
          <cell r="B1637" t="str">
            <v>N4S24E22</v>
          </cell>
          <cell r="C1637" t="str">
            <v>Cables de SSAA  para equipos de patio</v>
          </cell>
          <cell r="D1637">
            <v>0</v>
          </cell>
        </row>
        <row r="1638">
          <cell r="B1638" t="str">
            <v>N4S24E23</v>
          </cell>
          <cell r="C1638" t="str">
            <v>Alumbrado exterior</v>
          </cell>
          <cell r="D1638">
            <v>0</v>
          </cell>
        </row>
        <row r="1639">
          <cell r="B1639" t="str">
            <v>N4S25E01</v>
          </cell>
          <cell r="C1639" t="str">
            <v>Dispositivo de Protección contra Sobretensiones (DPS) - N4</v>
          </cell>
          <cell r="D1639">
            <v>0</v>
          </cell>
        </row>
        <row r="1640">
          <cell r="B1640" t="str">
            <v>N4S25E02</v>
          </cell>
          <cell r="C1640" t="str">
            <v>Dispositivo de Protección contra Sobretensiones (DPS) - Compensación - N4</v>
          </cell>
          <cell r="D1640">
            <v>0</v>
          </cell>
        </row>
        <row r="1641">
          <cell r="B1641" t="str">
            <v>N4S25E03</v>
          </cell>
          <cell r="C1641" t="str">
            <v>Interruptor - N4</v>
          </cell>
          <cell r="D1641">
            <v>0</v>
          </cell>
        </row>
        <row r="1642">
          <cell r="B1642" t="str">
            <v>N4S25E04</v>
          </cell>
          <cell r="C1642" t="str">
            <v>Interruptor - Compensación - N4</v>
          </cell>
          <cell r="D1642">
            <v>0</v>
          </cell>
        </row>
        <row r="1643">
          <cell r="B1643" t="str">
            <v>N4S25E05</v>
          </cell>
          <cell r="C1643" t="str">
            <v>Seccionador Tripolar - N4</v>
          </cell>
          <cell r="D1643">
            <v>0</v>
          </cell>
        </row>
        <row r="1644">
          <cell r="B1644" t="str">
            <v>N4S25E06</v>
          </cell>
          <cell r="C1644" t="str">
            <v>Seccionador Tripolar con Cuchilla de Puesta a Tierra - N4</v>
          </cell>
          <cell r="D1644">
            <v>0</v>
          </cell>
        </row>
        <row r="1645">
          <cell r="B1645" t="str">
            <v>N4S25E07</v>
          </cell>
          <cell r="C1645" t="str">
            <v>Transformador de corriente - N4</v>
          </cell>
          <cell r="D1645">
            <v>0</v>
          </cell>
        </row>
        <row r="1646">
          <cell r="B1646" t="str">
            <v>N4S25E08</v>
          </cell>
          <cell r="C1646" t="str">
            <v>Aislador poste - N4</v>
          </cell>
          <cell r="D1646">
            <v>0</v>
          </cell>
        </row>
        <row r="1647">
          <cell r="B1647" t="str">
            <v>N4S25E09</v>
          </cell>
          <cell r="C1647" t="str">
            <v>Interruptor  de acople- N4</v>
          </cell>
          <cell r="D1647">
            <v>0</v>
          </cell>
        </row>
        <row r="1648">
          <cell r="B1648" t="str">
            <v>N4S25E10</v>
          </cell>
          <cell r="C1648" t="str">
            <v>Seccionador Tripolar de acople - N4</v>
          </cell>
          <cell r="D1648">
            <v>0</v>
          </cell>
        </row>
        <row r="1649">
          <cell r="B1649" t="str">
            <v>N4S25E11</v>
          </cell>
          <cell r="C1649" t="str">
            <v>Transformador de corriente de acople- N4</v>
          </cell>
          <cell r="D1649">
            <v>0</v>
          </cell>
        </row>
        <row r="1650">
          <cell r="B1650" t="str">
            <v>N4S25E12</v>
          </cell>
          <cell r="C1650" t="str">
            <v>Módulo genérico encapsulado N4</v>
          </cell>
          <cell r="D1650">
            <v>0</v>
          </cell>
        </row>
        <row r="1651">
          <cell r="B1651" t="str">
            <v>N4S25E13</v>
          </cell>
          <cell r="C1651" t="str">
            <v>Acero Estructural (kg)</v>
          </cell>
          <cell r="D1651">
            <v>188406570</v>
          </cell>
        </row>
        <row r="1652">
          <cell r="B1652" t="str">
            <v>N4S25E14</v>
          </cell>
          <cell r="C1652" t="str">
            <v>Conductores alta tensión</v>
          </cell>
          <cell r="D1652">
            <v>31270800</v>
          </cell>
        </row>
        <row r="1653">
          <cell r="B1653" t="str">
            <v>N4S25E15</v>
          </cell>
          <cell r="C1653" t="str">
            <v>Conectores</v>
          </cell>
          <cell r="D1653">
            <v>260590</v>
          </cell>
        </row>
        <row r="1654">
          <cell r="B1654" t="str">
            <v>N4S25E16</v>
          </cell>
          <cell r="C1654" t="str">
            <v>Cadenas de aisladores</v>
          </cell>
          <cell r="D1654">
            <v>40652040</v>
          </cell>
        </row>
        <row r="1655">
          <cell r="B1655" t="str">
            <v>N4S25E17</v>
          </cell>
          <cell r="C1655" t="str">
            <v>Campo móvil encapsulado - N4</v>
          </cell>
          <cell r="D1655">
            <v>0</v>
          </cell>
        </row>
        <row r="1656">
          <cell r="B1656" t="str">
            <v>N4S25E18</v>
          </cell>
          <cell r="C1656" t="str">
            <v>Terminales SF6 - Aire - N4</v>
          </cell>
          <cell r="D1656">
            <v>0</v>
          </cell>
        </row>
        <row r="1657">
          <cell r="B1657" t="str">
            <v>N4S25E19</v>
          </cell>
          <cell r="C1657" t="str">
            <v>Servicios Auxiliares AC y DC tipo 1</v>
          </cell>
          <cell r="D1657">
            <v>0</v>
          </cell>
        </row>
        <row r="1658">
          <cell r="B1658" t="str">
            <v>N4S25E19</v>
          </cell>
          <cell r="C1658" t="str">
            <v>Servicios Auxiliares AC y DC tipo 2</v>
          </cell>
          <cell r="D1658">
            <v>0</v>
          </cell>
        </row>
        <row r="1659">
          <cell r="B1659" t="str">
            <v>N4S25E19</v>
          </cell>
          <cell r="C1659" t="str">
            <v>Servicios Auxiliares AC y DC tipo 3</v>
          </cell>
          <cell r="D1659">
            <v>0</v>
          </cell>
        </row>
        <row r="1660">
          <cell r="B1660" t="str">
            <v>N4S25E19</v>
          </cell>
          <cell r="C1660" t="str">
            <v>Servicios Auxiliares AC y DC tipo 4</v>
          </cell>
          <cell r="D1660">
            <v>0</v>
          </cell>
        </row>
        <row r="1661">
          <cell r="B1661" t="str">
            <v>N4S25E20</v>
          </cell>
          <cell r="C1661" t="str">
            <v>Alambre de cobre  No 4 AWG / acero</v>
          </cell>
          <cell r="D1661">
            <v>0</v>
          </cell>
        </row>
        <row r="1662">
          <cell r="B1662" t="str">
            <v>N4S25E21</v>
          </cell>
          <cell r="C1662" t="str">
            <v>Material de conexión en malla de puesta a tierra</v>
          </cell>
          <cell r="D1662">
            <v>0</v>
          </cell>
        </row>
        <row r="1663">
          <cell r="B1663" t="str">
            <v>N4S25E22</v>
          </cell>
          <cell r="C1663" t="str">
            <v>Cables de SSAA  para equipos de patio</v>
          </cell>
          <cell r="D1663">
            <v>0</v>
          </cell>
        </row>
        <row r="1664">
          <cell r="B1664" t="str">
            <v>N4S25E23</v>
          </cell>
          <cell r="C1664" t="str">
            <v>Alumbrado exterior</v>
          </cell>
          <cell r="D1664">
            <v>0</v>
          </cell>
        </row>
        <row r="1665">
          <cell r="B1665" t="str">
            <v>N4S26E01</v>
          </cell>
          <cell r="C1665" t="str">
            <v>Dispositivo de Protección contra Sobretensiones (DPS) - N4</v>
          </cell>
          <cell r="D1665">
            <v>0</v>
          </cell>
        </row>
        <row r="1666">
          <cell r="B1666" t="str">
            <v>N4S26E02</v>
          </cell>
          <cell r="C1666" t="str">
            <v>Dispositivo de Protección contra Sobretensiones (DPS) - Compensación - N4</v>
          </cell>
          <cell r="D1666">
            <v>0</v>
          </cell>
        </row>
        <row r="1667">
          <cell r="B1667" t="str">
            <v>N4S26E03</v>
          </cell>
          <cell r="C1667" t="str">
            <v>Interruptor - N4</v>
          </cell>
          <cell r="D1667">
            <v>0</v>
          </cell>
        </row>
        <row r="1668">
          <cell r="B1668" t="str">
            <v>N4S26E04</v>
          </cell>
          <cell r="C1668" t="str">
            <v>Interruptor - Compensación - N4</v>
          </cell>
          <cell r="D1668">
            <v>0</v>
          </cell>
        </row>
        <row r="1669">
          <cell r="B1669" t="str">
            <v>N4S26E05</v>
          </cell>
          <cell r="C1669" t="str">
            <v>Seccionador Tripolar - N4</v>
          </cell>
          <cell r="D1669">
            <v>0</v>
          </cell>
        </row>
        <row r="1670">
          <cell r="B1670" t="str">
            <v>N4S26E06</v>
          </cell>
          <cell r="C1670" t="str">
            <v>Seccionador Tripolar con Cuchilla de Puesta a Tierra - N4</v>
          </cell>
          <cell r="D1670">
            <v>0</v>
          </cell>
        </row>
        <row r="1671">
          <cell r="B1671" t="str">
            <v>N4S26E07</v>
          </cell>
          <cell r="C1671" t="str">
            <v>Transformador de corriente - N4</v>
          </cell>
          <cell r="D1671">
            <v>0</v>
          </cell>
        </row>
        <row r="1672">
          <cell r="B1672" t="str">
            <v>N4S26E08</v>
          </cell>
          <cell r="C1672" t="str">
            <v>Aislador poste - N4</v>
          </cell>
          <cell r="D1672">
            <v>0</v>
          </cell>
        </row>
        <row r="1673">
          <cell r="B1673" t="str">
            <v>N4S26E09</v>
          </cell>
          <cell r="C1673" t="str">
            <v>Interruptor  de acople- N4</v>
          </cell>
          <cell r="D1673">
            <v>0</v>
          </cell>
        </row>
        <row r="1674">
          <cell r="B1674" t="str">
            <v>N4S26E10</v>
          </cell>
          <cell r="C1674" t="str">
            <v>Seccionador Tripolar de acople - N4</v>
          </cell>
          <cell r="D1674">
            <v>0</v>
          </cell>
        </row>
        <row r="1675">
          <cell r="B1675" t="str">
            <v>N4S26E11</v>
          </cell>
          <cell r="C1675" t="str">
            <v>Transformador de corriente de acople- N4</v>
          </cell>
          <cell r="D1675">
            <v>0</v>
          </cell>
        </row>
        <row r="1676">
          <cell r="B1676" t="str">
            <v>N4S26E12</v>
          </cell>
          <cell r="C1676" t="str">
            <v>Módulo genérico encapsulado N4</v>
          </cell>
          <cell r="D1676">
            <v>0</v>
          </cell>
        </row>
        <row r="1677">
          <cell r="B1677" t="str">
            <v>N4S26E13</v>
          </cell>
          <cell r="C1677" t="str">
            <v>Acero Estructural (kg)</v>
          </cell>
          <cell r="D1677">
            <v>283076640</v>
          </cell>
        </row>
        <row r="1678">
          <cell r="B1678" t="str">
            <v>N4S26E14</v>
          </cell>
          <cell r="C1678" t="str">
            <v>Conductores alta tensión</v>
          </cell>
          <cell r="D1678">
            <v>42307650</v>
          </cell>
        </row>
        <row r="1679">
          <cell r="B1679" t="str">
            <v>N4S26E15</v>
          </cell>
          <cell r="C1679" t="str">
            <v>Conectores</v>
          </cell>
          <cell r="D1679">
            <v>384615</v>
          </cell>
        </row>
        <row r="1680">
          <cell r="B1680" t="str">
            <v>N4S26E16</v>
          </cell>
          <cell r="C1680" t="str">
            <v>Cadenas de aisladores</v>
          </cell>
          <cell r="D1680">
            <v>58846095</v>
          </cell>
        </row>
        <row r="1681">
          <cell r="B1681" t="str">
            <v>N4S26E17</v>
          </cell>
          <cell r="C1681" t="str">
            <v>Campo móvil encapsulado - N4</v>
          </cell>
          <cell r="D1681">
            <v>0</v>
          </cell>
        </row>
        <row r="1682">
          <cell r="B1682" t="str">
            <v>N4S26E18</v>
          </cell>
          <cell r="C1682" t="str">
            <v>Terminales SF6 - Aire - N4</v>
          </cell>
          <cell r="D1682">
            <v>0</v>
          </cell>
        </row>
        <row r="1683">
          <cell r="B1683" t="str">
            <v>N4S26E19</v>
          </cell>
          <cell r="C1683" t="str">
            <v>Servicios Auxiliares AC y DC tipo 1</v>
          </cell>
          <cell r="D1683">
            <v>0</v>
          </cell>
        </row>
        <row r="1684">
          <cell r="B1684" t="str">
            <v>N4S26E19</v>
          </cell>
          <cell r="C1684" t="str">
            <v>Servicios Auxiliares AC y DC tipo 2</v>
          </cell>
          <cell r="D1684">
            <v>0</v>
          </cell>
        </row>
        <row r="1685">
          <cell r="B1685" t="str">
            <v>N4S26E19</v>
          </cell>
          <cell r="C1685" t="str">
            <v>Servicios Auxiliares AC y DC tipo 3</v>
          </cell>
          <cell r="D1685">
            <v>0</v>
          </cell>
        </row>
        <row r="1686">
          <cell r="B1686" t="str">
            <v>N4S26E19</v>
          </cell>
          <cell r="C1686" t="str">
            <v>Servicios Auxiliares AC y DC tipo 4</v>
          </cell>
          <cell r="D1686">
            <v>0</v>
          </cell>
        </row>
        <row r="1687">
          <cell r="B1687" t="str">
            <v>N4S26E20</v>
          </cell>
          <cell r="C1687" t="str">
            <v>Alambre de cobre  No 4 AWG / acero</v>
          </cell>
          <cell r="D1687">
            <v>0</v>
          </cell>
        </row>
        <row r="1688">
          <cell r="B1688" t="str">
            <v>N4S26E21</v>
          </cell>
          <cell r="C1688" t="str">
            <v>Material de conexión en malla de puesta a tierra</v>
          </cell>
          <cell r="D1688">
            <v>0</v>
          </cell>
        </row>
        <row r="1689">
          <cell r="B1689" t="str">
            <v>N4S26E22</v>
          </cell>
          <cell r="C1689" t="str">
            <v>Cables de SSAA  para equipos de patio</v>
          </cell>
          <cell r="D1689">
            <v>0</v>
          </cell>
        </row>
        <row r="1690">
          <cell r="B1690" t="str">
            <v>N4S26E23</v>
          </cell>
          <cell r="C1690" t="str">
            <v>Alumbrado exterior</v>
          </cell>
          <cell r="D1690">
            <v>0</v>
          </cell>
        </row>
        <row r="1691">
          <cell r="B1691" t="str">
            <v>N4S27E01</v>
          </cell>
          <cell r="C1691" t="str">
            <v>Dispositivo de Protección contra Sobretensiones (DPS) - N4</v>
          </cell>
          <cell r="D1691">
            <v>0</v>
          </cell>
        </row>
        <row r="1692">
          <cell r="B1692" t="str">
            <v>N4S27E02</v>
          </cell>
          <cell r="C1692" t="str">
            <v>Dispositivo de Protección contra Sobretensiones (DPS) - Compensación - N4</v>
          </cell>
          <cell r="D1692">
            <v>0</v>
          </cell>
        </row>
        <row r="1693">
          <cell r="B1693" t="str">
            <v>N4S27E03</v>
          </cell>
          <cell r="C1693" t="str">
            <v>Interruptor - N4</v>
          </cell>
          <cell r="D1693">
            <v>0</v>
          </cell>
        </row>
        <row r="1694">
          <cell r="B1694" t="str">
            <v>N4S27E04</v>
          </cell>
          <cell r="C1694" t="str">
            <v>Interruptor - Compensación - N4</v>
          </cell>
          <cell r="D1694">
            <v>0</v>
          </cell>
        </row>
        <row r="1695">
          <cell r="B1695" t="str">
            <v>N4S27E05</v>
          </cell>
          <cell r="C1695" t="str">
            <v>Seccionador Tripolar - N4</v>
          </cell>
          <cell r="D1695">
            <v>0</v>
          </cell>
        </row>
        <row r="1696">
          <cell r="B1696" t="str">
            <v>N4S27E06</v>
          </cell>
          <cell r="C1696" t="str">
            <v>Seccionador Tripolar con Cuchilla de Puesta a Tierra - N4</v>
          </cell>
          <cell r="D1696">
            <v>0</v>
          </cell>
        </row>
        <row r="1697">
          <cell r="B1697" t="str">
            <v>N4S27E07</v>
          </cell>
          <cell r="C1697" t="str">
            <v>Transformador de corriente - N4</v>
          </cell>
          <cell r="D1697">
            <v>0</v>
          </cell>
        </row>
        <row r="1698">
          <cell r="B1698" t="str">
            <v>N4S27E08</v>
          </cell>
          <cell r="C1698" t="str">
            <v>Aislador poste - N4</v>
          </cell>
          <cell r="D1698">
            <v>0</v>
          </cell>
        </row>
        <row r="1699">
          <cell r="B1699" t="str">
            <v>N4S27E09</v>
          </cell>
          <cell r="C1699" t="str">
            <v>Interruptor  de acople- N4</v>
          </cell>
          <cell r="D1699">
            <v>0</v>
          </cell>
        </row>
        <row r="1700">
          <cell r="B1700" t="str">
            <v>N4S27E10</v>
          </cell>
          <cell r="C1700" t="str">
            <v>Seccionador Tripolar de acople - N4</v>
          </cell>
          <cell r="D1700">
            <v>0</v>
          </cell>
        </row>
        <row r="1701">
          <cell r="B1701" t="str">
            <v>N4S27E11</v>
          </cell>
          <cell r="C1701" t="str">
            <v>Transformador de corriente de acople- N4</v>
          </cell>
          <cell r="D1701">
            <v>0</v>
          </cell>
        </row>
        <row r="1702">
          <cell r="B1702" t="str">
            <v>N4S27E12</v>
          </cell>
          <cell r="C1702" t="str">
            <v>Módulo genérico encapsulado N4</v>
          </cell>
          <cell r="D1702">
            <v>0</v>
          </cell>
        </row>
        <row r="1703">
          <cell r="B1703" t="str">
            <v>N4S27E13</v>
          </cell>
          <cell r="C1703" t="str">
            <v>Acero Estructural (kg)</v>
          </cell>
          <cell r="D1703">
            <v>324559504</v>
          </cell>
        </row>
        <row r="1704">
          <cell r="B1704" t="str">
            <v>N4S27E14</v>
          </cell>
          <cell r="C1704" t="str">
            <v>Conductores alta tensión</v>
          </cell>
          <cell r="D1704">
            <v>53789356</v>
          </cell>
        </row>
        <row r="1705">
          <cell r="B1705" t="str">
            <v>N4S27E15</v>
          </cell>
          <cell r="C1705" t="str">
            <v>Conectores</v>
          </cell>
          <cell r="D1705">
            <v>455842</v>
          </cell>
        </row>
        <row r="1706">
          <cell r="B1706" t="str">
            <v>N4S27E16</v>
          </cell>
          <cell r="C1706" t="str">
            <v>Cadenas de aisladores</v>
          </cell>
          <cell r="D1706">
            <v>77037298</v>
          </cell>
        </row>
        <row r="1707">
          <cell r="B1707" t="str">
            <v>N4S27E17</v>
          </cell>
          <cell r="C1707" t="str">
            <v>Campo móvil encapsulado - N4</v>
          </cell>
          <cell r="D1707">
            <v>0</v>
          </cell>
        </row>
        <row r="1708">
          <cell r="B1708" t="str">
            <v>N4S27E18</v>
          </cell>
          <cell r="C1708" t="str">
            <v>Terminales SF6 - Aire - N4</v>
          </cell>
          <cell r="D1708">
            <v>0</v>
          </cell>
        </row>
        <row r="1709">
          <cell r="B1709" t="str">
            <v>N4S27E19</v>
          </cell>
          <cell r="C1709" t="str">
            <v>Servicios Auxiliares AC y DC tipo 1</v>
          </cell>
          <cell r="D1709">
            <v>0</v>
          </cell>
        </row>
        <row r="1710">
          <cell r="B1710" t="str">
            <v>N4S27E19</v>
          </cell>
          <cell r="C1710" t="str">
            <v>Servicios Auxiliares AC y DC tipo 2</v>
          </cell>
          <cell r="D1710">
            <v>0</v>
          </cell>
        </row>
        <row r="1711">
          <cell r="B1711" t="str">
            <v>N4S27E19</v>
          </cell>
          <cell r="C1711" t="str">
            <v>Servicios Auxiliares AC y DC tipo 3</v>
          </cell>
          <cell r="D1711">
            <v>0</v>
          </cell>
        </row>
        <row r="1712">
          <cell r="B1712" t="str">
            <v>N4S27E19</v>
          </cell>
          <cell r="C1712" t="str">
            <v>Servicios Auxiliares AC y DC tipo 4</v>
          </cell>
          <cell r="D1712">
            <v>0</v>
          </cell>
        </row>
        <row r="1713">
          <cell r="B1713" t="str">
            <v>N4S27E20</v>
          </cell>
          <cell r="C1713" t="str">
            <v>Alambre de cobre  No 4 AWG / acero</v>
          </cell>
          <cell r="D1713">
            <v>0</v>
          </cell>
        </row>
        <row r="1714">
          <cell r="B1714" t="str">
            <v>N4S27E21</v>
          </cell>
          <cell r="C1714" t="str">
            <v>Material de conexión en malla de puesta a tierra</v>
          </cell>
          <cell r="D1714">
            <v>0</v>
          </cell>
        </row>
        <row r="1715">
          <cell r="B1715" t="str">
            <v>N4S27E22</v>
          </cell>
          <cell r="C1715" t="str">
            <v>Cables de SSAA  para equipos de patio</v>
          </cell>
          <cell r="D1715">
            <v>0</v>
          </cell>
        </row>
        <row r="1716">
          <cell r="B1716" t="str">
            <v>N4S27E23</v>
          </cell>
          <cell r="C1716" t="str">
            <v>Alumbrado exterior</v>
          </cell>
          <cell r="D1716">
            <v>0</v>
          </cell>
        </row>
        <row r="1717">
          <cell r="B1717" t="str">
            <v>N4S28E01</v>
          </cell>
          <cell r="C1717" t="str">
            <v>Dispositivo de Protección contra Sobretensiones (DPS) - N4</v>
          </cell>
          <cell r="D1717">
            <v>0</v>
          </cell>
        </row>
        <row r="1718">
          <cell r="B1718" t="str">
            <v>N4S28E02</v>
          </cell>
          <cell r="C1718" t="str">
            <v>Dispositivo de Protección contra Sobretensiones (DPS) - Compensación - N4</v>
          </cell>
          <cell r="D1718">
            <v>0</v>
          </cell>
        </row>
        <row r="1719">
          <cell r="B1719" t="str">
            <v>N4S28E03</v>
          </cell>
          <cell r="C1719" t="str">
            <v>Interruptor - N4</v>
          </cell>
          <cell r="D1719">
            <v>0</v>
          </cell>
        </row>
        <row r="1720">
          <cell r="B1720" t="str">
            <v>N4S28E04</v>
          </cell>
          <cell r="C1720" t="str">
            <v>Interruptor - Compensación - N4</v>
          </cell>
          <cell r="D1720">
            <v>0</v>
          </cell>
        </row>
        <row r="1721">
          <cell r="B1721" t="str">
            <v>N4S28E05</v>
          </cell>
          <cell r="C1721" t="str">
            <v>Seccionador Tripolar - N4</v>
          </cell>
          <cell r="D1721">
            <v>0</v>
          </cell>
        </row>
        <row r="1722">
          <cell r="B1722" t="str">
            <v>N4S28E06</v>
          </cell>
          <cell r="C1722" t="str">
            <v>Seccionador Tripolar con Cuchilla de Puesta a Tierra - N4</v>
          </cell>
          <cell r="D1722">
            <v>0</v>
          </cell>
        </row>
        <row r="1723">
          <cell r="B1723" t="str">
            <v>N4S28E07</v>
          </cell>
          <cell r="C1723" t="str">
            <v>Transformador de corriente - N4</v>
          </cell>
          <cell r="D1723">
            <v>0</v>
          </cell>
        </row>
        <row r="1724">
          <cell r="B1724" t="str">
            <v>N4S28E08</v>
          </cell>
          <cell r="C1724" t="str">
            <v>Aislador poste - N4</v>
          </cell>
          <cell r="D1724">
            <v>0</v>
          </cell>
        </row>
        <row r="1725">
          <cell r="B1725" t="str">
            <v>N4S28E09</v>
          </cell>
          <cell r="C1725" t="str">
            <v>Interruptor  de acople- N4</v>
          </cell>
          <cell r="D1725">
            <v>0</v>
          </cell>
        </row>
        <row r="1726">
          <cell r="B1726" t="str">
            <v>N4S28E10</v>
          </cell>
          <cell r="C1726" t="str">
            <v>Seccionador Tripolar de acople - N4</v>
          </cell>
          <cell r="D1726">
            <v>0</v>
          </cell>
        </row>
        <row r="1727">
          <cell r="B1727" t="str">
            <v>N4S28E11</v>
          </cell>
          <cell r="C1727" t="str">
            <v>Transformador de corriente de acople- N4</v>
          </cell>
          <cell r="D1727">
            <v>0</v>
          </cell>
        </row>
        <row r="1728">
          <cell r="B1728" t="str">
            <v>N4S28E12</v>
          </cell>
          <cell r="C1728" t="str">
            <v>Módulo genérico encapsulado N4</v>
          </cell>
          <cell r="D1728">
            <v>0</v>
          </cell>
        </row>
        <row r="1729">
          <cell r="B1729" t="str">
            <v>N4S28E13</v>
          </cell>
          <cell r="C1729" t="str">
            <v>Acero Estructural (kg)</v>
          </cell>
          <cell r="D1729">
            <v>125827700</v>
          </cell>
        </row>
        <row r="1730">
          <cell r="B1730" t="str">
            <v>N4S28E14</v>
          </cell>
          <cell r="C1730" t="str">
            <v>Conductores alta tensión</v>
          </cell>
          <cell r="D1730">
            <v>15649425</v>
          </cell>
        </row>
        <row r="1731">
          <cell r="B1731" t="str">
            <v>N4S28E15</v>
          </cell>
          <cell r="C1731" t="str">
            <v>Conectores</v>
          </cell>
          <cell r="D1731">
            <v>158075</v>
          </cell>
        </row>
        <row r="1732">
          <cell r="B1732" t="str">
            <v>N4S28E16</v>
          </cell>
          <cell r="C1732" t="str">
            <v>Cadenas de aisladores</v>
          </cell>
          <cell r="D1732">
            <v>16439800</v>
          </cell>
        </row>
        <row r="1733">
          <cell r="B1733" t="str">
            <v>N4S28E17</v>
          </cell>
          <cell r="C1733" t="str">
            <v>Campo móvil encapsulado - N4</v>
          </cell>
          <cell r="D1733">
            <v>0</v>
          </cell>
        </row>
        <row r="1734">
          <cell r="B1734" t="str">
            <v>N4S28E18</v>
          </cell>
          <cell r="C1734" t="str">
            <v>Terminales SF6 - Aire - N4</v>
          </cell>
          <cell r="D1734">
            <v>0</v>
          </cell>
        </row>
        <row r="1735">
          <cell r="B1735" t="str">
            <v>N4S28E19</v>
          </cell>
          <cell r="C1735" t="str">
            <v>Servicios Auxiliares AC y DC tipo 1</v>
          </cell>
          <cell r="D1735">
            <v>0</v>
          </cell>
        </row>
        <row r="1736">
          <cell r="B1736" t="str">
            <v>N4S28E19</v>
          </cell>
          <cell r="C1736" t="str">
            <v>Servicios Auxiliares AC y DC tipo 2</v>
          </cell>
          <cell r="D1736">
            <v>0</v>
          </cell>
        </row>
        <row r="1737">
          <cell r="B1737" t="str">
            <v>N4S28E19</v>
          </cell>
          <cell r="C1737" t="str">
            <v>Servicios Auxiliares AC y DC tipo 3</v>
          </cell>
          <cell r="D1737">
            <v>0</v>
          </cell>
        </row>
        <row r="1738">
          <cell r="B1738" t="str">
            <v>N4S28E19</v>
          </cell>
          <cell r="C1738" t="str">
            <v>Servicios Auxiliares AC y DC tipo 4</v>
          </cell>
          <cell r="D1738">
            <v>0</v>
          </cell>
        </row>
        <row r="1739">
          <cell r="B1739" t="str">
            <v>N4S28E20</v>
          </cell>
          <cell r="C1739" t="str">
            <v>Alambre de cobre  No 4 AWG / acero</v>
          </cell>
          <cell r="D1739">
            <v>0</v>
          </cell>
        </row>
        <row r="1740">
          <cell r="B1740" t="str">
            <v>N4S28E21</v>
          </cell>
          <cell r="C1740" t="str">
            <v>Material de conexión en malla de puesta a tierra</v>
          </cell>
          <cell r="D1740">
            <v>0</v>
          </cell>
        </row>
        <row r="1741">
          <cell r="B1741" t="str">
            <v>N4S28E22</v>
          </cell>
          <cell r="C1741" t="str">
            <v>Cables de SSAA  para equipos de patio</v>
          </cell>
          <cell r="D1741">
            <v>0</v>
          </cell>
        </row>
        <row r="1742">
          <cell r="B1742" t="str">
            <v>N4S28E23</v>
          </cell>
          <cell r="C1742" t="str">
            <v>Alumbrado exterior</v>
          </cell>
          <cell r="D1742">
            <v>0</v>
          </cell>
        </row>
        <row r="1743">
          <cell r="B1743" t="str">
            <v>N4S29E01</v>
          </cell>
          <cell r="C1743" t="str">
            <v>Dispositivo de Protección contra Sobretensiones (DPS) - N4</v>
          </cell>
          <cell r="D1743">
            <v>0</v>
          </cell>
        </row>
        <row r="1744">
          <cell r="B1744" t="str">
            <v>N4S29E02</v>
          </cell>
          <cell r="C1744" t="str">
            <v>Dispositivo de Protección contra Sobretensiones (DPS) - Compensación - N4</v>
          </cell>
          <cell r="D1744">
            <v>0</v>
          </cell>
        </row>
        <row r="1745">
          <cell r="B1745" t="str">
            <v>N4S29E03</v>
          </cell>
          <cell r="C1745" t="str">
            <v>Interruptor - N4</v>
          </cell>
          <cell r="D1745">
            <v>0</v>
          </cell>
        </row>
        <row r="1746">
          <cell r="B1746" t="str">
            <v>N4S29E04</v>
          </cell>
          <cell r="C1746" t="str">
            <v>Interruptor - Compensación - N4</v>
          </cell>
          <cell r="D1746">
            <v>0</v>
          </cell>
        </row>
        <row r="1747">
          <cell r="B1747" t="str">
            <v>N4S29E05</v>
          </cell>
          <cell r="C1747" t="str">
            <v>Seccionador Tripolar - N4</v>
          </cell>
          <cell r="D1747">
            <v>0</v>
          </cell>
        </row>
        <row r="1748">
          <cell r="B1748" t="str">
            <v>N4S29E06</v>
          </cell>
          <cell r="C1748" t="str">
            <v>Seccionador Tripolar con Cuchilla de Puesta a Tierra - N4</v>
          </cell>
          <cell r="D1748">
            <v>0</v>
          </cell>
        </row>
        <row r="1749">
          <cell r="B1749" t="str">
            <v>N4S29E07</v>
          </cell>
          <cell r="C1749" t="str">
            <v>Transformador de corriente - N4</v>
          </cell>
          <cell r="D1749">
            <v>0</v>
          </cell>
        </row>
        <row r="1750">
          <cell r="B1750" t="str">
            <v>N4S29E08</v>
          </cell>
          <cell r="C1750" t="str">
            <v>Aislador poste - N4</v>
          </cell>
          <cell r="D1750">
            <v>0</v>
          </cell>
        </row>
        <row r="1751">
          <cell r="B1751" t="str">
            <v>N4S29E09</v>
          </cell>
          <cell r="C1751" t="str">
            <v>Interruptor  de acople- N4</v>
          </cell>
          <cell r="D1751">
            <v>0</v>
          </cell>
        </row>
        <row r="1752">
          <cell r="B1752" t="str">
            <v>N4S29E10</v>
          </cell>
          <cell r="C1752" t="str">
            <v>Seccionador Tripolar de acople - N4</v>
          </cell>
          <cell r="D1752">
            <v>0</v>
          </cell>
        </row>
        <row r="1753">
          <cell r="B1753" t="str">
            <v>N4S29E11</v>
          </cell>
          <cell r="C1753" t="str">
            <v>Transformador de corriente de acople- N4</v>
          </cell>
          <cell r="D1753">
            <v>0</v>
          </cell>
        </row>
        <row r="1754">
          <cell r="B1754" t="str">
            <v>N4S29E12</v>
          </cell>
          <cell r="C1754" t="str">
            <v>Módulo genérico encapsulado N4</v>
          </cell>
          <cell r="D1754">
            <v>0</v>
          </cell>
        </row>
        <row r="1755">
          <cell r="B1755" t="str">
            <v>N4S29E13</v>
          </cell>
          <cell r="C1755" t="str">
            <v>Acero Estructural (kg)</v>
          </cell>
          <cell r="D1755">
            <v>165785346</v>
          </cell>
        </row>
        <row r="1756">
          <cell r="B1756" t="str">
            <v>N4S29E14</v>
          </cell>
          <cell r="C1756" t="str">
            <v>Conductores alta tensión</v>
          </cell>
          <cell r="D1756">
            <v>27516240</v>
          </cell>
        </row>
        <row r="1757">
          <cell r="B1757" t="str">
            <v>N4S29E15</v>
          </cell>
          <cell r="C1757" t="str">
            <v>Conectores</v>
          </cell>
          <cell r="D1757">
            <v>229302</v>
          </cell>
        </row>
        <row r="1758">
          <cell r="B1758" t="str">
            <v>N4S29E16</v>
          </cell>
          <cell r="C1758" t="str">
            <v>Cadenas de aisladores</v>
          </cell>
          <cell r="D1758">
            <v>35771112</v>
          </cell>
        </row>
        <row r="1759">
          <cell r="B1759" t="str">
            <v>N4S29E17</v>
          </cell>
          <cell r="C1759" t="str">
            <v>Campo móvil encapsulado - N4</v>
          </cell>
          <cell r="D1759">
            <v>0</v>
          </cell>
        </row>
        <row r="1760">
          <cell r="B1760" t="str">
            <v>N4S29E18</v>
          </cell>
          <cell r="C1760" t="str">
            <v>Terminales SF6 - Aire - N4</v>
          </cell>
          <cell r="D1760">
            <v>0</v>
          </cell>
        </row>
        <row r="1761">
          <cell r="B1761" t="str">
            <v>N4S29E19</v>
          </cell>
          <cell r="C1761" t="str">
            <v>Servicios Auxiliares AC y DC tipo 1</v>
          </cell>
          <cell r="D1761">
            <v>0</v>
          </cell>
        </row>
        <row r="1762">
          <cell r="B1762" t="str">
            <v>N4S29E19</v>
          </cell>
          <cell r="C1762" t="str">
            <v>Servicios Auxiliares AC y DC tipo 2</v>
          </cell>
          <cell r="D1762">
            <v>0</v>
          </cell>
        </row>
        <row r="1763">
          <cell r="B1763" t="str">
            <v>N4S29E19</v>
          </cell>
          <cell r="C1763" t="str">
            <v>Servicios Auxiliares AC y DC tipo 3</v>
          </cell>
          <cell r="D1763">
            <v>0</v>
          </cell>
        </row>
        <row r="1764">
          <cell r="B1764" t="str">
            <v>N4S29E19</v>
          </cell>
          <cell r="C1764" t="str">
            <v>Servicios Auxiliares AC y DC tipo 4</v>
          </cell>
          <cell r="D1764">
            <v>0</v>
          </cell>
        </row>
        <row r="1765">
          <cell r="B1765" t="str">
            <v>N4S29E20</v>
          </cell>
          <cell r="C1765" t="str">
            <v>Alambre de cobre  No 4 AWG / acero</v>
          </cell>
          <cell r="D1765">
            <v>0</v>
          </cell>
        </row>
        <row r="1766">
          <cell r="B1766" t="str">
            <v>N4S29E21</v>
          </cell>
          <cell r="C1766" t="str">
            <v>Material de conexión en malla de puesta a tierra</v>
          </cell>
          <cell r="D1766">
            <v>0</v>
          </cell>
        </row>
        <row r="1767">
          <cell r="B1767" t="str">
            <v>N4S29E22</v>
          </cell>
          <cell r="C1767" t="str">
            <v>Cables de SSAA  para equipos de patio</v>
          </cell>
          <cell r="D1767">
            <v>0</v>
          </cell>
        </row>
        <row r="1768">
          <cell r="B1768" t="str">
            <v>N4S29E23</v>
          </cell>
          <cell r="C1768" t="str">
            <v>Alumbrado exterior</v>
          </cell>
          <cell r="D1768">
            <v>0</v>
          </cell>
        </row>
        <row r="1769">
          <cell r="B1769" t="str">
            <v>N4S30E01</v>
          </cell>
          <cell r="C1769" t="str">
            <v>Dispositivo de Protección contra Sobretensiones (DPS) - N4</v>
          </cell>
          <cell r="D1769">
            <v>0</v>
          </cell>
        </row>
        <row r="1770">
          <cell r="B1770" t="str">
            <v>N4S30E02</v>
          </cell>
          <cell r="C1770" t="str">
            <v>Dispositivo de Protección contra Sobretensiones (DPS) - Compensación - N4</v>
          </cell>
          <cell r="D1770">
            <v>0</v>
          </cell>
        </row>
        <row r="1771">
          <cell r="B1771" t="str">
            <v>N4S30E03</v>
          </cell>
          <cell r="C1771" t="str">
            <v>Interruptor - N4</v>
          </cell>
          <cell r="D1771">
            <v>0</v>
          </cell>
        </row>
        <row r="1772">
          <cell r="B1772" t="str">
            <v>N4S30E04</v>
          </cell>
          <cell r="C1772" t="str">
            <v>Interruptor - Compensación - N4</v>
          </cell>
          <cell r="D1772">
            <v>0</v>
          </cell>
        </row>
        <row r="1773">
          <cell r="B1773" t="str">
            <v>N4S30E05</v>
          </cell>
          <cell r="C1773" t="str">
            <v>Seccionador Tripolar - N4</v>
          </cell>
          <cell r="D1773">
            <v>0</v>
          </cell>
        </row>
        <row r="1774">
          <cell r="B1774" t="str">
            <v>N4S30E06</v>
          </cell>
          <cell r="C1774" t="str">
            <v>Seccionador Tripolar con Cuchilla de Puesta a Tierra - N4</v>
          </cell>
          <cell r="D1774">
            <v>0</v>
          </cell>
        </row>
        <row r="1775">
          <cell r="B1775" t="str">
            <v>N4S30E07</v>
          </cell>
          <cell r="C1775" t="str">
            <v>Transformador de corriente - N4</v>
          </cell>
          <cell r="D1775">
            <v>0</v>
          </cell>
        </row>
        <row r="1776">
          <cell r="B1776" t="str">
            <v>N4S30E08</v>
          </cell>
          <cell r="C1776" t="str">
            <v>Aislador poste - N4</v>
          </cell>
          <cell r="D1776">
            <v>0</v>
          </cell>
        </row>
        <row r="1777">
          <cell r="B1777" t="str">
            <v>N4S30E09</v>
          </cell>
          <cell r="C1777" t="str">
            <v>Interruptor  de acople- N4</v>
          </cell>
          <cell r="D1777">
            <v>0</v>
          </cell>
        </row>
        <row r="1778">
          <cell r="B1778" t="str">
            <v>N4S30E10</v>
          </cell>
          <cell r="C1778" t="str">
            <v>Seccionador Tripolar de acople - N4</v>
          </cell>
          <cell r="D1778">
            <v>0</v>
          </cell>
        </row>
        <row r="1779">
          <cell r="B1779" t="str">
            <v>N4S30E11</v>
          </cell>
          <cell r="C1779" t="str">
            <v>Transformador de corriente de acople- N4</v>
          </cell>
          <cell r="D1779">
            <v>0</v>
          </cell>
        </row>
        <row r="1780">
          <cell r="B1780" t="str">
            <v>N4S30E12</v>
          </cell>
          <cell r="C1780" t="str">
            <v>Módulo genérico encapsulado N4</v>
          </cell>
          <cell r="D1780">
            <v>0</v>
          </cell>
        </row>
        <row r="1781">
          <cell r="B1781" t="str">
            <v>N4S30E13</v>
          </cell>
          <cell r="C1781" t="str">
            <v>Acero Estructural (kg)</v>
          </cell>
          <cell r="D1781">
            <v>260049408</v>
          </cell>
        </row>
        <row r="1782">
          <cell r="B1782" t="str">
            <v>N4S30E14</v>
          </cell>
          <cell r="C1782" t="str">
            <v>Conductores alta tensión</v>
          </cell>
          <cell r="D1782">
            <v>38866080</v>
          </cell>
        </row>
        <row r="1783">
          <cell r="B1783" t="str">
            <v>N4S30E15</v>
          </cell>
          <cell r="C1783" t="str">
            <v>Conectores</v>
          </cell>
          <cell r="D1783">
            <v>353328</v>
          </cell>
        </row>
        <row r="1784">
          <cell r="B1784" t="str">
            <v>N4S30E16</v>
          </cell>
          <cell r="C1784" t="str">
            <v>Cadenas de aisladores</v>
          </cell>
          <cell r="D1784">
            <v>54059184</v>
          </cell>
        </row>
        <row r="1785">
          <cell r="B1785" t="str">
            <v>N4S30E17</v>
          </cell>
          <cell r="C1785" t="str">
            <v>Campo móvil encapsulado - N4</v>
          </cell>
          <cell r="D1785">
            <v>0</v>
          </cell>
        </row>
        <row r="1786">
          <cell r="B1786" t="str">
            <v>N4S30E18</v>
          </cell>
          <cell r="C1786" t="str">
            <v>Terminales SF6 - Aire - N4</v>
          </cell>
          <cell r="D1786">
            <v>0</v>
          </cell>
        </row>
        <row r="1787">
          <cell r="B1787" t="str">
            <v>N4S30E19</v>
          </cell>
          <cell r="C1787" t="str">
            <v>Servicios Auxiliares AC y DC tipo 1</v>
          </cell>
          <cell r="D1787">
            <v>0</v>
          </cell>
        </row>
        <row r="1788">
          <cell r="B1788" t="str">
            <v>N4S30E19</v>
          </cell>
          <cell r="C1788" t="str">
            <v>Servicios Auxiliares AC y DC tipo 2</v>
          </cell>
          <cell r="D1788">
            <v>0</v>
          </cell>
        </row>
        <row r="1789">
          <cell r="B1789" t="str">
            <v>N4S30E19</v>
          </cell>
          <cell r="C1789" t="str">
            <v>Servicios Auxiliares AC y DC tipo 3</v>
          </cell>
          <cell r="D1789">
            <v>0</v>
          </cell>
        </row>
        <row r="1790">
          <cell r="B1790" t="str">
            <v>N4S30E19</v>
          </cell>
          <cell r="C1790" t="str">
            <v>Servicios Auxiliares AC y DC tipo 4</v>
          </cell>
          <cell r="D1790">
            <v>0</v>
          </cell>
        </row>
        <row r="1791">
          <cell r="B1791" t="str">
            <v>N4S30E20</v>
          </cell>
          <cell r="C1791" t="str">
            <v>Alambre de cobre  No 4 AWG / acero</v>
          </cell>
          <cell r="D1791">
            <v>0</v>
          </cell>
        </row>
        <row r="1792">
          <cell r="B1792" t="str">
            <v>N4S30E21</v>
          </cell>
          <cell r="C1792" t="str">
            <v>Material de conexión en malla de puesta a tierra</v>
          </cell>
          <cell r="D1792">
            <v>0</v>
          </cell>
        </row>
        <row r="1793">
          <cell r="B1793" t="str">
            <v>N4S30E22</v>
          </cell>
          <cell r="C1793" t="str">
            <v>Cables de SSAA  para equipos de patio</v>
          </cell>
          <cell r="D1793">
            <v>0</v>
          </cell>
        </row>
        <row r="1794">
          <cell r="B1794" t="str">
            <v>N4S30E23</v>
          </cell>
          <cell r="C1794" t="str">
            <v>Alumbrado exterior</v>
          </cell>
          <cell r="D1794">
            <v>0</v>
          </cell>
        </row>
        <row r="1795">
          <cell r="B1795" t="str">
            <v>N4S31E01</v>
          </cell>
          <cell r="C1795" t="str">
            <v>Dispositivo de Protección contra Sobretensiones (DPS) - N4</v>
          </cell>
          <cell r="D1795">
            <v>0</v>
          </cell>
        </row>
        <row r="1796">
          <cell r="B1796" t="str">
            <v>N4S31E02</v>
          </cell>
          <cell r="C1796" t="str">
            <v>Dispositivo de Protección contra Sobretensiones (DPS) - Compensación - N4</v>
          </cell>
          <cell r="D1796">
            <v>0</v>
          </cell>
        </row>
        <row r="1797">
          <cell r="B1797" t="str">
            <v>N4S31E03</v>
          </cell>
          <cell r="C1797" t="str">
            <v>Interruptor - N4</v>
          </cell>
          <cell r="D1797">
            <v>0</v>
          </cell>
        </row>
        <row r="1798">
          <cell r="B1798" t="str">
            <v>N4S31E04</v>
          </cell>
          <cell r="C1798" t="str">
            <v>Interruptor - Compensación - N4</v>
          </cell>
          <cell r="D1798">
            <v>0</v>
          </cell>
        </row>
        <row r="1799">
          <cell r="B1799" t="str">
            <v>N4S31E05</v>
          </cell>
          <cell r="C1799" t="str">
            <v>Seccionador Tripolar - N4</v>
          </cell>
          <cell r="D1799">
            <v>0</v>
          </cell>
        </row>
        <row r="1800">
          <cell r="B1800" t="str">
            <v>N4S31E06</v>
          </cell>
          <cell r="C1800" t="str">
            <v>Seccionador Tripolar con Cuchilla de Puesta a Tierra - N4</v>
          </cell>
          <cell r="D1800">
            <v>0</v>
          </cell>
        </row>
        <row r="1801">
          <cell r="B1801" t="str">
            <v>N4S31E07</v>
          </cell>
          <cell r="C1801" t="str">
            <v>Transformador de corriente - N4</v>
          </cell>
          <cell r="D1801">
            <v>0</v>
          </cell>
        </row>
        <row r="1802">
          <cell r="B1802" t="str">
            <v>N4S31E08</v>
          </cell>
          <cell r="C1802" t="str">
            <v>Aislador poste - N4</v>
          </cell>
          <cell r="D1802">
            <v>0</v>
          </cell>
        </row>
        <row r="1803">
          <cell r="B1803" t="str">
            <v>N4S31E09</v>
          </cell>
          <cell r="C1803" t="str">
            <v>Interruptor  de acople- N4</v>
          </cell>
          <cell r="D1803">
            <v>0</v>
          </cell>
        </row>
        <row r="1804">
          <cell r="B1804" t="str">
            <v>N4S31E10</v>
          </cell>
          <cell r="C1804" t="str">
            <v>Seccionador Tripolar de acople - N4</v>
          </cell>
          <cell r="D1804">
            <v>0</v>
          </cell>
        </row>
        <row r="1805">
          <cell r="B1805" t="str">
            <v>N4S31E11</v>
          </cell>
          <cell r="C1805" t="str">
            <v>Transformador de corriente de acople- N4</v>
          </cell>
          <cell r="D1805">
            <v>0</v>
          </cell>
        </row>
        <row r="1806">
          <cell r="B1806" t="str">
            <v>N4S31E12</v>
          </cell>
          <cell r="C1806" t="str">
            <v>Módulo genérico encapsulado N4</v>
          </cell>
          <cell r="D1806">
            <v>0</v>
          </cell>
        </row>
        <row r="1807">
          <cell r="B1807" t="str">
            <v>N4S31E13</v>
          </cell>
          <cell r="C1807" t="str">
            <v>Acero Estructural (kg)</v>
          </cell>
          <cell r="D1807">
            <v>302283160</v>
          </cell>
        </row>
        <row r="1808">
          <cell r="B1808" t="str">
            <v>N4S31E14</v>
          </cell>
          <cell r="C1808" t="str">
            <v>Conductores alta tensión</v>
          </cell>
          <cell r="D1808">
            <v>50097490</v>
          </cell>
        </row>
        <row r="1809">
          <cell r="B1809" t="str">
            <v>N4S31E15</v>
          </cell>
          <cell r="C1809" t="str">
            <v>Conectores</v>
          </cell>
          <cell r="D1809">
            <v>424555</v>
          </cell>
        </row>
        <row r="1810">
          <cell r="B1810" t="str">
            <v>N4S31E16</v>
          </cell>
          <cell r="C1810" t="str">
            <v>Cadenas de aisladores</v>
          </cell>
          <cell r="D1810">
            <v>71749795</v>
          </cell>
        </row>
        <row r="1811">
          <cell r="B1811" t="str">
            <v>N4S31E17</v>
          </cell>
          <cell r="C1811" t="str">
            <v>Campo móvil encapsulado - N4</v>
          </cell>
          <cell r="D1811">
            <v>0</v>
          </cell>
        </row>
        <row r="1812">
          <cell r="B1812" t="str">
            <v>N4S31E18</v>
          </cell>
          <cell r="C1812" t="str">
            <v>Terminales SF6 - Aire - N4</v>
          </cell>
          <cell r="D1812">
            <v>0</v>
          </cell>
        </row>
        <row r="1813">
          <cell r="B1813" t="str">
            <v>N4S31E19</v>
          </cell>
          <cell r="C1813" t="str">
            <v>Servicios Auxiliares AC y DC tipo 1</v>
          </cell>
          <cell r="D1813">
            <v>0</v>
          </cell>
        </row>
        <row r="1814">
          <cell r="B1814" t="str">
            <v>N4S31E19</v>
          </cell>
          <cell r="C1814" t="str">
            <v>Servicios Auxiliares AC y DC tipo 2</v>
          </cell>
          <cell r="D1814">
            <v>0</v>
          </cell>
        </row>
        <row r="1815">
          <cell r="B1815" t="str">
            <v>N4S31E19</v>
          </cell>
          <cell r="C1815" t="str">
            <v>Servicios Auxiliares AC y DC tipo 3</v>
          </cell>
          <cell r="D1815">
            <v>0</v>
          </cell>
        </row>
        <row r="1816">
          <cell r="B1816" t="str">
            <v>N4S31E19</v>
          </cell>
          <cell r="C1816" t="str">
            <v>Servicios Auxiliares AC y DC tipo 4</v>
          </cell>
          <cell r="D1816">
            <v>0</v>
          </cell>
        </row>
        <row r="1817">
          <cell r="B1817" t="str">
            <v>N4S31E20</v>
          </cell>
          <cell r="C1817" t="str">
            <v>Alambre de cobre  No 4 AWG / acero</v>
          </cell>
          <cell r="D1817">
            <v>0</v>
          </cell>
        </row>
        <row r="1818">
          <cell r="B1818" t="str">
            <v>N4S31E21</v>
          </cell>
          <cell r="C1818" t="str">
            <v>Material de conexión en malla de puesta a tierra</v>
          </cell>
          <cell r="D1818">
            <v>0</v>
          </cell>
        </row>
        <row r="1819">
          <cell r="B1819" t="str">
            <v>N4S31E22</v>
          </cell>
          <cell r="C1819" t="str">
            <v>Cables de SSAA  para equipos de patio</v>
          </cell>
          <cell r="D1819">
            <v>0</v>
          </cell>
        </row>
        <row r="1820">
          <cell r="B1820" t="str">
            <v>N4S31E23</v>
          </cell>
          <cell r="C1820" t="str">
            <v>Alumbrado exterior</v>
          </cell>
          <cell r="D1820">
            <v>0</v>
          </cell>
        </row>
        <row r="1821">
          <cell r="B1821" t="str">
            <v>N4S32E01</v>
          </cell>
          <cell r="C1821" t="str">
            <v>Dispositivo de Protección contra Sobretensiones (DPS) - N4</v>
          </cell>
          <cell r="D1821">
            <v>0</v>
          </cell>
        </row>
        <row r="1822">
          <cell r="B1822" t="str">
            <v>N4S32E02</v>
          </cell>
          <cell r="C1822" t="str">
            <v>Dispositivo de Protección contra Sobretensiones (DPS) - Compensación - N4</v>
          </cell>
          <cell r="D1822">
            <v>0</v>
          </cell>
        </row>
        <row r="1823">
          <cell r="B1823" t="str">
            <v>N4S32E03</v>
          </cell>
          <cell r="C1823" t="str">
            <v>Interruptor - N4</v>
          </cell>
          <cell r="D1823">
            <v>0</v>
          </cell>
        </row>
        <row r="1824">
          <cell r="B1824" t="str">
            <v>N4S32E04</v>
          </cell>
          <cell r="C1824" t="str">
            <v>Interruptor - Compensación - N4</v>
          </cell>
          <cell r="D1824">
            <v>0</v>
          </cell>
        </row>
        <row r="1825">
          <cell r="B1825" t="str">
            <v>N4S32E05</v>
          </cell>
          <cell r="C1825" t="str">
            <v>Seccionador Tripolar - N4</v>
          </cell>
          <cell r="D1825">
            <v>0</v>
          </cell>
        </row>
        <row r="1826">
          <cell r="B1826" t="str">
            <v>N4S32E06</v>
          </cell>
          <cell r="C1826" t="str">
            <v>Seccionador Tripolar con Cuchilla de Puesta a Tierra - N4</v>
          </cell>
          <cell r="D1826">
            <v>0</v>
          </cell>
        </row>
        <row r="1827">
          <cell r="B1827" t="str">
            <v>N4S32E07</v>
          </cell>
          <cell r="C1827" t="str">
            <v>Transformador de corriente - N4</v>
          </cell>
          <cell r="D1827">
            <v>0</v>
          </cell>
        </row>
        <row r="1828">
          <cell r="B1828" t="str">
            <v>N4S32E08</v>
          </cell>
          <cell r="C1828" t="str">
            <v>Aislador poste - N4</v>
          </cell>
          <cell r="D1828">
            <v>0</v>
          </cell>
        </row>
        <row r="1829">
          <cell r="B1829" t="str">
            <v>N4S32E09</v>
          </cell>
          <cell r="C1829" t="str">
            <v>Interruptor  de acople- N4</v>
          </cell>
          <cell r="D1829">
            <v>0</v>
          </cell>
        </row>
        <row r="1830">
          <cell r="B1830" t="str">
            <v>N4S32E10</v>
          </cell>
          <cell r="C1830" t="str">
            <v>Seccionador Tripolar de acople - N4</v>
          </cell>
          <cell r="D1830">
            <v>0</v>
          </cell>
        </row>
        <row r="1831">
          <cell r="B1831" t="str">
            <v>N4S32E11</v>
          </cell>
          <cell r="C1831" t="str">
            <v>Transformador de corriente de acople- N4</v>
          </cell>
          <cell r="D1831">
            <v>0</v>
          </cell>
        </row>
        <row r="1832">
          <cell r="B1832" t="str">
            <v>N4S32E12</v>
          </cell>
          <cell r="C1832" t="str">
            <v>Módulo genérico encapsulado N4</v>
          </cell>
          <cell r="D1832">
            <v>0</v>
          </cell>
        </row>
        <row r="1833">
          <cell r="B1833" t="str">
            <v>N4S32E13</v>
          </cell>
          <cell r="C1833" t="str">
            <v>Acero Estructural (kg)</v>
          </cell>
          <cell r="D1833">
            <v>127783655.99999999</v>
          </cell>
        </row>
        <row r="1834">
          <cell r="B1834" t="str">
            <v>N4S32E14</v>
          </cell>
          <cell r="C1834" t="str">
            <v>Conductores alta tensión</v>
          </cell>
          <cell r="D1834">
            <v>12793968</v>
          </cell>
        </row>
        <row r="1835">
          <cell r="B1835" t="str">
            <v>N4S32E15</v>
          </cell>
          <cell r="C1835" t="str">
            <v>Conectores</v>
          </cell>
          <cell r="D1835">
            <v>156024</v>
          </cell>
        </row>
        <row r="1836">
          <cell r="B1836" t="str">
            <v>N4S32E16</v>
          </cell>
          <cell r="C1836" t="str">
            <v>Cadenas de aisladores</v>
          </cell>
          <cell r="D1836">
            <v>15290352</v>
          </cell>
        </row>
        <row r="1837">
          <cell r="B1837" t="str">
            <v>N4S32E17</v>
          </cell>
          <cell r="C1837" t="str">
            <v>Campo móvil encapsulado - N4</v>
          </cell>
          <cell r="D1837">
            <v>0</v>
          </cell>
        </row>
        <row r="1838">
          <cell r="B1838" t="str">
            <v>N4S32E18</v>
          </cell>
          <cell r="C1838" t="str">
            <v>Terminales SF6 - Aire - N4</v>
          </cell>
          <cell r="D1838">
            <v>0</v>
          </cell>
        </row>
        <row r="1839">
          <cell r="B1839" t="str">
            <v>N4S32E19</v>
          </cell>
          <cell r="C1839" t="str">
            <v>Servicios Auxiliares AC y DC tipo 1</v>
          </cell>
          <cell r="D1839">
            <v>0</v>
          </cell>
        </row>
        <row r="1840">
          <cell r="B1840" t="str">
            <v>N4S32E19</v>
          </cell>
          <cell r="C1840" t="str">
            <v>Servicios Auxiliares AC y DC tipo 2</v>
          </cell>
          <cell r="D1840">
            <v>0</v>
          </cell>
        </row>
        <row r="1841">
          <cell r="B1841" t="str">
            <v>N4S32E19</v>
          </cell>
          <cell r="C1841" t="str">
            <v>Servicios Auxiliares AC y DC tipo 3</v>
          </cell>
          <cell r="D1841">
            <v>0</v>
          </cell>
        </row>
        <row r="1842">
          <cell r="B1842" t="str">
            <v>N4S32E19</v>
          </cell>
          <cell r="C1842" t="str">
            <v>Servicios Auxiliares AC y DC tipo 4</v>
          </cell>
          <cell r="D1842">
            <v>0</v>
          </cell>
        </row>
        <row r="1843">
          <cell r="B1843" t="str">
            <v>N4S32E20</v>
          </cell>
          <cell r="C1843" t="str">
            <v>Alambre de cobre  No 4 AWG / acero</v>
          </cell>
          <cell r="D1843">
            <v>0</v>
          </cell>
        </row>
        <row r="1844">
          <cell r="B1844" t="str">
            <v>N4S32E21</v>
          </cell>
          <cell r="C1844" t="str">
            <v>Material de conexión en malla de puesta a tierra</v>
          </cell>
          <cell r="D1844">
            <v>0</v>
          </cell>
        </row>
        <row r="1845">
          <cell r="B1845" t="str">
            <v>N4S32E22</v>
          </cell>
          <cell r="C1845" t="str">
            <v>Cables de SSAA  para equipos de patio</v>
          </cell>
          <cell r="D1845">
            <v>0</v>
          </cell>
        </row>
        <row r="1846">
          <cell r="B1846" t="str">
            <v>N4S32E23</v>
          </cell>
          <cell r="C1846" t="str">
            <v>Alumbrado exterior</v>
          </cell>
          <cell r="D1846">
            <v>0</v>
          </cell>
        </row>
        <row r="1847">
          <cell r="B1847" t="str">
            <v>N4S33E01</v>
          </cell>
          <cell r="C1847" t="str">
            <v>Dispositivo de Protección contra Sobretensiones (DPS) - N4</v>
          </cell>
          <cell r="D1847">
            <v>0</v>
          </cell>
        </row>
        <row r="1848">
          <cell r="B1848" t="str">
            <v>N4S33E02</v>
          </cell>
          <cell r="C1848" t="str">
            <v>Dispositivo de Protección contra Sobretensiones (DPS) - Compensación - N4</v>
          </cell>
          <cell r="D1848">
            <v>0</v>
          </cell>
        </row>
        <row r="1849">
          <cell r="B1849" t="str">
            <v>N4S33E03</v>
          </cell>
          <cell r="C1849" t="str">
            <v>Interruptor - N4</v>
          </cell>
          <cell r="D1849">
            <v>0</v>
          </cell>
        </row>
        <row r="1850">
          <cell r="B1850" t="str">
            <v>N4S33E04</v>
          </cell>
          <cell r="C1850" t="str">
            <v>Interruptor - Compensación - N4</v>
          </cell>
          <cell r="D1850">
            <v>0</v>
          </cell>
        </row>
        <row r="1851">
          <cell r="B1851" t="str">
            <v>N4S33E05</v>
          </cell>
          <cell r="C1851" t="str">
            <v>Seccionador Tripolar - N4</v>
          </cell>
          <cell r="D1851">
            <v>0</v>
          </cell>
        </row>
        <row r="1852">
          <cell r="B1852" t="str">
            <v>N4S33E06</v>
          </cell>
          <cell r="C1852" t="str">
            <v>Seccionador Tripolar con Cuchilla de Puesta a Tierra - N4</v>
          </cell>
          <cell r="D1852">
            <v>0</v>
          </cell>
        </row>
        <row r="1853">
          <cell r="B1853" t="str">
            <v>N4S33E07</v>
          </cell>
          <cell r="C1853" t="str">
            <v>Transformador de corriente - N4</v>
          </cell>
          <cell r="D1853">
            <v>0</v>
          </cell>
        </row>
        <row r="1854">
          <cell r="B1854" t="str">
            <v>N4S33E08</v>
          </cell>
          <cell r="C1854" t="str">
            <v>Aislador poste - N4</v>
          </cell>
          <cell r="D1854">
            <v>0</v>
          </cell>
        </row>
        <row r="1855">
          <cell r="B1855" t="str">
            <v>N4S33E09</v>
          </cell>
          <cell r="C1855" t="str">
            <v>Interruptor  de acople- N4</v>
          </cell>
          <cell r="D1855">
            <v>0</v>
          </cell>
        </row>
        <row r="1856">
          <cell r="B1856" t="str">
            <v>N4S33E10</v>
          </cell>
          <cell r="C1856" t="str">
            <v>Seccionador Tripolar de acople - N4</v>
          </cell>
          <cell r="D1856">
            <v>0</v>
          </cell>
        </row>
        <row r="1857">
          <cell r="B1857" t="str">
            <v>N4S33E11</v>
          </cell>
          <cell r="C1857" t="str">
            <v>Transformador de corriente de acople- N4</v>
          </cell>
          <cell r="D1857">
            <v>0</v>
          </cell>
        </row>
        <row r="1858">
          <cell r="B1858" t="str">
            <v>N4S33E12</v>
          </cell>
          <cell r="C1858" t="str">
            <v>Módulo genérico encapsulado N4</v>
          </cell>
          <cell r="D1858">
            <v>0</v>
          </cell>
        </row>
        <row r="1859">
          <cell r="B1859" t="str">
            <v>N4S33E13</v>
          </cell>
          <cell r="C1859" t="str">
            <v>Acero Estructural (kg)</v>
          </cell>
          <cell r="D1859">
            <v>168666000</v>
          </cell>
        </row>
        <row r="1860">
          <cell r="B1860" t="str">
            <v>N4S33E14</v>
          </cell>
          <cell r="C1860" t="str">
            <v>Conductores alta tensión</v>
          </cell>
          <cell r="D1860">
            <v>22488800</v>
          </cell>
        </row>
        <row r="1861">
          <cell r="B1861" t="str">
            <v>N4S33E15</v>
          </cell>
          <cell r="C1861" t="str">
            <v>Conectores</v>
          </cell>
          <cell r="D1861">
            <v>224888</v>
          </cell>
        </row>
        <row r="1862">
          <cell r="B1862" t="str">
            <v>N4S33E16</v>
          </cell>
          <cell r="C1862" t="str">
            <v>Cadenas de aisladores</v>
          </cell>
          <cell r="D1862">
            <v>33508312</v>
          </cell>
        </row>
        <row r="1863">
          <cell r="B1863" t="str">
            <v>N4S33E17</v>
          </cell>
          <cell r="C1863" t="str">
            <v>Campo móvil encapsulado - N4</v>
          </cell>
          <cell r="D1863">
            <v>0</v>
          </cell>
        </row>
        <row r="1864">
          <cell r="B1864" t="str">
            <v>N4S33E18</v>
          </cell>
          <cell r="C1864" t="str">
            <v>Terminales SF6 - Aire - N4</v>
          </cell>
          <cell r="D1864">
            <v>0</v>
          </cell>
        </row>
        <row r="1865">
          <cell r="B1865" t="str">
            <v>N4S33E19</v>
          </cell>
          <cell r="C1865" t="str">
            <v>Servicios Auxiliares AC y DC tipo 1</v>
          </cell>
          <cell r="D1865">
            <v>0</v>
          </cell>
        </row>
        <row r="1866">
          <cell r="B1866" t="str">
            <v>N4S33E19</v>
          </cell>
          <cell r="C1866" t="str">
            <v>Servicios Auxiliares AC y DC tipo 2</v>
          </cell>
          <cell r="D1866">
            <v>0</v>
          </cell>
        </row>
        <row r="1867">
          <cell r="B1867" t="str">
            <v>N4S33E19</v>
          </cell>
          <cell r="C1867" t="str">
            <v>Servicios Auxiliares AC y DC tipo 3</v>
          </cell>
          <cell r="D1867">
            <v>0</v>
          </cell>
        </row>
        <row r="1868">
          <cell r="B1868" t="str">
            <v>N4S33E19</v>
          </cell>
          <cell r="C1868" t="str">
            <v>Servicios Auxiliares AC y DC tipo 4</v>
          </cell>
          <cell r="D1868">
            <v>0</v>
          </cell>
        </row>
        <row r="1869">
          <cell r="B1869" t="str">
            <v>N4S33E20</v>
          </cell>
          <cell r="C1869" t="str">
            <v>Alambre de cobre  No 4 AWG / acero</v>
          </cell>
          <cell r="D1869">
            <v>0</v>
          </cell>
        </row>
        <row r="1870">
          <cell r="B1870" t="str">
            <v>N4S33E21</v>
          </cell>
          <cell r="C1870" t="str">
            <v>Material de conexión en malla de puesta a tierra</v>
          </cell>
          <cell r="D1870">
            <v>0</v>
          </cell>
        </row>
        <row r="1871">
          <cell r="B1871" t="str">
            <v>N4S33E22</v>
          </cell>
          <cell r="C1871" t="str">
            <v>Cables de SSAA  para equipos de patio</v>
          </cell>
          <cell r="D1871">
            <v>0</v>
          </cell>
        </row>
        <row r="1872">
          <cell r="B1872" t="str">
            <v>N4S33E23</v>
          </cell>
          <cell r="C1872" t="str">
            <v>Alumbrado exterior</v>
          </cell>
          <cell r="D1872">
            <v>0</v>
          </cell>
        </row>
        <row r="1873">
          <cell r="B1873" t="str">
            <v>N4S34E01</v>
          </cell>
          <cell r="C1873" t="str">
            <v>Dispositivo de Protección contra Sobretensiones (DPS) - N4</v>
          </cell>
          <cell r="D1873">
            <v>0</v>
          </cell>
        </row>
        <row r="1874">
          <cell r="B1874" t="str">
            <v>N4S34E02</v>
          </cell>
          <cell r="C1874" t="str">
            <v>Dispositivo de Protección contra Sobretensiones (DPS) - Compensación - N4</v>
          </cell>
          <cell r="D1874">
            <v>0</v>
          </cell>
        </row>
        <row r="1875">
          <cell r="B1875" t="str">
            <v>N4S34E03</v>
          </cell>
          <cell r="C1875" t="str">
            <v>Interruptor - N4</v>
          </cell>
          <cell r="D1875">
            <v>0</v>
          </cell>
        </row>
        <row r="1876">
          <cell r="B1876" t="str">
            <v>N4S34E04</v>
          </cell>
          <cell r="C1876" t="str">
            <v>Interruptor - Compensación - N4</v>
          </cell>
          <cell r="D1876">
            <v>0</v>
          </cell>
        </row>
        <row r="1877">
          <cell r="B1877" t="str">
            <v>N4S34E05</v>
          </cell>
          <cell r="C1877" t="str">
            <v>Seccionador Tripolar - N4</v>
          </cell>
          <cell r="D1877">
            <v>0</v>
          </cell>
        </row>
        <row r="1878">
          <cell r="B1878" t="str">
            <v>N4S34E06</v>
          </cell>
          <cell r="C1878" t="str">
            <v>Seccionador Tripolar con Cuchilla de Puesta a Tierra - N4</v>
          </cell>
          <cell r="D1878">
            <v>0</v>
          </cell>
        </row>
        <row r="1879">
          <cell r="B1879" t="str">
            <v>N4S34E07</v>
          </cell>
          <cell r="C1879" t="str">
            <v>Transformador de corriente - N4</v>
          </cell>
          <cell r="D1879">
            <v>0</v>
          </cell>
        </row>
        <row r="1880">
          <cell r="B1880" t="str">
            <v>N4S34E08</v>
          </cell>
          <cell r="C1880" t="str">
            <v>Aislador poste - N4</v>
          </cell>
          <cell r="D1880">
            <v>0</v>
          </cell>
        </row>
        <row r="1881">
          <cell r="B1881" t="str">
            <v>N4S34E09</v>
          </cell>
          <cell r="C1881" t="str">
            <v>Interruptor  de acople- N4</v>
          </cell>
          <cell r="D1881">
            <v>0</v>
          </cell>
        </row>
        <row r="1882">
          <cell r="B1882" t="str">
            <v>N4S34E10</v>
          </cell>
          <cell r="C1882" t="str">
            <v>Seccionador Tripolar de acople - N4</v>
          </cell>
          <cell r="D1882">
            <v>0</v>
          </cell>
        </row>
        <row r="1883">
          <cell r="B1883" t="str">
            <v>N4S34E11</v>
          </cell>
          <cell r="C1883" t="str">
            <v>Transformador de corriente de acople- N4</v>
          </cell>
          <cell r="D1883">
            <v>0</v>
          </cell>
        </row>
        <row r="1884">
          <cell r="B1884" t="str">
            <v>N4S34E12</v>
          </cell>
          <cell r="C1884" t="str">
            <v>Módulo genérico encapsulado N4</v>
          </cell>
          <cell r="D1884">
            <v>0</v>
          </cell>
        </row>
        <row r="1885">
          <cell r="B1885" t="str">
            <v>N4S34E13</v>
          </cell>
          <cell r="C1885" t="str">
            <v>Acero Estructural (kg)</v>
          </cell>
          <cell r="D1885">
            <v>264418413</v>
          </cell>
        </row>
        <row r="1886">
          <cell r="B1886" t="str">
            <v>N4S34E14</v>
          </cell>
          <cell r="C1886" t="str">
            <v>Conductores alta tensión</v>
          </cell>
          <cell r="D1886">
            <v>31536141</v>
          </cell>
        </row>
        <row r="1887">
          <cell r="B1887" t="str">
            <v>N4S34E15</v>
          </cell>
          <cell r="C1887" t="str">
            <v>Conectores</v>
          </cell>
          <cell r="D1887">
            <v>346551</v>
          </cell>
        </row>
        <row r="1888">
          <cell r="B1888" t="str">
            <v>N4S34E16</v>
          </cell>
          <cell r="C1888" t="str">
            <v>Cadenas de aisladores</v>
          </cell>
          <cell r="D1888">
            <v>50249895</v>
          </cell>
        </row>
        <row r="1889">
          <cell r="B1889" t="str">
            <v>N4S34E17</v>
          </cell>
          <cell r="C1889" t="str">
            <v>Campo móvil encapsulado - N4</v>
          </cell>
          <cell r="D1889">
            <v>0</v>
          </cell>
        </row>
        <row r="1890">
          <cell r="B1890" t="str">
            <v>N4S34E18</v>
          </cell>
          <cell r="C1890" t="str">
            <v>Terminales SF6 - Aire - N4</v>
          </cell>
          <cell r="D1890">
            <v>0</v>
          </cell>
        </row>
        <row r="1891">
          <cell r="B1891" t="str">
            <v>N4S34E19</v>
          </cell>
          <cell r="C1891" t="str">
            <v>Servicios Auxiliares AC y DC tipo 1</v>
          </cell>
          <cell r="D1891">
            <v>0</v>
          </cell>
        </row>
        <row r="1892">
          <cell r="B1892" t="str">
            <v>N4S34E19</v>
          </cell>
          <cell r="C1892" t="str">
            <v>Servicios Auxiliares AC y DC tipo 2</v>
          </cell>
          <cell r="D1892">
            <v>0</v>
          </cell>
        </row>
        <row r="1893">
          <cell r="B1893" t="str">
            <v>N4S34E19</v>
          </cell>
          <cell r="C1893" t="str">
            <v>Servicios Auxiliares AC y DC tipo 3</v>
          </cell>
          <cell r="D1893">
            <v>0</v>
          </cell>
        </row>
        <row r="1894">
          <cell r="B1894" t="str">
            <v>N4S34E19</v>
          </cell>
          <cell r="C1894" t="str">
            <v>Servicios Auxiliares AC y DC tipo 4</v>
          </cell>
          <cell r="D1894">
            <v>0</v>
          </cell>
        </row>
        <row r="1895">
          <cell r="B1895" t="str">
            <v>N4S34E20</v>
          </cell>
          <cell r="C1895" t="str">
            <v>Alambre de cobre  No 4 AWG / acero</v>
          </cell>
          <cell r="D1895">
            <v>0</v>
          </cell>
        </row>
        <row r="1896">
          <cell r="B1896" t="str">
            <v>N4S34E21</v>
          </cell>
          <cell r="C1896" t="str">
            <v>Material de conexión en malla de puesta a tierra</v>
          </cell>
          <cell r="D1896">
            <v>0</v>
          </cell>
        </row>
        <row r="1897">
          <cell r="B1897" t="str">
            <v>N4S34E22</v>
          </cell>
          <cell r="C1897" t="str">
            <v>Cables de SSAA  para equipos de patio</v>
          </cell>
          <cell r="D1897">
            <v>0</v>
          </cell>
        </row>
        <row r="1898">
          <cell r="B1898" t="str">
            <v>N4S34E23</v>
          </cell>
          <cell r="C1898" t="str">
            <v>Alumbrado exterior</v>
          </cell>
          <cell r="D1898">
            <v>0</v>
          </cell>
        </row>
        <row r="1899">
          <cell r="B1899" t="str">
            <v>N4S35E01</v>
          </cell>
          <cell r="C1899" t="str">
            <v>Dispositivo de Protección contra Sobretensiones (DPS) - N4</v>
          </cell>
          <cell r="D1899">
            <v>0</v>
          </cell>
        </row>
        <row r="1900">
          <cell r="B1900" t="str">
            <v>N4S35E02</v>
          </cell>
          <cell r="C1900" t="str">
            <v>Dispositivo de Protección contra Sobretensiones (DPS) - Compensación - N4</v>
          </cell>
          <cell r="D1900">
            <v>0</v>
          </cell>
        </row>
        <row r="1901">
          <cell r="B1901" t="str">
            <v>N4S35E03</v>
          </cell>
          <cell r="C1901" t="str">
            <v>Interruptor - N4</v>
          </cell>
          <cell r="D1901">
            <v>0</v>
          </cell>
        </row>
        <row r="1902">
          <cell r="B1902" t="str">
            <v>N4S35E04</v>
          </cell>
          <cell r="C1902" t="str">
            <v>Interruptor - Compensación - N4</v>
          </cell>
          <cell r="D1902">
            <v>0</v>
          </cell>
        </row>
        <row r="1903">
          <cell r="B1903" t="str">
            <v>N4S35E05</v>
          </cell>
          <cell r="C1903" t="str">
            <v>Seccionador Tripolar - N4</v>
          </cell>
          <cell r="D1903">
            <v>0</v>
          </cell>
        </row>
        <row r="1904">
          <cell r="B1904" t="str">
            <v>N4S35E06</v>
          </cell>
          <cell r="C1904" t="str">
            <v>Seccionador Tripolar con Cuchilla de Puesta a Tierra - N4</v>
          </cell>
          <cell r="D1904">
            <v>0</v>
          </cell>
        </row>
        <row r="1905">
          <cell r="B1905" t="str">
            <v>N4S35E07</v>
          </cell>
          <cell r="C1905" t="str">
            <v>Transformador de corriente - N4</v>
          </cell>
          <cell r="D1905">
            <v>0</v>
          </cell>
        </row>
        <row r="1906">
          <cell r="B1906" t="str">
            <v>N4S35E08</v>
          </cell>
          <cell r="C1906" t="str">
            <v>Aislador poste - N4</v>
          </cell>
          <cell r="D1906">
            <v>0</v>
          </cell>
        </row>
        <row r="1907">
          <cell r="B1907" t="str">
            <v>N4S35E09</v>
          </cell>
          <cell r="C1907" t="str">
            <v>Interruptor  de acople- N4</v>
          </cell>
          <cell r="D1907">
            <v>0</v>
          </cell>
        </row>
        <row r="1908">
          <cell r="B1908" t="str">
            <v>N4S35E10</v>
          </cell>
          <cell r="C1908" t="str">
            <v>Seccionador Tripolar de acople - N4</v>
          </cell>
          <cell r="D1908">
            <v>0</v>
          </cell>
        </row>
        <row r="1909">
          <cell r="B1909" t="str">
            <v>N4S35E11</v>
          </cell>
          <cell r="C1909" t="str">
            <v>Transformador de corriente de acople- N4</v>
          </cell>
          <cell r="D1909">
            <v>0</v>
          </cell>
        </row>
        <row r="1910">
          <cell r="B1910" t="str">
            <v>N4S35E12</v>
          </cell>
          <cell r="C1910" t="str">
            <v>Módulo genérico encapsulado N4</v>
          </cell>
          <cell r="D1910">
            <v>0</v>
          </cell>
        </row>
        <row r="1911">
          <cell r="B1911" t="str">
            <v>N4S35E13</v>
          </cell>
          <cell r="C1911" t="str">
            <v>Acero Estructural (kg)</v>
          </cell>
          <cell r="D1911">
            <v>307407100</v>
          </cell>
        </row>
        <row r="1912">
          <cell r="B1912" t="str">
            <v>N4S35E14</v>
          </cell>
          <cell r="C1912" t="str">
            <v>Conductores alta tensión</v>
          </cell>
          <cell r="D1912">
            <v>40710670</v>
          </cell>
        </row>
        <row r="1913">
          <cell r="B1913" t="str">
            <v>N4S35E15</v>
          </cell>
          <cell r="C1913" t="str">
            <v>Conectores</v>
          </cell>
          <cell r="D1913">
            <v>415415</v>
          </cell>
        </row>
        <row r="1914">
          <cell r="B1914" t="str">
            <v>N4S35E16</v>
          </cell>
          <cell r="C1914" t="str">
            <v>Cadenas de aisladores</v>
          </cell>
          <cell r="D1914">
            <v>66881815</v>
          </cell>
        </row>
        <row r="1915">
          <cell r="B1915" t="str">
            <v>N4S35E17</v>
          </cell>
          <cell r="C1915" t="str">
            <v>Campo móvil encapsulado - N4</v>
          </cell>
          <cell r="D1915">
            <v>0</v>
          </cell>
        </row>
        <row r="1916">
          <cell r="B1916" t="str">
            <v>N4S35E18</v>
          </cell>
          <cell r="C1916" t="str">
            <v>Terminales SF6 - Aire - N4</v>
          </cell>
          <cell r="D1916">
            <v>0</v>
          </cell>
        </row>
        <row r="1917">
          <cell r="B1917" t="str">
            <v>N4S35E19</v>
          </cell>
          <cell r="C1917" t="str">
            <v>Servicios Auxiliares AC y DC tipo 1</v>
          </cell>
          <cell r="D1917">
            <v>0</v>
          </cell>
        </row>
        <row r="1918">
          <cell r="B1918" t="str">
            <v>N4S35E19</v>
          </cell>
          <cell r="C1918" t="str">
            <v>Servicios Auxiliares AC y DC tipo 2</v>
          </cell>
          <cell r="D1918">
            <v>0</v>
          </cell>
        </row>
        <row r="1919">
          <cell r="B1919" t="str">
            <v>N4S35E19</v>
          </cell>
          <cell r="C1919" t="str">
            <v>Servicios Auxiliares AC y DC tipo 3</v>
          </cell>
          <cell r="D1919">
            <v>0</v>
          </cell>
        </row>
        <row r="1920">
          <cell r="B1920" t="str">
            <v>N4S35E19</v>
          </cell>
          <cell r="C1920" t="str">
            <v>Servicios Auxiliares AC y DC tipo 4</v>
          </cell>
          <cell r="D1920">
            <v>0</v>
          </cell>
        </row>
        <row r="1921">
          <cell r="B1921" t="str">
            <v>N4S35E20</v>
          </cell>
          <cell r="C1921" t="str">
            <v>Alambre de cobre  No 4 AWG / acero</v>
          </cell>
          <cell r="D1921">
            <v>0</v>
          </cell>
        </row>
        <row r="1922">
          <cell r="B1922" t="str">
            <v>N4S35E21</v>
          </cell>
          <cell r="C1922" t="str">
            <v>Material de conexión en malla de puesta a tierra</v>
          </cell>
          <cell r="D1922">
            <v>0</v>
          </cell>
        </row>
        <row r="1923">
          <cell r="B1923" t="str">
            <v>N4S35E22</v>
          </cell>
          <cell r="C1923" t="str">
            <v>Cables de SSAA  para equipos de patio</v>
          </cell>
          <cell r="D1923">
            <v>0</v>
          </cell>
        </row>
        <row r="1924">
          <cell r="B1924" t="str">
            <v>N4S35E23</v>
          </cell>
          <cell r="C1924" t="str">
            <v>Alumbrado exterior</v>
          </cell>
          <cell r="D1924">
            <v>0</v>
          </cell>
        </row>
        <row r="1925">
          <cell r="B1925" t="str">
            <v>N4S36E01</v>
          </cell>
          <cell r="C1925" t="str">
            <v>Dispositivo de Protección contra Sobretensiones (DPS) - N4</v>
          </cell>
          <cell r="D1925">
            <v>0</v>
          </cell>
        </row>
        <row r="1926">
          <cell r="B1926" t="str">
            <v>N4S36E02</v>
          </cell>
          <cell r="C1926" t="str">
            <v>Dispositivo de Protección contra Sobretensiones (DPS) - Compensación - N4</v>
          </cell>
          <cell r="D1926">
            <v>0</v>
          </cell>
        </row>
        <row r="1927">
          <cell r="B1927" t="str">
            <v>N4S36E03</v>
          </cell>
          <cell r="C1927" t="str">
            <v>Interruptor - N4</v>
          </cell>
          <cell r="D1927">
            <v>0</v>
          </cell>
        </row>
        <row r="1928">
          <cell r="B1928" t="str">
            <v>N4S36E04</v>
          </cell>
          <cell r="C1928" t="str">
            <v>Interruptor - Compensación - N4</v>
          </cell>
          <cell r="D1928">
            <v>0</v>
          </cell>
        </row>
        <row r="1929">
          <cell r="B1929" t="str">
            <v>N4S36E05</v>
          </cell>
          <cell r="C1929" t="str">
            <v>Seccionador Tripolar - N4</v>
          </cell>
          <cell r="D1929">
            <v>0</v>
          </cell>
        </row>
        <row r="1930">
          <cell r="B1930" t="str">
            <v>N4S36E06</v>
          </cell>
          <cell r="C1930" t="str">
            <v>Seccionador Tripolar con Cuchilla de Puesta a Tierra - N4</v>
          </cell>
          <cell r="D1930">
            <v>0</v>
          </cell>
        </row>
        <row r="1931">
          <cell r="B1931" t="str">
            <v>N4S36E07</v>
          </cell>
          <cell r="C1931" t="str">
            <v>Transformador de corriente - N4</v>
          </cell>
          <cell r="D1931">
            <v>0</v>
          </cell>
        </row>
        <row r="1932">
          <cell r="B1932" t="str">
            <v>N4S36E08</v>
          </cell>
          <cell r="C1932" t="str">
            <v>Aislador poste - N4</v>
          </cell>
          <cell r="D1932">
            <v>0</v>
          </cell>
        </row>
        <row r="1933">
          <cell r="B1933" t="str">
            <v>N4S36E09</v>
          </cell>
          <cell r="C1933" t="str">
            <v>Interruptor  de acople- N4</v>
          </cell>
          <cell r="D1933">
            <v>0</v>
          </cell>
        </row>
        <row r="1934">
          <cell r="B1934" t="str">
            <v>N4S36E10</v>
          </cell>
          <cell r="C1934" t="str">
            <v>Seccionador Tripolar de acople - N4</v>
          </cell>
          <cell r="D1934">
            <v>0</v>
          </cell>
        </row>
        <row r="1935">
          <cell r="B1935" t="str">
            <v>N4S36E11</v>
          </cell>
          <cell r="C1935" t="str">
            <v>Transformador de corriente de acople- N4</v>
          </cell>
          <cell r="D1935">
            <v>0</v>
          </cell>
        </row>
        <row r="1936">
          <cell r="B1936" t="str">
            <v>N4S36E12</v>
          </cell>
          <cell r="C1936" t="str">
            <v>Módulo genérico encapsulado N4</v>
          </cell>
          <cell r="D1936">
            <v>0</v>
          </cell>
        </row>
        <row r="1937">
          <cell r="B1937" t="str">
            <v>N4S36E13</v>
          </cell>
          <cell r="C1937" t="str">
            <v>Acero Estructural (kg)</v>
          </cell>
          <cell r="D1937">
            <v>270488400</v>
          </cell>
        </row>
        <row r="1938">
          <cell r="B1938" t="str">
            <v>N4S36E14</v>
          </cell>
          <cell r="C1938" t="str">
            <v>Conductores alta tensión</v>
          </cell>
          <cell r="D1938">
            <v>13846429.999999998</v>
          </cell>
        </row>
        <row r="1939">
          <cell r="B1939" t="str">
            <v>N4S36E15</v>
          </cell>
          <cell r="C1939" t="str">
            <v>Conectores</v>
          </cell>
          <cell r="D1939">
            <v>322010</v>
          </cell>
        </row>
        <row r="1940">
          <cell r="B1940" t="str">
            <v>N4S36E16</v>
          </cell>
          <cell r="C1940" t="str">
            <v>Cadenas de aisladores</v>
          </cell>
          <cell r="D1940">
            <v>37353160</v>
          </cell>
        </row>
        <row r="1941">
          <cell r="B1941" t="str">
            <v>N4S36E17</v>
          </cell>
          <cell r="C1941" t="str">
            <v>Campo móvil encapsulado - N4</v>
          </cell>
          <cell r="D1941">
            <v>0</v>
          </cell>
        </row>
        <row r="1942">
          <cell r="B1942" t="str">
            <v>N4S36E18</v>
          </cell>
          <cell r="C1942" t="str">
            <v>Terminales SF6 - Aire - N4</v>
          </cell>
          <cell r="D1942">
            <v>0</v>
          </cell>
        </row>
        <row r="1943">
          <cell r="B1943" t="str">
            <v>N4S36E19</v>
          </cell>
          <cell r="C1943" t="str">
            <v>Servicios Auxiliares AC y DC tipo 1</v>
          </cell>
          <cell r="D1943">
            <v>0</v>
          </cell>
        </row>
        <row r="1944">
          <cell r="B1944" t="str">
            <v>N4S36E19</v>
          </cell>
          <cell r="C1944" t="str">
            <v>Servicios Auxiliares AC y DC tipo 2</v>
          </cell>
          <cell r="D1944">
            <v>0</v>
          </cell>
        </row>
        <row r="1945">
          <cell r="B1945" t="str">
            <v>N4S36E19</v>
          </cell>
          <cell r="C1945" t="str">
            <v>Servicios Auxiliares AC y DC tipo 3</v>
          </cell>
          <cell r="D1945">
            <v>0</v>
          </cell>
        </row>
        <row r="1946">
          <cell r="B1946" t="str">
            <v>N4S36E19</v>
          </cell>
          <cell r="C1946" t="str">
            <v>Servicios Auxiliares AC y DC tipo 4</v>
          </cell>
          <cell r="D1946">
            <v>0</v>
          </cell>
        </row>
        <row r="1947">
          <cell r="B1947" t="str">
            <v>N4S36E20</v>
          </cell>
          <cell r="C1947" t="str">
            <v>Alambre de cobre  No 4 AWG / acero</v>
          </cell>
          <cell r="D1947">
            <v>0</v>
          </cell>
        </row>
        <row r="1948">
          <cell r="B1948" t="str">
            <v>N4S36E21</v>
          </cell>
          <cell r="C1948" t="str">
            <v>Material de conexión en malla de puesta a tierra</v>
          </cell>
          <cell r="D1948">
            <v>0</v>
          </cell>
        </row>
        <row r="1949">
          <cell r="B1949" t="str">
            <v>N4S36E22</v>
          </cell>
          <cell r="C1949" t="str">
            <v>Cables de SSAA  para equipos de patio</v>
          </cell>
          <cell r="D1949">
            <v>0</v>
          </cell>
        </row>
        <row r="1950">
          <cell r="B1950" t="str">
            <v>N4S36E23</v>
          </cell>
          <cell r="C1950" t="str">
            <v>Alumbrado exterior</v>
          </cell>
          <cell r="D1950">
            <v>0</v>
          </cell>
        </row>
        <row r="1951">
          <cell r="B1951" t="str">
            <v>N4S37E01</v>
          </cell>
          <cell r="C1951" t="str">
            <v>Dispositivo de Protección contra Sobretensiones (DPS) - N4</v>
          </cell>
          <cell r="D1951">
            <v>0</v>
          </cell>
        </row>
        <row r="1952">
          <cell r="B1952" t="str">
            <v>N4S37E02</v>
          </cell>
          <cell r="C1952" t="str">
            <v>Dispositivo de Protección contra Sobretensiones (DPS) - Compensación - N4</v>
          </cell>
          <cell r="D1952">
            <v>0</v>
          </cell>
        </row>
        <row r="1953">
          <cell r="B1953" t="str">
            <v>N4S37E03</v>
          </cell>
          <cell r="C1953" t="str">
            <v>Interruptor - N4</v>
          </cell>
          <cell r="D1953">
            <v>0</v>
          </cell>
        </row>
        <row r="1954">
          <cell r="B1954" t="str">
            <v>N4S37E04</v>
          </cell>
          <cell r="C1954" t="str">
            <v>Interruptor - Compensación - N4</v>
          </cell>
          <cell r="D1954">
            <v>0</v>
          </cell>
        </row>
        <row r="1955">
          <cell r="B1955" t="str">
            <v>N4S37E05</v>
          </cell>
          <cell r="C1955" t="str">
            <v>Seccionador Tripolar - N4</v>
          </cell>
          <cell r="D1955">
            <v>0</v>
          </cell>
        </row>
        <row r="1956">
          <cell r="B1956" t="str">
            <v>N4S37E06</v>
          </cell>
          <cell r="C1956" t="str">
            <v>Seccionador Tripolar con Cuchilla de Puesta a Tierra - N4</v>
          </cell>
          <cell r="D1956">
            <v>0</v>
          </cell>
        </row>
        <row r="1957">
          <cell r="B1957" t="str">
            <v>N4S37E07</v>
          </cell>
          <cell r="C1957" t="str">
            <v>Transformador de corriente - N4</v>
          </cell>
          <cell r="D1957">
            <v>0</v>
          </cell>
        </row>
        <row r="1958">
          <cell r="B1958" t="str">
            <v>N4S37E08</v>
          </cell>
          <cell r="C1958" t="str">
            <v>Aislador poste - N4</v>
          </cell>
          <cell r="D1958">
            <v>0</v>
          </cell>
        </row>
        <row r="1959">
          <cell r="B1959" t="str">
            <v>N4S37E09</v>
          </cell>
          <cell r="C1959" t="str">
            <v>Interruptor  de acople- N4</v>
          </cell>
          <cell r="D1959">
            <v>0</v>
          </cell>
        </row>
        <row r="1960">
          <cell r="B1960" t="str">
            <v>N4S37E10</v>
          </cell>
          <cell r="C1960" t="str">
            <v>Seccionador Tripolar de acople - N4</v>
          </cell>
          <cell r="D1960">
            <v>0</v>
          </cell>
        </row>
        <row r="1961">
          <cell r="B1961" t="str">
            <v>N4S37E11</v>
          </cell>
          <cell r="C1961" t="str">
            <v>Transformador de corriente de acople- N4</v>
          </cell>
          <cell r="D1961">
            <v>0</v>
          </cell>
        </row>
        <row r="1962">
          <cell r="B1962" t="str">
            <v>N4S37E12</v>
          </cell>
          <cell r="C1962" t="str">
            <v>Módulo genérico encapsulado N4</v>
          </cell>
          <cell r="D1962">
            <v>0</v>
          </cell>
        </row>
        <row r="1963">
          <cell r="B1963" t="str">
            <v>N4S37E13</v>
          </cell>
          <cell r="C1963" t="str">
            <v>Acero Estructural (kg)</v>
          </cell>
          <cell r="D1963">
            <v>428424305</v>
          </cell>
        </row>
        <row r="1964">
          <cell r="B1964" t="str">
            <v>N4S37E14</v>
          </cell>
          <cell r="C1964" t="str">
            <v>Conductores alta tensión</v>
          </cell>
          <cell r="D1964">
            <v>27193399</v>
          </cell>
        </row>
        <row r="1965">
          <cell r="B1965" t="str">
            <v>N4S37E15</v>
          </cell>
          <cell r="C1965" t="str">
            <v>Conectores</v>
          </cell>
          <cell r="D1965">
            <v>513083</v>
          </cell>
        </row>
        <row r="1966">
          <cell r="B1966" t="str">
            <v>N4S37E16</v>
          </cell>
          <cell r="C1966" t="str">
            <v>Cadenas de aisladores</v>
          </cell>
          <cell r="D1966">
            <v>56952213</v>
          </cell>
        </row>
        <row r="1967">
          <cell r="B1967" t="str">
            <v>N4S37E17</v>
          </cell>
          <cell r="C1967" t="str">
            <v>Campo móvil encapsulado - N4</v>
          </cell>
          <cell r="D1967">
            <v>0</v>
          </cell>
        </row>
        <row r="1968">
          <cell r="B1968" t="str">
            <v>N4S37E18</v>
          </cell>
          <cell r="C1968" t="str">
            <v>Terminales SF6 - Aire - N4</v>
          </cell>
          <cell r="D1968">
            <v>0</v>
          </cell>
        </row>
        <row r="1969">
          <cell r="B1969" t="str">
            <v>N4S37E19</v>
          </cell>
          <cell r="C1969" t="str">
            <v>Servicios Auxiliares AC y DC tipo 1</v>
          </cell>
          <cell r="D1969">
            <v>0</v>
          </cell>
        </row>
        <row r="1970">
          <cell r="B1970" t="str">
            <v>N4S37E19</v>
          </cell>
          <cell r="C1970" t="str">
            <v>Servicios Auxiliares AC y DC tipo 2</v>
          </cell>
          <cell r="D1970">
            <v>0</v>
          </cell>
        </row>
        <row r="1971">
          <cell r="B1971" t="str">
            <v>N4S37E19</v>
          </cell>
          <cell r="C1971" t="str">
            <v>Servicios Auxiliares AC y DC tipo 3</v>
          </cell>
          <cell r="D1971">
            <v>0</v>
          </cell>
        </row>
        <row r="1972">
          <cell r="B1972" t="str">
            <v>N4S37E19</v>
          </cell>
          <cell r="C1972" t="str">
            <v>Servicios Auxiliares AC y DC tipo 4</v>
          </cell>
          <cell r="D1972">
            <v>0</v>
          </cell>
        </row>
        <row r="1973">
          <cell r="B1973" t="str">
            <v>N4S37E20</v>
          </cell>
          <cell r="C1973" t="str">
            <v>Alambre de cobre  No 4 AWG / acero</v>
          </cell>
          <cell r="D1973">
            <v>0</v>
          </cell>
        </row>
        <row r="1974">
          <cell r="B1974" t="str">
            <v>N4S37E21</v>
          </cell>
          <cell r="C1974" t="str">
            <v>Material de conexión en malla de puesta a tierra</v>
          </cell>
          <cell r="D1974">
            <v>0</v>
          </cell>
        </row>
        <row r="1975">
          <cell r="B1975" t="str">
            <v>N4S37E22</v>
          </cell>
          <cell r="C1975" t="str">
            <v>Cables de SSAA  para equipos de patio</v>
          </cell>
          <cell r="D1975">
            <v>0</v>
          </cell>
        </row>
        <row r="1976">
          <cell r="B1976" t="str">
            <v>N4S37E23</v>
          </cell>
          <cell r="C1976" t="str">
            <v>Alumbrado exterior</v>
          </cell>
          <cell r="D1976">
            <v>0</v>
          </cell>
        </row>
        <row r="1977">
          <cell r="B1977" t="str">
            <v>N4S38E01</v>
          </cell>
          <cell r="C1977" t="str">
            <v>Dispositivo de Protección contra Sobretensiones (DPS) - N4</v>
          </cell>
          <cell r="D1977">
            <v>0</v>
          </cell>
        </row>
        <row r="1978">
          <cell r="B1978" t="str">
            <v>N4S38E02</v>
          </cell>
          <cell r="C1978" t="str">
            <v>Dispositivo de Protección contra Sobretensiones (DPS) - Compensación - N4</v>
          </cell>
          <cell r="D1978">
            <v>0</v>
          </cell>
        </row>
        <row r="1979">
          <cell r="B1979" t="str">
            <v>N4S38E03</v>
          </cell>
          <cell r="C1979" t="str">
            <v>Interruptor - N4</v>
          </cell>
          <cell r="D1979">
            <v>0</v>
          </cell>
        </row>
        <row r="1980">
          <cell r="B1980" t="str">
            <v>N4S38E04</v>
          </cell>
          <cell r="C1980" t="str">
            <v>Interruptor - Compensación - N4</v>
          </cell>
          <cell r="D1980">
            <v>0</v>
          </cell>
        </row>
        <row r="1981">
          <cell r="B1981" t="str">
            <v>N4S38E05</v>
          </cell>
          <cell r="C1981" t="str">
            <v>Seccionador Tripolar - N4</v>
          </cell>
          <cell r="D1981">
            <v>0</v>
          </cell>
        </row>
        <row r="1982">
          <cell r="B1982" t="str">
            <v>N4S38E06</v>
          </cell>
          <cell r="C1982" t="str">
            <v>Seccionador Tripolar con Cuchilla de Puesta a Tierra - N4</v>
          </cell>
          <cell r="D1982">
            <v>0</v>
          </cell>
        </row>
        <row r="1983">
          <cell r="B1983" t="str">
            <v>N4S38E07</v>
          </cell>
          <cell r="C1983" t="str">
            <v>Transformador de corriente - N4</v>
          </cell>
          <cell r="D1983">
            <v>0</v>
          </cell>
        </row>
        <row r="1984">
          <cell r="B1984" t="str">
            <v>N4S38E08</v>
          </cell>
          <cell r="C1984" t="str">
            <v>Aislador poste - N4</v>
          </cell>
          <cell r="D1984">
            <v>0</v>
          </cell>
        </row>
        <row r="1985">
          <cell r="B1985" t="str">
            <v>N4S38E09</v>
          </cell>
          <cell r="C1985" t="str">
            <v>Interruptor  de acople- N4</v>
          </cell>
          <cell r="D1985">
            <v>0</v>
          </cell>
        </row>
        <row r="1986">
          <cell r="B1986" t="str">
            <v>N4S38E10</v>
          </cell>
          <cell r="C1986" t="str">
            <v>Seccionador Tripolar de acople - N4</v>
          </cell>
          <cell r="D1986">
            <v>0</v>
          </cell>
        </row>
        <row r="1987">
          <cell r="B1987" t="str">
            <v>N4S38E11</v>
          </cell>
          <cell r="C1987" t="str">
            <v>Transformador de corriente de acople- N4</v>
          </cell>
          <cell r="D1987">
            <v>0</v>
          </cell>
        </row>
        <row r="1988">
          <cell r="B1988" t="str">
            <v>N4S38E12</v>
          </cell>
          <cell r="C1988" t="str">
            <v>Módulo genérico encapsulado N4</v>
          </cell>
          <cell r="D1988">
            <v>0</v>
          </cell>
        </row>
        <row r="1989">
          <cell r="B1989" t="str">
            <v>N4S38E13</v>
          </cell>
          <cell r="C1989" t="str">
            <v>Acero Estructural (kg)</v>
          </cell>
          <cell r="D1989">
            <v>501564280.00000006</v>
          </cell>
        </row>
        <row r="1990">
          <cell r="B1990" t="str">
            <v>N4S38E14</v>
          </cell>
          <cell r="C1990" t="str">
            <v>Conductores alta tensión</v>
          </cell>
          <cell r="D1990">
            <v>39532160</v>
          </cell>
        </row>
        <row r="1991">
          <cell r="B1991" t="str">
            <v>N4S38E15</v>
          </cell>
          <cell r="C1991" t="str">
            <v>Conectores</v>
          </cell>
          <cell r="D1991">
            <v>617690</v>
          </cell>
        </row>
        <row r="1992">
          <cell r="B1992" t="str">
            <v>N4S38E16</v>
          </cell>
          <cell r="C1992" t="str">
            <v>Cadenas de aisladores</v>
          </cell>
          <cell r="D1992">
            <v>75975870</v>
          </cell>
        </row>
        <row r="1993">
          <cell r="B1993" t="str">
            <v>N4S38E17</v>
          </cell>
          <cell r="C1993" t="str">
            <v>Campo móvil encapsulado - N4</v>
          </cell>
          <cell r="D1993">
            <v>0</v>
          </cell>
        </row>
        <row r="1994">
          <cell r="B1994" t="str">
            <v>N4S38E18</v>
          </cell>
          <cell r="C1994" t="str">
            <v>Terminales SF6 - Aire - N4</v>
          </cell>
          <cell r="D1994">
            <v>0</v>
          </cell>
        </row>
        <row r="1995">
          <cell r="B1995" t="str">
            <v>N4S38E19</v>
          </cell>
          <cell r="C1995" t="str">
            <v>Servicios Auxiliares AC y DC tipo 1</v>
          </cell>
          <cell r="D1995">
            <v>0</v>
          </cell>
        </row>
        <row r="1996">
          <cell r="B1996" t="str">
            <v>N4S38E19</v>
          </cell>
          <cell r="C1996" t="str">
            <v>Servicios Auxiliares AC y DC tipo 2</v>
          </cell>
          <cell r="D1996">
            <v>0</v>
          </cell>
        </row>
        <row r="1997">
          <cell r="B1997" t="str">
            <v>N4S38E19</v>
          </cell>
          <cell r="C1997" t="str">
            <v>Servicios Auxiliares AC y DC tipo 3</v>
          </cell>
          <cell r="D1997">
            <v>0</v>
          </cell>
        </row>
        <row r="1998">
          <cell r="B1998" t="str">
            <v>N4S38E19</v>
          </cell>
          <cell r="C1998" t="str">
            <v>Servicios Auxiliares AC y DC tipo 4</v>
          </cell>
          <cell r="D1998">
            <v>0</v>
          </cell>
        </row>
        <row r="1999">
          <cell r="B1999" t="str">
            <v>N4S38E20</v>
          </cell>
          <cell r="C1999" t="str">
            <v>Alambre de cobre  No 4 AWG / acero</v>
          </cell>
          <cell r="D1999">
            <v>0</v>
          </cell>
        </row>
        <row r="2000">
          <cell r="B2000" t="str">
            <v>N4S38E21</v>
          </cell>
          <cell r="C2000" t="str">
            <v>Material de conexión en malla de puesta a tierra</v>
          </cell>
          <cell r="D2000">
            <v>0</v>
          </cell>
        </row>
        <row r="2001">
          <cell r="B2001" t="str">
            <v>N4S38E22</v>
          </cell>
          <cell r="C2001" t="str">
            <v>Cables de SSAA  para equipos de patio</v>
          </cell>
          <cell r="D2001">
            <v>0</v>
          </cell>
        </row>
        <row r="2002">
          <cell r="B2002" t="str">
            <v>N4S38E23</v>
          </cell>
          <cell r="C2002" t="str">
            <v>Alumbrado exterior</v>
          </cell>
          <cell r="D2002">
            <v>0</v>
          </cell>
        </row>
        <row r="2003">
          <cell r="B2003" t="str">
            <v>N4S41E01</v>
          </cell>
          <cell r="C2003" t="str">
            <v>Dispositivo de Protección contra Sobretensiones (DPS) - N4</v>
          </cell>
          <cell r="D2003">
            <v>0</v>
          </cell>
        </row>
        <row r="2004">
          <cell r="B2004" t="str">
            <v>N4S41E02</v>
          </cell>
          <cell r="C2004" t="str">
            <v>Dispositivo de Protección contra Sobretensiones (DPS) - Compensación - N4</v>
          </cell>
          <cell r="D2004">
            <v>0</v>
          </cell>
        </row>
        <row r="2005">
          <cell r="B2005" t="str">
            <v>N4S41E03</v>
          </cell>
          <cell r="C2005" t="str">
            <v>Interruptor - N4</v>
          </cell>
          <cell r="D2005">
            <v>0</v>
          </cell>
        </row>
        <row r="2006">
          <cell r="B2006" t="str">
            <v>N4S41E04</v>
          </cell>
          <cell r="C2006" t="str">
            <v>Interruptor - Compensación - N4</v>
          </cell>
          <cell r="D2006">
            <v>0</v>
          </cell>
        </row>
        <row r="2007">
          <cell r="B2007" t="str">
            <v>N4S41E05</v>
          </cell>
          <cell r="C2007" t="str">
            <v>Seccionador Tripolar - N4</v>
          </cell>
          <cell r="D2007">
            <v>0</v>
          </cell>
        </row>
        <row r="2008">
          <cell r="B2008" t="str">
            <v>N4S41E06</v>
          </cell>
          <cell r="C2008" t="str">
            <v>Seccionador Tripolar con Cuchilla de Puesta a Tierra - N4</v>
          </cell>
          <cell r="D2008">
            <v>0</v>
          </cell>
        </row>
        <row r="2009">
          <cell r="B2009" t="str">
            <v>N4S41E07</v>
          </cell>
          <cell r="C2009" t="str">
            <v>Transformador de corriente - N4</v>
          </cell>
          <cell r="D2009">
            <v>0</v>
          </cell>
        </row>
        <row r="2010">
          <cell r="B2010" t="str">
            <v>N4S41E08</v>
          </cell>
          <cell r="C2010" t="str">
            <v>Aislador poste - N4</v>
          </cell>
          <cell r="D2010">
            <v>0</v>
          </cell>
        </row>
        <row r="2011">
          <cell r="B2011" t="str">
            <v>N4S41E09</v>
          </cell>
          <cell r="C2011" t="str">
            <v>Interruptor  de acople- N4</v>
          </cell>
          <cell r="D2011">
            <v>0</v>
          </cell>
        </row>
        <row r="2012">
          <cell r="B2012" t="str">
            <v>N4S41E10</v>
          </cell>
          <cell r="C2012" t="str">
            <v>Seccionador Tripolar de acople - N4</v>
          </cell>
          <cell r="D2012">
            <v>0</v>
          </cell>
        </row>
        <row r="2013">
          <cell r="B2013" t="str">
            <v>N4S41E11</v>
          </cell>
          <cell r="C2013" t="str">
            <v>Transformador de corriente de acople- N4</v>
          </cell>
          <cell r="D2013">
            <v>0</v>
          </cell>
        </row>
        <row r="2014">
          <cell r="B2014" t="str">
            <v>N4S41E12</v>
          </cell>
          <cell r="C2014" t="str">
            <v>Módulo genérico encapsulado N4</v>
          </cell>
          <cell r="D2014">
            <v>0</v>
          </cell>
        </row>
        <row r="2015">
          <cell r="B2015" t="str">
            <v>N4S41E13</v>
          </cell>
          <cell r="C2015" t="str">
            <v>Acero Estructural (kg)</v>
          </cell>
          <cell r="D2015">
            <v>0</v>
          </cell>
        </row>
        <row r="2016">
          <cell r="B2016" t="str">
            <v>N4S41E14</v>
          </cell>
          <cell r="C2016" t="str">
            <v>Conductores alta tensión</v>
          </cell>
          <cell r="D2016">
            <v>0</v>
          </cell>
        </row>
        <row r="2017">
          <cell r="B2017" t="str">
            <v>N4S41E15</v>
          </cell>
          <cell r="C2017" t="str">
            <v>Conectores</v>
          </cell>
          <cell r="D2017">
            <v>0</v>
          </cell>
        </row>
        <row r="2018">
          <cell r="B2018" t="str">
            <v>N4S41E16</v>
          </cell>
          <cell r="C2018" t="str">
            <v>Cadenas de aisladores</v>
          </cell>
          <cell r="D2018">
            <v>0</v>
          </cell>
        </row>
        <row r="2019">
          <cell r="B2019" t="str">
            <v>N4S41E17</v>
          </cell>
          <cell r="C2019" t="str">
            <v>Campo móvil encapsulado - N4</v>
          </cell>
          <cell r="D2019">
            <v>0</v>
          </cell>
        </row>
        <row r="2020">
          <cell r="B2020" t="str">
            <v>N4S41E18</v>
          </cell>
          <cell r="C2020" t="str">
            <v>Terminales SF6 - Aire - N4</v>
          </cell>
          <cell r="D2020">
            <v>0</v>
          </cell>
        </row>
        <row r="2021">
          <cell r="B2021" t="str">
            <v>N4S41E19</v>
          </cell>
          <cell r="C2021" t="str">
            <v>Servicios Auxiliares AC y DC tipo 1</v>
          </cell>
          <cell r="D2021">
            <v>341583968</v>
          </cell>
        </row>
        <row r="2022">
          <cell r="B2022" t="str">
            <v>N4S41E19</v>
          </cell>
          <cell r="C2022" t="str">
            <v>Servicios Auxiliares AC y DC tipo 2</v>
          </cell>
          <cell r="D2022">
            <v>0</v>
          </cell>
        </row>
        <row r="2023">
          <cell r="B2023" t="str">
            <v>N4S41E19</v>
          </cell>
          <cell r="C2023" t="str">
            <v>Servicios Auxiliares AC y DC tipo 3</v>
          </cell>
          <cell r="D2023">
            <v>0</v>
          </cell>
        </row>
        <row r="2024">
          <cell r="B2024" t="str">
            <v>N4S41E19</v>
          </cell>
          <cell r="C2024" t="str">
            <v>Servicios Auxiliares AC y DC tipo 4</v>
          </cell>
          <cell r="D2024">
            <v>0</v>
          </cell>
        </row>
        <row r="2025">
          <cell r="B2025" t="str">
            <v>N4S41E20</v>
          </cell>
          <cell r="C2025" t="str">
            <v>Alambre de cobre  No 4 AWG / acero</v>
          </cell>
          <cell r="D2025">
            <v>29979444</v>
          </cell>
        </row>
        <row r="2026">
          <cell r="B2026" t="str">
            <v>N4S41E21</v>
          </cell>
          <cell r="C2026" t="str">
            <v>Material de conexión en malla de puesta a tierra</v>
          </cell>
          <cell r="D2026">
            <v>28162508</v>
          </cell>
        </row>
        <row r="2027">
          <cell r="B2027" t="str">
            <v>N4S41E22</v>
          </cell>
          <cell r="C2027" t="str">
            <v>Cables de SSAA  para equipos de patio</v>
          </cell>
          <cell r="D2027">
            <v>23620168</v>
          </cell>
        </row>
        <row r="2028">
          <cell r="B2028" t="str">
            <v>N4S41E23</v>
          </cell>
          <cell r="C2028" t="str">
            <v>Alumbrado exterior</v>
          </cell>
          <cell r="D2028">
            <v>30887912.000000004</v>
          </cell>
        </row>
        <row r="2029">
          <cell r="B2029" t="str">
            <v>N4S42E01</v>
          </cell>
          <cell r="C2029" t="str">
            <v>Dispositivo de Protección contra Sobretensiones (DPS) - N4</v>
          </cell>
          <cell r="D2029">
            <v>0</v>
          </cell>
        </row>
        <row r="2030">
          <cell r="B2030" t="str">
            <v>N4S42E02</v>
          </cell>
          <cell r="C2030" t="str">
            <v>Dispositivo de Protección contra Sobretensiones (DPS) - Compensación - N4</v>
          </cell>
          <cell r="D2030">
            <v>0</v>
          </cell>
        </row>
        <row r="2031">
          <cell r="B2031" t="str">
            <v>N4S42E03</v>
          </cell>
          <cell r="C2031" t="str">
            <v>Interruptor - N4</v>
          </cell>
          <cell r="D2031">
            <v>0</v>
          </cell>
        </row>
        <row r="2032">
          <cell r="B2032" t="str">
            <v>N4S42E04</v>
          </cell>
          <cell r="C2032" t="str">
            <v>Interruptor - Compensación - N4</v>
          </cell>
          <cell r="D2032">
            <v>0</v>
          </cell>
        </row>
        <row r="2033">
          <cell r="B2033" t="str">
            <v>N4S42E05</v>
          </cell>
          <cell r="C2033" t="str">
            <v>Seccionador Tripolar - N4</v>
          </cell>
          <cell r="D2033">
            <v>0</v>
          </cell>
        </row>
        <row r="2034">
          <cell r="B2034" t="str">
            <v>N4S42E06</v>
          </cell>
          <cell r="C2034" t="str">
            <v>Seccionador Tripolar con Cuchilla de Puesta a Tierra - N4</v>
          </cell>
          <cell r="D2034">
            <v>0</v>
          </cell>
        </row>
        <row r="2035">
          <cell r="B2035" t="str">
            <v>N4S42E07</v>
          </cell>
          <cell r="C2035" t="str">
            <v>Transformador de corriente - N4</v>
          </cell>
          <cell r="D2035">
            <v>0</v>
          </cell>
        </row>
        <row r="2036">
          <cell r="B2036" t="str">
            <v>N4S42E08</v>
          </cell>
          <cell r="C2036" t="str">
            <v>Aislador poste - N4</v>
          </cell>
          <cell r="D2036">
            <v>0</v>
          </cell>
        </row>
        <row r="2037">
          <cell r="B2037" t="str">
            <v>N4S42E09</v>
          </cell>
          <cell r="C2037" t="str">
            <v>Interruptor  de acople- N4</v>
          </cell>
          <cell r="D2037">
            <v>0</v>
          </cell>
        </row>
        <row r="2038">
          <cell r="B2038" t="str">
            <v>N4S42E10</v>
          </cell>
          <cell r="C2038" t="str">
            <v>Seccionador Tripolar de acople - N4</v>
          </cell>
          <cell r="D2038">
            <v>0</v>
          </cell>
        </row>
        <row r="2039">
          <cell r="B2039" t="str">
            <v>N4S42E11</v>
          </cell>
          <cell r="C2039" t="str">
            <v>Transformador de corriente de acople- N4</v>
          </cell>
          <cell r="D2039">
            <v>0</v>
          </cell>
        </row>
        <row r="2040">
          <cell r="B2040" t="str">
            <v>N4S42E12</v>
          </cell>
          <cell r="C2040" t="str">
            <v>Módulo genérico encapsulado N4</v>
          </cell>
          <cell r="D2040">
            <v>0</v>
          </cell>
        </row>
        <row r="2041">
          <cell r="B2041" t="str">
            <v>N4S42E13</v>
          </cell>
          <cell r="C2041" t="str">
            <v>Acero Estructural (kg)</v>
          </cell>
          <cell r="D2041">
            <v>0</v>
          </cell>
        </row>
        <row r="2042">
          <cell r="B2042" t="str">
            <v>N4S42E14</v>
          </cell>
          <cell r="C2042" t="str">
            <v>Conductores alta tensión</v>
          </cell>
          <cell r="D2042">
            <v>0</v>
          </cell>
        </row>
        <row r="2043">
          <cell r="B2043" t="str">
            <v>N4S42E15</v>
          </cell>
          <cell r="C2043" t="str">
            <v>Conectores</v>
          </cell>
          <cell r="D2043">
            <v>0</v>
          </cell>
        </row>
        <row r="2044">
          <cell r="B2044" t="str">
            <v>N4S42E16</v>
          </cell>
          <cell r="C2044" t="str">
            <v>Cadenas de aisladores</v>
          </cell>
          <cell r="D2044">
            <v>0</v>
          </cell>
        </row>
        <row r="2045">
          <cell r="B2045" t="str">
            <v>N4S42E17</v>
          </cell>
          <cell r="C2045" t="str">
            <v>Campo móvil encapsulado - N4</v>
          </cell>
          <cell r="D2045">
            <v>0</v>
          </cell>
        </row>
        <row r="2046">
          <cell r="B2046" t="str">
            <v>N4S42E18</v>
          </cell>
          <cell r="C2046" t="str">
            <v>Terminales SF6 - Aire - N4</v>
          </cell>
          <cell r="D2046">
            <v>0</v>
          </cell>
        </row>
        <row r="2047">
          <cell r="B2047" t="str">
            <v>N4S42E19</v>
          </cell>
          <cell r="C2047" t="str">
            <v>Servicios Auxiliares AC y DC tipo 1</v>
          </cell>
          <cell r="D2047">
            <v>0</v>
          </cell>
        </row>
        <row r="2048">
          <cell r="B2048" t="str">
            <v>N4S42E19</v>
          </cell>
          <cell r="C2048" t="str">
            <v>Servicios Auxiliares AC y DC tipo 2</v>
          </cell>
          <cell r="D2048">
            <v>261859945</v>
          </cell>
        </row>
        <row r="2049">
          <cell r="B2049" t="str">
            <v>N4S42E19</v>
          </cell>
          <cell r="C2049" t="str">
            <v>Servicios Auxiliares AC y DC tipo 3</v>
          </cell>
          <cell r="D2049">
            <v>0</v>
          </cell>
        </row>
        <row r="2050">
          <cell r="B2050" t="str">
            <v>N4S42E19</v>
          </cell>
          <cell r="C2050" t="str">
            <v>Servicios Auxiliares AC y DC tipo 4</v>
          </cell>
          <cell r="D2050">
            <v>0</v>
          </cell>
        </row>
        <row r="2051">
          <cell r="B2051" t="str">
            <v>N4S42E20</v>
          </cell>
          <cell r="C2051" t="str">
            <v>Alambre de cobre  No 4 AWG / acero</v>
          </cell>
          <cell r="D2051">
            <v>24239490</v>
          </cell>
        </row>
        <row r="2052">
          <cell r="B2052" t="str">
            <v>N4S42E21</v>
          </cell>
          <cell r="C2052" t="str">
            <v>Material de conexión en malla de puesta a tierra</v>
          </cell>
          <cell r="D2052">
            <v>22035900</v>
          </cell>
        </row>
        <row r="2053">
          <cell r="B2053" t="str">
            <v>N4S42E22</v>
          </cell>
          <cell r="C2053" t="str">
            <v>Cables de SSAA  para equipos de patio</v>
          </cell>
          <cell r="D2053">
            <v>27177610</v>
          </cell>
        </row>
        <row r="2054">
          <cell r="B2054" t="str">
            <v>N4S42E23</v>
          </cell>
          <cell r="C2054" t="str">
            <v>Alumbrado exterior</v>
          </cell>
          <cell r="D2054">
            <v>31952054.999999996</v>
          </cell>
        </row>
        <row r="2055">
          <cell r="B2055" t="str">
            <v>N4S43E01</v>
          </cell>
          <cell r="C2055" t="str">
            <v>Dispositivo de Protección contra Sobretensiones (DPS) - N4</v>
          </cell>
          <cell r="D2055">
            <v>0</v>
          </cell>
        </row>
        <row r="2056">
          <cell r="B2056" t="str">
            <v>N4S43E02</v>
          </cell>
          <cell r="C2056" t="str">
            <v>Dispositivo de Protección contra Sobretensiones (DPS) - Compensación - N4</v>
          </cell>
          <cell r="D2056">
            <v>0</v>
          </cell>
        </row>
        <row r="2057">
          <cell r="B2057" t="str">
            <v>N4S43E03</v>
          </cell>
          <cell r="C2057" t="str">
            <v>Interruptor - N4</v>
          </cell>
          <cell r="D2057">
            <v>0</v>
          </cell>
        </row>
        <row r="2058">
          <cell r="B2058" t="str">
            <v>N4S43E04</v>
          </cell>
          <cell r="C2058" t="str">
            <v>Interruptor - Compensación - N4</v>
          </cell>
          <cell r="D2058">
            <v>0</v>
          </cell>
        </row>
        <row r="2059">
          <cell r="B2059" t="str">
            <v>N4S43E05</v>
          </cell>
          <cell r="C2059" t="str">
            <v>Seccionador Tripolar - N4</v>
          </cell>
          <cell r="D2059">
            <v>0</v>
          </cell>
        </row>
        <row r="2060">
          <cell r="B2060" t="str">
            <v>N4S43E06</v>
          </cell>
          <cell r="C2060" t="str">
            <v>Seccionador Tripolar con Cuchilla de Puesta a Tierra - N4</v>
          </cell>
          <cell r="D2060">
            <v>0</v>
          </cell>
        </row>
        <row r="2061">
          <cell r="B2061" t="str">
            <v>N4S43E07</v>
          </cell>
          <cell r="C2061" t="str">
            <v>Transformador de corriente - N4</v>
          </cell>
          <cell r="D2061">
            <v>0</v>
          </cell>
        </row>
        <row r="2062">
          <cell r="B2062" t="str">
            <v>N4S43E08</v>
          </cell>
          <cell r="C2062" t="str">
            <v>Aislador poste - N4</v>
          </cell>
          <cell r="D2062">
            <v>0</v>
          </cell>
        </row>
        <row r="2063">
          <cell r="B2063" t="str">
            <v>N4S43E09</v>
          </cell>
          <cell r="C2063" t="str">
            <v>Interruptor  de acople- N4</v>
          </cell>
          <cell r="D2063">
            <v>0</v>
          </cell>
        </row>
        <row r="2064">
          <cell r="B2064" t="str">
            <v>N4S43E10</v>
          </cell>
          <cell r="C2064" t="str">
            <v>Seccionador Tripolar de acople - N4</v>
          </cell>
          <cell r="D2064">
            <v>0</v>
          </cell>
        </row>
        <row r="2065">
          <cell r="B2065" t="str">
            <v>N4S43E11</v>
          </cell>
          <cell r="C2065" t="str">
            <v>Transformador de corriente de acople- N4</v>
          </cell>
          <cell r="D2065">
            <v>0</v>
          </cell>
        </row>
        <row r="2066">
          <cell r="B2066" t="str">
            <v>N4S43E12</v>
          </cell>
          <cell r="C2066" t="str">
            <v>Módulo genérico encapsulado N4</v>
          </cell>
          <cell r="D2066">
            <v>0</v>
          </cell>
        </row>
        <row r="2067">
          <cell r="B2067" t="str">
            <v>N4S43E13</v>
          </cell>
          <cell r="C2067" t="str">
            <v>Acero Estructural (kg)</v>
          </cell>
          <cell r="D2067">
            <v>0</v>
          </cell>
        </row>
        <row r="2068">
          <cell r="B2068" t="str">
            <v>N4S43E14</v>
          </cell>
          <cell r="C2068" t="str">
            <v>Conductores alta tensión</v>
          </cell>
          <cell r="D2068">
            <v>0</v>
          </cell>
        </row>
        <row r="2069">
          <cell r="B2069" t="str">
            <v>N4S43E15</v>
          </cell>
          <cell r="C2069" t="str">
            <v>Conectores</v>
          </cell>
          <cell r="D2069">
            <v>0</v>
          </cell>
        </row>
        <row r="2070">
          <cell r="B2070" t="str">
            <v>N4S43E16</v>
          </cell>
          <cell r="C2070" t="str">
            <v>Cadenas de aisladores</v>
          </cell>
          <cell r="D2070">
            <v>0</v>
          </cell>
        </row>
        <row r="2071">
          <cell r="B2071" t="str">
            <v>N4S43E17</v>
          </cell>
          <cell r="C2071" t="str">
            <v>Campo móvil encapsulado - N4</v>
          </cell>
          <cell r="D2071">
            <v>0</v>
          </cell>
        </row>
        <row r="2072">
          <cell r="B2072" t="str">
            <v>N4S43E18</v>
          </cell>
          <cell r="C2072" t="str">
            <v>Terminales SF6 - Aire - N4</v>
          </cell>
          <cell r="D2072">
            <v>0</v>
          </cell>
        </row>
        <row r="2073">
          <cell r="B2073" t="str">
            <v>N4S43E19</v>
          </cell>
          <cell r="C2073" t="str">
            <v>Servicios Auxiliares AC y DC tipo 1</v>
          </cell>
          <cell r="D2073">
            <v>0</v>
          </cell>
        </row>
        <row r="2074">
          <cell r="B2074" t="str">
            <v>N4S43E19</v>
          </cell>
          <cell r="C2074" t="str">
            <v>Servicios Auxiliares AC y DC tipo 2</v>
          </cell>
          <cell r="D2074">
            <v>0</v>
          </cell>
        </row>
        <row r="2075">
          <cell r="B2075" t="str">
            <v>N4S43E19</v>
          </cell>
          <cell r="C2075" t="str">
            <v>Servicios Auxiliares AC y DC tipo 3</v>
          </cell>
          <cell r="D2075">
            <v>217177263</v>
          </cell>
        </row>
        <row r="2076">
          <cell r="B2076" t="str">
            <v>N4S43E19</v>
          </cell>
          <cell r="C2076" t="str">
            <v>Servicios Auxiliares AC y DC tipo 4</v>
          </cell>
          <cell r="D2076">
            <v>0</v>
          </cell>
        </row>
        <row r="2077">
          <cell r="B2077" t="str">
            <v>N4S43E20</v>
          </cell>
          <cell r="C2077" t="str">
            <v>Alambre de cobre  No 4 AWG / acero</v>
          </cell>
          <cell r="D2077">
            <v>20825217</v>
          </cell>
        </row>
        <row r="2078">
          <cell r="B2078" t="str">
            <v>N4S43E21</v>
          </cell>
          <cell r="C2078" t="str">
            <v>Material de conexión en malla de puesta a tierra</v>
          </cell>
          <cell r="D2078">
            <v>18511304</v>
          </cell>
        </row>
        <row r="2079">
          <cell r="B2079" t="str">
            <v>N4S43E22</v>
          </cell>
          <cell r="C2079" t="str">
            <v>Cables de SSAA  para equipos de patio</v>
          </cell>
          <cell r="D2079">
            <v>39336521</v>
          </cell>
        </row>
        <row r="2080">
          <cell r="B2080" t="str">
            <v>N4S43E23</v>
          </cell>
          <cell r="C2080" t="str">
            <v>Alumbrado exterior</v>
          </cell>
          <cell r="D2080">
            <v>34708695</v>
          </cell>
        </row>
        <row r="2081">
          <cell r="B2081" t="str">
            <v>N4S44E01</v>
          </cell>
          <cell r="C2081" t="str">
            <v>Dispositivo de Protección contra Sobretensiones (DPS) - N4</v>
          </cell>
          <cell r="D2081">
            <v>0</v>
          </cell>
        </row>
        <row r="2082">
          <cell r="B2082" t="str">
            <v>N4S44E02</v>
          </cell>
          <cell r="C2082" t="str">
            <v>Dispositivo de Protección contra Sobretensiones (DPS) - Compensación - N4</v>
          </cell>
          <cell r="D2082">
            <v>0</v>
          </cell>
        </row>
        <row r="2083">
          <cell r="B2083" t="str">
            <v>N4S44E03</v>
          </cell>
          <cell r="C2083" t="str">
            <v>Interruptor - N4</v>
          </cell>
          <cell r="D2083">
            <v>0</v>
          </cell>
        </row>
        <row r="2084">
          <cell r="B2084" t="str">
            <v>N4S44E04</v>
          </cell>
          <cell r="C2084" t="str">
            <v>Interruptor - Compensación - N4</v>
          </cell>
          <cell r="D2084">
            <v>0</v>
          </cell>
        </row>
        <row r="2085">
          <cell r="B2085" t="str">
            <v>N4S44E05</v>
          </cell>
          <cell r="C2085" t="str">
            <v>Seccionador Tripolar - N4</v>
          </cell>
          <cell r="D2085">
            <v>0</v>
          </cell>
        </row>
        <row r="2086">
          <cell r="B2086" t="str">
            <v>N4S44E06</v>
          </cell>
          <cell r="C2086" t="str">
            <v>Seccionador Tripolar con Cuchilla de Puesta a Tierra - N4</v>
          </cell>
          <cell r="D2086">
            <v>0</v>
          </cell>
        </row>
        <row r="2087">
          <cell r="B2087" t="str">
            <v>N4S44E07</v>
          </cell>
          <cell r="C2087" t="str">
            <v>Transformador de corriente - N4</v>
          </cell>
          <cell r="D2087">
            <v>0</v>
          </cell>
        </row>
        <row r="2088">
          <cell r="B2088" t="str">
            <v>N4S44E08</v>
          </cell>
          <cell r="C2088" t="str">
            <v>Aislador poste - N4</v>
          </cell>
          <cell r="D2088">
            <v>0</v>
          </cell>
        </row>
        <row r="2089">
          <cell r="B2089" t="str">
            <v>N4S44E09</v>
          </cell>
          <cell r="C2089" t="str">
            <v>Interruptor  de acople- N4</v>
          </cell>
          <cell r="D2089">
            <v>0</v>
          </cell>
        </row>
        <row r="2090">
          <cell r="B2090" t="str">
            <v>N4S44E10</v>
          </cell>
          <cell r="C2090" t="str">
            <v>Seccionador Tripolar de acople - N4</v>
          </cell>
          <cell r="D2090">
            <v>0</v>
          </cell>
        </row>
        <row r="2091">
          <cell r="B2091" t="str">
            <v>N4S44E11</v>
          </cell>
          <cell r="C2091" t="str">
            <v>Transformador de corriente de acople- N4</v>
          </cell>
          <cell r="D2091">
            <v>0</v>
          </cell>
        </row>
        <row r="2092">
          <cell r="B2092" t="str">
            <v>N4S44E12</v>
          </cell>
          <cell r="C2092" t="str">
            <v>Módulo genérico encapsulado N4</v>
          </cell>
          <cell r="D2092">
            <v>0</v>
          </cell>
        </row>
        <row r="2093">
          <cell r="B2093" t="str">
            <v>N4S44E13</v>
          </cell>
          <cell r="C2093" t="str">
            <v>Acero Estructural (kg)</v>
          </cell>
          <cell r="D2093">
            <v>0</v>
          </cell>
        </row>
        <row r="2094">
          <cell r="B2094" t="str">
            <v>N4S44E14</v>
          </cell>
          <cell r="C2094" t="str">
            <v>Conductores alta tensión</v>
          </cell>
          <cell r="D2094">
            <v>0</v>
          </cell>
        </row>
        <row r="2095">
          <cell r="B2095" t="str">
            <v>N4S44E15</v>
          </cell>
          <cell r="C2095" t="str">
            <v>Conectores</v>
          </cell>
          <cell r="D2095">
            <v>0</v>
          </cell>
        </row>
        <row r="2096">
          <cell r="B2096" t="str">
            <v>N4S44E16</v>
          </cell>
          <cell r="C2096" t="str">
            <v>Cadenas de aisladores</v>
          </cell>
          <cell r="D2096">
            <v>0</v>
          </cell>
        </row>
        <row r="2097">
          <cell r="B2097" t="str">
            <v>N4S44E17</v>
          </cell>
          <cell r="C2097" t="str">
            <v>Campo móvil encapsulado - N4</v>
          </cell>
          <cell r="D2097">
            <v>0</v>
          </cell>
        </row>
        <row r="2098">
          <cell r="B2098" t="str">
            <v>N4S44E18</v>
          </cell>
          <cell r="C2098" t="str">
            <v>Terminales SF6 - Aire - N4</v>
          </cell>
          <cell r="D2098">
            <v>0</v>
          </cell>
        </row>
        <row r="2099">
          <cell r="B2099" t="str">
            <v>N4S44E19</v>
          </cell>
          <cell r="C2099" t="str">
            <v>Servicios Auxiliares AC y DC tipo 1</v>
          </cell>
          <cell r="D2099">
            <v>0</v>
          </cell>
        </row>
        <row r="2100">
          <cell r="B2100" t="str">
            <v>N4S44E19</v>
          </cell>
          <cell r="C2100" t="str">
            <v>Servicios Auxiliares AC y DC tipo 2</v>
          </cell>
          <cell r="D2100">
            <v>0</v>
          </cell>
        </row>
        <row r="2101">
          <cell r="B2101" t="str">
            <v>N4S44E19</v>
          </cell>
          <cell r="C2101" t="str">
            <v>Servicios Auxiliares AC y DC tipo 3</v>
          </cell>
          <cell r="D2101">
            <v>0</v>
          </cell>
        </row>
        <row r="2102">
          <cell r="B2102" t="str">
            <v>N4S44E19</v>
          </cell>
          <cell r="C2102" t="str">
            <v>Servicios Auxiliares AC y DC tipo 4</v>
          </cell>
          <cell r="D2102">
            <v>206085660</v>
          </cell>
        </row>
        <row r="2103">
          <cell r="B2103" t="str">
            <v>N4S44E20</v>
          </cell>
          <cell r="C2103" t="str">
            <v>Alambre de cobre  No 4 AWG / acero</v>
          </cell>
          <cell r="D2103">
            <v>17486056</v>
          </cell>
        </row>
        <row r="2104">
          <cell r="B2104" t="str">
            <v>N4S44E21</v>
          </cell>
          <cell r="C2104" t="str">
            <v>Material de conexión en malla de puesta a tierra</v>
          </cell>
          <cell r="D2104">
            <v>15612550</v>
          </cell>
        </row>
        <row r="2105">
          <cell r="B2105" t="str">
            <v>N4S44E22</v>
          </cell>
          <cell r="C2105" t="str">
            <v>Cables de SSAA  para equipos de patio</v>
          </cell>
          <cell r="D2105">
            <v>43090638</v>
          </cell>
        </row>
        <row r="2106">
          <cell r="B2106" t="str">
            <v>N4S44E23</v>
          </cell>
          <cell r="C2106" t="str">
            <v>Alumbrado exterior</v>
          </cell>
          <cell r="D2106">
            <v>29976096</v>
          </cell>
        </row>
        <row r="2107">
          <cell r="B2107" t="str">
            <v>N4S46E01</v>
          </cell>
          <cell r="C2107" t="str">
            <v>Dispositivo de Protección contra Sobretensiones (DPS) - N4</v>
          </cell>
          <cell r="D2107">
            <v>0</v>
          </cell>
        </row>
        <row r="2108">
          <cell r="B2108" t="str">
            <v>N4S46E02</v>
          </cell>
          <cell r="C2108" t="str">
            <v>Dispositivo de Protección contra Sobretensiones (DPS) - Compensación - N4</v>
          </cell>
          <cell r="D2108">
            <v>0</v>
          </cell>
        </row>
        <row r="2109">
          <cell r="B2109" t="str">
            <v>N4S46E03</v>
          </cell>
          <cell r="C2109" t="str">
            <v>Interruptor - N4</v>
          </cell>
          <cell r="D2109">
            <v>0</v>
          </cell>
        </row>
        <row r="2110">
          <cell r="B2110" t="str">
            <v>N4S46E04</v>
          </cell>
          <cell r="C2110" t="str">
            <v>Interruptor - Compensación - N4</v>
          </cell>
          <cell r="D2110">
            <v>0</v>
          </cell>
        </row>
        <row r="2111">
          <cell r="B2111" t="str">
            <v>N4S46E05</v>
          </cell>
          <cell r="C2111" t="str">
            <v>Seccionador Tripolar - N4</v>
          </cell>
          <cell r="D2111">
            <v>0</v>
          </cell>
        </row>
        <row r="2112">
          <cell r="B2112" t="str">
            <v>N4S46E06</v>
          </cell>
          <cell r="C2112" t="str">
            <v>Seccionador Tripolar con Cuchilla de Puesta a Tierra - N4</v>
          </cell>
          <cell r="D2112">
            <v>0</v>
          </cell>
        </row>
        <row r="2113">
          <cell r="B2113" t="str">
            <v>N4S46E07</v>
          </cell>
          <cell r="C2113" t="str">
            <v>Transformador de corriente - N4</v>
          </cell>
          <cell r="D2113">
            <v>0</v>
          </cell>
        </row>
        <row r="2114">
          <cell r="B2114" t="str">
            <v>N4S46E08</v>
          </cell>
          <cell r="C2114" t="str">
            <v>Aislador poste - N4</v>
          </cell>
          <cell r="D2114">
            <v>0</v>
          </cell>
        </row>
        <row r="2115">
          <cell r="B2115" t="str">
            <v>N4S46E09</v>
          </cell>
          <cell r="C2115" t="str">
            <v>Interruptor  de acople- N4</v>
          </cell>
          <cell r="D2115">
            <v>0</v>
          </cell>
        </row>
        <row r="2116">
          <cell r="B2116" t="str">
            <v>N4S46E10</v>
          </cell>
          <cell r="C2116" t="str">
            <v>Seccionador Tripolar de acople - N4</v>
          </cell>
          <cell r="D2116">
            <v>0</v>
          </cell>
        </row>
        <row r="2117">
          <cell r="B2117" t="str">
            <v>N4S46E11</v>
          </cell>
          <cell r="C2117" t="str">
            <v>Transformador de corriente de acople- N4</v>
          </cell>
          <cell r="D2117">
            <v>0</v>
          </cell>
        </row>
        <row r="2118">
          <cell r="B2118" t="str">
            <v>N4S46E12</v>
          </cell>
          <cell r="C2118" t="str">
            <v>Módulo genérico encapsulado N4</v>
          </cell>
          <cell r="D2118">
            <v>0</v>
          </cell>
        </row>
        <row r="2119">
          <cell r="B2119" t="str">
            <v>N4S46E13</v>
          </cell>
          <cell r="C2119" t="str">
            <v>Acero Estructural (kg)</v>
          </cell>
          <cell r="D2119">
            <v>0</v>
          </cell>
        </row>
        <row r="2120">
          <cell r="B2120" t="str">
            <v>N4S46E14</v>
          </cell>
          <cell r="C2120" t="str">
            <v>Conductores alta tensión</v>
          </cell>
          <cell r="D2120">
            <v>0</v>
          </cell>
        </row>
        <row r="2121">
          <cell r="B2121" t="str">
            <v>N4S46E15</v>
          </cell>
          <cell r="C2121" t="str">
            <v>Conectores</v>
          </cell>
          <cell r="D2121">
            <v>0</v>
          </cell>
        </row>
        <row r="2122">
          <cell r="B2122" t="str">
            <v>N4S46E16</v>
          </cell>
          <cell r="C2122" t="str">
            <v>Cadenas de aisladores</v>
          </cell>
          <cell r="D2122">
            <v>0</v>
          </cell>
        </row>
        <row r="2123">
          <cell r="B2123" t="str">
            <v>N4S46E17</v>
          </cell>
          <cell r="C2123" t="str">
            <v>Campo móvil encapsulado - N4</v>
          </cell>
          <cell r="D2123">
            <v>2414575000</v>
          </cell>
        </row>
        <row r="2124">
          <cell r="B2124" t="str">
            <v>N4S46E18</v>
          </cell>
          <cell r="C2124" t="str">
            <v>Terminales SF6 - Aire - N4</v>
          </cell>
          <cell r="D2124">
            <v>0</v>
          </cell>
        </row>
        <row r="2125">
          <cell r="B2125" t="str">
            <v>N4S46E19</v>
          </cell>
          <cell r="C2125" t="str">
            <v>Servicios Auxiliares AC y DC tipo 1</v>
          </cell>
          <cell r="D2125">
            <v>0</v>
          </cell>
        </row>
        <row r="2126">
          <cell r="B2126" t="str">
            <v>N4S46E19</v>
          </cell>
          <cell r="C2126" t="str">
            <v>Servicios Auxiliares AC y DC tipo 2</v>
          </cell>
          <cell r="D2126">
            <v>0</v>
          </cell>
        </row>
        <row r="2127">
          <cell r="B2127" t="str">
            <v>N4S46E19</v>
          </cell>
          <cell r="C2127" t="str">
            <v>Servicios Auxiliares AC y DC tipo 3</v>
          </cell>
          <cell r="D2127">
            <v>0</v>
          </cell>
        </row>
        <row r="2128">
          <cell r="B2128" t="str">
            <v>N4S46E19</v>
          </cell>
          <cell r="C2128" t="str">
            <v>Servicios Auxiliares AC y DC tipo 4</v>
          </cell>
          <cell r="D2128">
            <v>0</v>
          </cell>
        </row>
        <row r="2129">
          <cell r="B2129" t="str">
            <v>N4S46E20</v>
          </cell>
          <cell r="C2129" t="str">
            <v>Alambre de cobre  No 4 AWG / acero</v>
          </cell>
          <cell r="D2129">
            <v>0</v>
          </cell>
        </row>
        <row r="2130">
          <cell r="B2130" t="str">
            <v>N4S46E21</v>
          </cell>
          <cell r="C2130" t="str">
            <v>Material de conexión en malla de puesta a tierra</v>
          </cell>
          <cell r="D2130">
            <v>0</v>
          </cell>
        </row>
        <row r="2131">
          <cell r="B2131" t="str">
            <v>N4S46E22</v>
          </cell>
          <cell r="C2131" t="str">
            <v>Cables de SSAA  para equipos de patio</v>
          </cell>
          <cell r="D2131">
            <v>0</v>
          </cell>
        </row>
        <row r="2132">
          <cell r="B2132" t="str">
            <v>N4S46E23</v>
          </cell>
          <cell r="C2132" t="str">
            <v>Alumbrado exterior</v>
          </cell>
          <cell r="D2132">
            <v>0</v>
          </cell>
        </row>
        <row r="2133">
          <cell r="B2133" t="str">
            <v>N4S47E01</v>
          </cell>
          <cell r="C2133" t="str">
            <v>Dispositivo de Protección contra Sobretensiones (DPS) - N4</v>
          </cell>
          <cell r="D2133">
            <v>0</v>
          </cell>
        </row>
        <row r="2134">
          <cell r="B2134" t="str">
            <v>N4S47E02</v>
          </cell>
          <cell r="C2134" t="str">
            <v>Dispositivo de Protección contra Sobretensiones (DPS) - Compensación - N4</v>
          </cell>
          <cell r="D2134">
            <v>0</v>
          </cell>
        </row>
        <row r="2135">
          <cell r="B2135" t="str">
            <v>N4S47E03</v>
          </cell>
          <cell r="C2135" t="str">
            <v>Interruptor - N4</v>
          </cell>
          <cell r="D2135">
            <v>0</v>
          </cell>
        </row>
        <row r="2136">
          <cell r="B2136" t="str">
            <v>N4S47E04</v>
          </cell>
          <cell r="C2136" t="str">
            <v>Interruptor - Compensación - N4</v>
          </cell>
          <cell r="D2136">
            <v>0</v>
          </cell>
        </row>
        <row r="2137">
          <cell r="B2137" t="str">
            <v>N4S47E05</v>
          </cell>
          <cell r="C2137" t="str">
            <v>Seccionador Tripolar - N4</v>
          </cell>
          <cell r="D2137">
            <v>78539571</v>
          </cell>
        </row>
        <row r="2138">
          <cell r="B2138" t="str">
            <v>N4S47E06</v>
          </cell>
          <cell r="C2138" t="str">
            <v>Seccionador Tripolar con Cuchilla de Puesta a Tierra - N4</v>
          </cell>
          <cell r="D2138">
            <v>0</v>
          </cell>
        </row>
        <row r="2139">
          <cell r="B2139" t="str">
            <v>N4S47E07</v>
          </cell>
          <cell r="C2139" t="str">
            <v>Transformador de corriente - N4</v>
          </cell>
          <cell r="D2139">
            <v>157608028</v>
          </cell>
        </row>
        <row r="2140">
          <cell r="B2140" t="str">
            <v>N4S47E08</v>
          </cell>
          <cell r="C2140" t="str">
            <v>Aislador poste - N4</v>
          </cell>
          <cell r="D2140">
            <v>0</v>
          </cell>
        </row>
        <row r="2141">
          <cell r="B2141" t="str">
            <v>N4S47E09</v>
          </cell>
          <cell r="C2141" t="str">
            <v>Interruptor  de acople- N4</v>
          </cell>
          <cell r="D2141">
            <v>0</v>
          </cell>
        </row>
        <row r="2142">
          <cell r="B2142" t="str">
            <v>N4S47E10</v>
          </cell>
          <cell r="C2142" t="str">
            <v>Seccionador Tripolar de acople - N4</v>
          </cell>
          <cell r="D2142">
            <v>0</v>
          </cell>
        </row>
        <row r="2143">
          <cell r="B2143" t="str">
            <v>N4S47E11</v>
          </cell>
          <cell r="C2143" t="str">
            <v>Transformador de corriente de acople- N4</v>
          </cell>
          <cell r="D2143">
            <v>0</v>
          </cell>
        </row>
        <row r="2144">
          <cell r="B2144" t="str">
            <v>N4S47E12</v>
          </cell>
          <cell r="C2144" t="str">
            <v>Módulo genérico encapsulado N4</v>
          </cell>
          <cell r="D2144">
            <v>0</v>
          </cell>
        </row>
        <row r="2145">
          <cell r="B2145" t="str">
            <v>N4S47E13</v>
          </cell>
          <cell r="C2145" t="str">
            <v>Acero Estructural (kg)</v>
          </cell>
          <cell r="D2145">
            <v>16395466</v>
          </cell>
        </row>
        <row r="2146">
          <cell r="B2146" t="str">
            <v>N4S47E14</v>
          </cell>
          <cell r="C2146" t="str">
            <v>Conductores alta tensión</v>
          </cell>
          <cell r="D2146">
            <v>3437759</v>
          </cell>
        </row>
        <row r="2147">
          <cell r="B2147" t="str">
            <v>N4S47E15</v>
          </cell>
          <cell r="C2147" t="str">
            <v>Conectores</v>
          </cell>
          <cell r="D2147">
            <v>0</v>
          </cell>
        </row>
        <row r="2148">
          <cell r="B2148" t="str">
            <v>N4S47E16</v>
          </cell>
          <cell r="C2148" t="str">
            <v>Cadenas de aisladores</v>
          </cell>
          <cell r="D2148">
            <v>8462176</v>
          </cell>
        </row>
        <row r="2149">
          <cell r="B2149" t="str">
            <v>N4S47E17</v>
          </cell>
          <cell r="C2149" t="str">
            <v>Campo móvil encapsulado - N4</v>
          </cell>
          <cell r="D2149">
            <v>0</v>
          </cell>
        </row>
        <row r="2150">
          <cell r="B2150" t="str">
            <v>N4S47E18</v>
          </cell>
          <cell r="C2150" t="str">
            <v>Terminales SF6 - Aire - N4</v>
          </cell>
          <cell r="D2150">
            <v>0</v>
          </cell>
        </row>
        <row r="2151">
          <cell r="B2151" t="str">
            <v>N4S47E19</v>
          </cell>
          <cell r="C2151" t="str">
            <v>Servicios Auxiliares AC y DC tipo 1</v>
          </cell>
          <cell r="D2151">
            <v>0</v>
          </cell>
        </row>
        <row r="2152">
          <cell r="B2152" t="str">
            <v>N4S47E19</v>
          </cell>
          <cell r="C2152" t="str">
            <v>Servicios Auxiliares AC y DC tipo 2</v>
          </cell>
          <cell r="D2152">
            <v>0</v>
          </cell>
        </row>
        <row r="2153">
          <cell r="B2153" t="str">
            <v>N4S47E19</v>
          </cell>
          <cell r="C2153" t="str">
            <v>Servicios Auxiliares AC y DC tipo 3</v>
          </cell>
          <cell r="D2153">
            <v>0</v>
          </cell>
        </row>
        <row r="2154">
          <cell r="B2154" t="str">
            <v>N4S47E19</v>
          </cell>
          <cell r="C2154" t="str">
            <v>Servicios Auxiliares AC y DC tipo 4</v>
          </cell>
          <cell r="D2154">
            <v>0</v>
          </cell>
        </row>
        <row r="2155">
          <cell r="B2155" t="str">
            <v>N4S47E20</v>
          </cell>
          <cell r="C2155" t="str">
            <v>Alambre de cobre  No 4 AWG / acero</v>
          </cell>
          <cell r="D2155">
            <v>0</v>
          </cell>
        </row>
        <row r="2156">
          <cell r="B2156" t="str">
            <v>N4S47E21</v>
          </cell>
          <cell r="C2156" t="str">
            <v>Material de conexión en malla de puesta a tierra</v>
          </cell>
          <cell r="D2156">
            <v>0</v>
          </cell>
        </row>
        <row r="2157">
          <cell r="B2157" t="str">
            <v>N4S47E22</v>
          </cell>
          <cell r="C2157" t="str">
            <v>Cables de SSAA  para equipos de patio</v>
          </cell>
          <cell r="D2157">
            <v>0</v>
          </cell>
        </row>
        <row r="2158">
          <cell r="B2158" t="str">
            <v>N4S47E23</v>
          </cell>
          <cell r="C2158" t="str">
            <v>Alumbrado exterior</v>
          </cell>
          <cell r="D2158">
            <v>0</v>
          </cell>
        </row>
        <row r="2159">
          <cell r="B2159" t="str">
            <v>N4S49E01</v>
          </cell>
          <cell r="C2159" t="str">
            <v>Dispositivo de Protección contra Sobretensiones (DPS) - N4</v>
          </cell>
          <cell r="D2159">
            <v>27637152</v>
          </cell>
        </row>
        <row r="2160">
          <cell r="B2160" t="str">
            <v>N4S49E02</v>
          </cell>
          <cell r="C2160" t="str">
            <v>Dispositivo de Protección contra Sobretensiones (DPS) - Compensación - N4</v>
          </cell>
          <cell r="D2160">
            <v>0</v>
          </cell>
        </row>
        <row r="2161">
          <cell r="B2161" t="str">
            <v>N4S49E03</v>
          </cell>
          <cell r="C2161" t="str">
            <v>Interruptor - N4</v>
          </cell>
          <cell r="D2161">
            <v>183096132</v>
          </cell>
        </row>
        <row r="2162">
          <cell r="B2162" t="str">
            <v>N4S49E04</v>
          </cell>
          <cell r="C2162" t="str">
            <v>Interruptor - Compensación - N4</v>
          </cell>
          <cell r="D2162">
            <v>0</v>
          </cell>
        </row>
        <row r="2163">
          <cell r="B2163" t="str">
            <v>N4S49E05</v>
          </cell>
          <cell r="C2163" t="str">
            <v>Seccionador Tripolar - N4</v>
          </cell>
          <cell r="D2163">
            <v>203823996</v>
          </cell>
        </row>
        <row r="2164">
          <cell r="B2164" t="str">
            <v>N4S49E06</v>
          </cell>
          <cell r="C2164" t="str">
            <v>Seccionador Tripolar con Cuchilla de Puesta a Tierra - N4</v>
          </cell>
          <cell r="D2164">
            <v>69956541</v>
          </cell>
        </row>
        <row r="2165">
          <cell r="B2165" t="str">
            <v>N4S49E07</v>
          </cell>
          <cell r="C2165" t="str">
            <v>Transformador de corriente - N4</v>
          </cell>
          <cell r="D2165">
            <v>136458438</v>
          </cell>
        </row>
        <row r="2166">
          <cell r="B2166" t="str">
            <v>N4S49E08</v>
          </cell>
          <cell r="C2166" t="str">
            <v>Aislador poste - N4</v>
          </cell>
          <cell r="D2166">
            <v>28500813</v>
          </cell>
        </row>
        <row r="2167">
          <cell r="B2167" t="str">
            <v>N4S49E09</v>
          </cell>
          <cell r="C2167" t="str">
            <v>Interruptor  de acople- N4</v>
          </cell>
          <cell r="D2167">
            <v>0</v>
          </cell>
        </row>
        <row r="2168">
          <cell r="B2168" t="str">
            <v>N4S49E10</v>
          </cell>
          <cell r="C2168" t="str">
            <v>Seccionador Tripolar de acople - N4</v>
          </cell>
          <cell r="D2168">
            <v>0</v>
          </cell>
        </row>
        <row r="2169">
          <cell r="B2169" t="str">
            <v>N4S49E11</v>
          </cell>
          <cell r="C2169" t="str">
            <v>Transformador de corriente de acople- N4</v>
          </cell>
          <cell r="D2169">
            <v>0</v>
          </cell>
        </row>
        <row r="2170">
          <cell r="B2170" t="str">
            <v>N4S49E12</v>
          </cell>
          <cell r="C2170" t="str">
            <v>Módulo genérico encapsulado N4</v>
          </cell>
          <cell r="D2170">
            <v>0</v>
          </cell>
        </row>
        <row r="2171">
          <cell r="B2171" t="str">
            <v>N4S49E13</v>
          </cell>
          <cell r="C2171" t="str">
            <v>Acero Estructural (kg)</v>
          </cell>
          <cell r="D2171">
            <v>189141759</v>
          </cell>
        </row>
        <row r="2172">
          <cell r="B2172" t="str">
            <v>N4S49E14</v>
          </cell>
          <cell r="C2172" t="str">
            <v>Conductores alta tensión</v>
          </cell>
          <cell r="D2172">
            <v>12091254</v>
          </cell>
        </row>
        <row r="2173">
          <cell r="B2173" t="str">
            <v>N4S49E15</v>
          </cell>
          <cell r="C2173" t="str">
            <v>Conectores</v>
          </cell>
          <cell r="D2173">
            <v>863661</v>
          </cell>
        </row>
        <row r="2174">
          <cell r="B2174" t="str">
            <v>N4S49E16</v>
          </cell>
          <cell r="C2174" t="str">
            <v>Cadenas de aisladores</v>
          </cell>
          <cell r="D2174">
            <v>12091254</v>
          </cell>
        </row>
        <row r="2175">
          <cell r="B2175" t="str">
            <v>N4S49E17</v>
          </cell>
          <cell r="C2175" t="str">
            <v>Campo móvil encapsulado - N4</v>
          </cell>
          <cell r="D2175">
            <v>0</v>
          </cell>
        </row>
        <row r="2176">
          <cell r="B2176" t="str">
            <v>N4S49E18</v>
          </cell>
          <cell r="C2176" t="str">
            <v>Terminales SF6 - Aire - N4</v>
          </cell>
          <cell r="D2176">
            <v>0</v>
          </cell>
        </row>
        <row r="2177">
          <cell r="B2177" t="str">
            <v>N4S49E19</v>
          </cell>
          <cell r="C2177" t="str">
            <v>Servicios Auxiliares AC y DC tipo 1</v>
          </cell>
          <cell r="D2177">
            <v>0</v>
          </cell>
        </row>
        <row r="2178">
          <cell r="B2178" t="str">
            <v>N4S49E19</v>
          </cell>
          <cell r="C2178" t="str">
            <v>Servicios Auxiliares AC y DC tipo 2</v>
          </cell>
          <cell r="D2178">
            <v>0</v>
          </cell>
        </row>
        <row r="2179">
          <cell r="B2179" t="str">
            <v>N4S49E19</v>
          </cell>
          <cell r="C2179" t="str">
            <v>Servicios Auxiliares AC y DC tipo 3</v>
          </cell>
          <cell r="D2179">
            <v>0</v>
          </cell>
        </row>
        <row r="2180">
          <cell r="B2180" t="str">
            <v>N4S49E19</v>
          </cell>
          <cell r="C2180" t="str">
            <v>Servicios Auxiliares AC y DC tipo 4</v>
          </cell>
          <cell r="D2180">
            <v>0</v>
          </cell>
        </row>
        <row r="2181">
          <cell r="B2181" t="str">
            <v>N4S49E20</v>
          </cell>
          <cell r="C2181" t="str">
            <v>Alambre de cobre  No 4 AWG / acero</v>
          </cell>
          <cell r="D2181">
            <v>0</v>
          </cell>
        </row>
        <row r="2182">
          <cell r="B2182" t="str">
            <v>N4S49E21</v>
          </cell>
          <cell r="C2182" t="str">
            <v>Material de conexión en malla de puesta a tierra</v>
          </cell>
          <cell r="D2182">
            <v>0</v>
          </cell>
        </row>
        <row r="2183">
          <cell r="B2183" t="str">
            <v>N4S49E22</v>
          </cell>
          <cell r="C2183" t="str">
            <v>Cables de SSAA  para equipos de patio</v>
          </cell>
          <cell r="D2183">
            <v>0</v>
          </cell>
        </row>
        <row r="2184">
          <cell r="B2184" t="str">
            <v>N4S49E23</v>
          </cell>
          <cell r="C2184" t="str">
            <v>Alumbrado exterior</v>
          </cell>
          <cell r="D2184">
            <v>0</v>
          </cell>
        </row>
        <row r="2185">
          <cell r="B2185" t="str">
            <v>N4S50E01</v>
          </cell>
          <cell r="C2185" t="str">
            <v>Dispositivo de Protección contra Sobretensiones (DPS) - N4</v>
          </cell>
          <cell r="D2185">
            <v>27607456</v>
          </cell>
        </row>
        <row r="2186">
          <cell r="B2186" t="str">
            <v>N4S50E02</v>
          </cell>
          <cell r="C2186" t="str">
            <v>Dispositivo de Protección contra Sobretensiones (DPS) - Compensación - N4</v>
          </cell>
          <cell r="D2186">
            <v>0</v>
          </cell>
        </row>
        <row r="2187">
          <cell r="B2187" t="str">
            <v>N4S50E03</v>
          </cell>
          <cell r="C2187" t="str">
            <v>Interruptor - N4</v>
          </cell>
          <cell r="D2187">
            <v>182899396</v>
          </cell>
        </row>
        <row r="2188">
          <cell r="B2188" t="str">
            <v>N4S50E04</v>
          </cell>
          <cell r="C2188" t="str">
            <v>Interruptor - Compensación - N4</v>
          </cell>
          <cell r="D2188">
            <v>0</v>
          </cell>
        </row>
        <row r="2189">
          <cell r="B2189" t="str">
            <v>N4S50E05</v>
          </cell>
          <cell r="C2189" t="str">
            <v>Seccionador Tripolar - N4</v>
          </cell>
          <cell r="D2189">
            <v>204467721</v>
          </cell>
        </row>
        <row r="2190">
          <cell r="B2190" t="str">
            <v>N4S50E06</v>
          </cell>
          <cell r="C2190" t="str">
            <v>Seccionador Tripolar con Cuchilla de Puesta a Tierra - N4</v>
          </cell>
          <cell r="D2190">
            <v>69881373</v>
          </cell>
        </row>
        <row r="2191">
          <cell r="B2191" t="str">
            <v>N4S50E07</v>
          </cell>
          <cell r="C2191" t="str">
            <v>Transformador de corriente - N4</v>
          </cell>
          <cell r="D2191">
            <v>136311814</v>
          </cell>
        </row>
        <row r="2192">
          <cell r="B2192" t="str">
            <v>N4S50E08</v>
          </cell>
          <cell r="C2192" t="str">
            <v>Aislador poste - N4</v>
          </cell>
          <cell r="D2192">
            <v>28470189</v>
          </cell>
        </row>
        <row r="2193">
          <cell r="B2193" t="str">
            <v>N4S50E09</v>
          </cell>
          <cell r="C2193" t="str">
            <v>Interruptor  de acople- N4</v>
          </cell>
          <cell r="D2193">
            <v>0</v>
          </cell>
        </row>
        <row r="2194">
          <cell r="B2194" t="str">
            <v>N4S50E10</v>
          </cell>
          <cell r="C2194" t="str">
            <v>Seccionador Tripolar de acople - N4</v>
          </cell>
          <cell r="D2194">
            <v>0</v>
          </cell>
        </row>
        <row r="2195">
          <cell r="B2195" t="str">
            <v>N4S50E11</v>
          </cell>
          <cell r="C2195" t="str">
            <v>Transformador de corriente de acople- N4</v>
          </cell>
          <cell r="D2195">
            <v>0</v>
          </cell>
        </row>
        <row r="2196">
          <cell r="B2196" t="str">
            <v>N4S50E12</v>
          </cell>
          <cell r="C2196" t="str">
            <v>Módulo genérico encapsulado N4</v>
          </cell>
          <cell r="D2196">
            <v>0</v>
          </cell>
        </row>
        <row r="2197">
          <cell r="B2197" t="str">
            <v>N4S50E13</v>
          </cell>
          <cell r="C2197" t="str">
            <v>Acero Estructural (kg)</v>
          </cell>
          <cell r="D2197">
            <v>188938527</v>
          </cell>
        </row>
        <row r="2198">
          <cell r="B2198" t="str">
            <v>N4S50E14</v>
          </cell>
          <cell r="C2198" t="str">
            <v>Conductores alta tensión</v>
          </cell>
          <cell r="D2198">
            <v>11215529</v>
          </cell>
        </row>
        <row r="2199">
          <cell r="B2199" t="str">
            <v>N4S50E15</v>
          </cell>
          <cell r="C2199" t="str">
            <v>Conectores</v>
          </cell>
          <cell r="D2199">
            <v>862733</v>
          </cell>
        </row>
        <row r="2200">
          <cell r="B2200" t="str">
            <v>N4S50E16</v>
          </cell>
          <cell r="C2200" t="str">
            <v>Cadenas de aisladores</v>
          </cell>
          <cell r="D2200">
            <v>12078262</v>
          </cell>
        </row>
        <row r="2201">
          <cell r="B2201" t="str">
            <v>N4S50E17</v>
          </cell>
          <cell r="C2201" t="str">
            <v>Campo móvil encapsulado - N4</v>
          </cell>
          <cell r="D2201">
            <v>0</v>
          </cell>
        </row>
        <row r="2202">
          <cell r="B2202" t="str">
            <v>N4S50E18</v>
          </cell>
          <cell r="C2202" t="str">
            <v>Terminales SF6 - Aire - N4</v>
          </cell>
          <cell r="D2202">
            <v>0</v>
          </cell>
        </row>
        <row r="2203">
          <cell r="B2203" t="str">
            <v>N4S50E19</v>
          </cell>
          <cell r="C2203" t="str">
            <v>Servicios Auxiliares AC y DC tipo 1</v>
          </cell>
          <cell r="D2203">
            <v>0</v>
          </cell>
        </row>
        <row r="2204">
          <cell r="B2204" t="str">
            <v>N4S50E19</v>
          </cell>
          <cell r="C2204" t="str">
            <v>Servicios Auxiliares AC y DC tipo 2</v>
          </cell>
          <cell r="D2204">
            <v>0</v>
          </cell>
        </row>
        <row r="2205">
          <cell r="B2205" t="str">
            <v>N4S50E19</v>
          </cell>
          <cell r="C2205" t="str">
            <v>Servicios Auxiliares AC y DC tipo 3</v>
          </cell>
          <cell r="D2205">
            <v>0</v>
          </cell>
        </row>
        <row r="2206">
          <cell r="B2206" t="str">
            <v>N4S50E19</v>
          </cell>
          <cell r="C2206" t="str">
            <v>Servicios Auxiliares AC y DC tipo 4</v>
          </cell>
          <cell r="D2206">
            <v>0</v>
          </cell>
        </row>
        <row r="2207">
          <cell r="B2207" t="str">
            <v>N4S50E20</v>
          </cell>
          <cell r="C2207" t="str">
            <v>Alambre de cobre  No 4 AWG / acero</v>
          </cell>
          <cell r="D2207">
            <v>0</v>
          </cell>
        </row>
        <row r="2208">
          <cell r="B2208" t="str">
            <v>N4S50E21</v>
          </cell>
          <cell r="C2208" t="str">
            <v>Material de conexión en malla de puesta a tierra</v>
          </cell>
          <cell r="D2208">
            <v>0</v>
          </cell>
        </row>
        <row r="2209">
          <cell r="B2209" t="str">
            <v>N4S50E22</v>
          </cell>
          <cell r="C2209" t="str">
            <v>Cables de SSAA  para equipos de patio</v>
          </cell>
          <cell r="D2209">
            <v>0</v>
          </cell>
        </row>
        <row r="2210">
          <cell r="B2210" t="str">
            <v>N4S50E23</v>
          </cell>
          <cell r="C2210" t="str">
            <v>Alumbrado exterior</v>
          </cell>
          <cell r="D2210">
            <v>0</v>
          </cell>
        </row>
        <row r="2211">
          <cell r="B2211" t="str">
            <v>N4S51E01</v>
          </cell>
          <cell r="C2211" t="str">
            <v>Dispositivo de Protección contra Sobretensiones (DPS) - N4</v>
          </cell>
          <cell r="D2211">
            <v>0</v>
          </cell>
        </row>
        <row r="2212">
          <cell r="B2212" t="str">
            <v>N4S51E02</v>
          </cell>
          <cell r="C2212" t="str">
            <v>Dispositivo de Protección contra Sobretensiones (DPS) - Compensación - N4</v>
          </cell>
          <cell r="D2212">
            <v>0</v>
          </cell>
        </row>
        <row r="2213">
          <cell r="B2213" t="str">
            <v>N4S51E03</v>
          </cell>
          <cell r="C2213" t="str">
            <v>Interruptor - N4</v>
          </cell>
          <cell r="D2213">
            <v>180206586</v>
          </cell>
        </row>
        <row r="2214">
          <cell r="B2214" t="str">
            <v>N4S51E04</v>
          </cell>
          <cell r="C2214" t="str">
            <v>Interruptor - Compensación - N4</v>
          </cell>
          <cell r="D2214">
            <v>0</v>
          </cell>
        </row>
        <row r="2215">
          <cell r="B2215" t="str">
            <v>N4S51E05</v>
          </cell>
          <cell r="C2215" t="str">
            <v>Seccionador Tripolar - N4</v>
          </cell>
          <cell r="D2215">
            <v>133486360.00000001</v>
          </cell>
        </row>
        <row r="2216">
          <cell r="B2216" t="str">
            <v>N4S51E06</v>
          </cell>
          <cell r="C2216" t="str">
            <v>Seccionador Tripolar con Cuchilla de Puesta a Tierra - N4</v>
          </cell>
          <cell r="D2216">
            <v>0</v>
          </cell>
        </row>
        <row r="2217">
          <cell r="B2217" t="str">
            <v>N4S51E07</v>
          </cell>
          <cell r="C2217" t="str">
            <v>Transformador de corriente - N4</v>
          </cell>
          <cell r="D2217">
            <v>134439834</v>
          </cell>
        </row>
        <row r="2218">
          <cell r="B2218" t="str">
            <v>N4S51E08</v>
          </cell>
          <cell r="C2218" t="str">
            <v>Aislador poste - N4</v>
          </cell>
          <cell r="D2218">
            <v>0</v>
          </cell>
        </row>
        <row r="2219">
          <cell r="B2219" t="str">
            <v>N4S51E09</v>
          </cell>
          <cell r="C2219" t="str">
            <v>Interruptor  de acople- N4</v>
          </cell>
          <cell r="D2219">
            <v>0</v>
          </cell>
        </row>
        <row r="2220">
          <cell r="B2220" t="str">
            <v>N4S51E10</v>
          </cell>
          <cell r="C2220" t="str">
            <v>Seccionador Tripolar de acople - N4</v>
          </cell>
          <cell r="D2220">
            <v>0</v>
          </cell>
        </row>
        <row r="2221">
          <cell r="B2221" t="str">
            <v>N4S51E11</v>
          </cell>
          <cell r="C2221" t="str">
            <v>Transformador de corriente de acople- N4</v>
          </cell>
          <cell r="D2221">
            <v>0</v>
          </cell>
        </row>
        <row r="2222">
          <cell r="B2222" t="str">
            <v>N4S51E12</v>
          </cell>
          <cell r="C2222" t="str">
            <v>Módulo genérico encapsulado N4</v>
          </cell>
          <cell r="D2222">
            <v>0</v>
          </cell>
        </row>
        <row r="2223">
          <cell r="B2223" t="str">
            <v>N4S51E13</v>
          </cell>
          <cell r="C2223" t="str">
            <v>Acero Estructural (kg)</v>
          </cell>
          <cell r="D2223">
            <v>24790324</v>
          </cell>
        </row>
        <row r="2224">
          <cell r="B2224" t="str">
            <v>N4S51E14</v>
          </cell>
          <cell r="C2224" t="str">
            <v>Conductores alta tensión</v>
          </cell>
          <cell r="D2224">
            <v>3337159</v>
          </cell>
        </row>
        <row r="2225">
          <cell r="B2225" t="str">
            <v>N4S51E15</v>
          </cell>
          <cell r="C2225" t="str">
            <v>Conectores</v>
          </cell>
          <cell r="D2225">
            <v>476737</v>
          </cell>
        </row>
        <row r="2226">
          <cell r="B2226" t="str">
            <v>N4S51E16</v>
          </cell>
          <cell r="C2226" t="str">
            <v>Cadenas de aisladores</v>
          </cell>
          <cell r="D2226">
            <v>0</v>
          </cell>
        </row>
        <row r="2227">
          <cell r="B2227" t="str">
            <v>N4S51E17</v>
          </cell>
          <cell r="C2227" t="str">
            <v>Campo móvil encapsulado - N4</v>
          </cell>
          <cell r="D2227">
            <v>0</v>
          </cell>
        </row>
        <row r="2228">
          <cell r="B2228" t="str">
            <v>N4S51E18</v>
          </cell>
          <cell r="C2228" t="str">
            <v>Terminales SF6 - Aire - N4</v>
          </cell>
          <cell r="D2228">
            <v>0</v>
          </cell>
        </row>
        <row r="2229">
          <cell r="B2229" t="str">
            <v>N4S51E19</v>
          </cell>
          <cell r="C2229" t="str">
            <v>Servicios Auxiliares AC y DC tipo 1</v>
          </cell>
          <cell r="D2229">
            <v>0</v>
          </cell>
        </row>
        <row r="2230">
          <cell r="B2230" t="str">
            <v>N4S51E19</v>
          </cell>
          <cell r="C2230" t="str">
            <v>Servicios Auxiliares AC y DC tipo 2</v>
          </cell>
          <cell r="D2230">
            <v>0</v>
          </cell>
        </row>
        <row r="2231">
          <cell r="B2231" t="str">
            <v>N4S51E19</v>
          </cell>
          <cell r="C2231" t="str">
            <v>Servicios Auxiliares AC y DC tipo 3</v>
          </cell>
          <cell r="D2231">
            <v>0</v>
          </cell>
        </row>
        <row r="2232">
          <cell r="B2232" t="str">
            <v>N4S51E19</v>
          </cell>
          <cell r="C2232" t="str">
            <v>Servicios Auxiliares AC y DC tipo 4</v>
          </cell>
          <cell r="D2232">
            <v>0</v>
          </cell>
        </row>
        <row r="2233">
          <cell r="B2233" t="str">
            <v>N4S51E20</v>
          </cell>
          <cell r="C2233" t="str">
            <v>Alambre de cobre  No 4 AWG / acero</v>
          </cell>
          <cell r="D2233">
            <v>0</v>
          </cell>
        </row>
        <row r="2234">
          <cell r="B2234" t="str">
            <v>N4S51E21</v>
          </cell>
          <cell r="C2234" t="str">
            <v>Material de conexión en malla de puesta a tierra</v>
          </cell>
          <cell r="D2234">
            <v>0</v>
          </cell>
        </row>
        <row r="2235">
          <cell r="B2235" t="str">
            <v>N4S51E22</v>
          </cell>
          <cell r="C2235" t="str">
            <v>Cables de SSAA  para equipos de patio</v>
          </cell>
          <cell r="D2235">
            <v>0</v>
          </cell>
        </row>
        <row r="2236">
          <cell r="B2236" t="str">
            <v>N4S51E23</v>
          </cell>
          <cell r="C2236" t="str">
            <v>Alumbrado exterior</v>
          </cell>
          <cell r="D2236">
            <v>0</v>
          </cell>
        </row>
        <row r="2237">
          <cell r="B2237" t="str">
            <v>N4S52E01</v>
          </cell>
          <cell r="C2237" t="str">
            <v>Dispositivo de Protección contra Sobretensiones (DPS) - N4</v>
          </cell>
          <cell r="D2237">
            <v>0</v>
          </cell>
        </row>
        <row r="2238">
          <cell r="B2238" t="str">
            <v>N4S52E02</v>
          </cell>
          <cell r="C2238" t="str">
            <v>Dispositivo de Protección contra Sobretensiones (DPS) - Compensación - N4</v>
          </cell>
          <cell r="D2238">
            <v>0</v>
          </cell>
        </row>
        <row r="2239">
          <cell r="B2239" t="str">
            <v>N4S52E03</v>
          </cell>
          <cell r="C2239" t="str">
            <v>Interruptor - N4</v>
          </cell>
          <cell r="D2239">
            <v>191589954</v>
          </cell>
        </row>
        <row r="2240">
          <cell r="B2240" t="str">
            <v>N4S52E04</v>
          </cell>
          <cell r="C2240" t="str">
            <v>Interruptor - Compensación - N4</v>
          </cell>
          <cell r="D2240">
            <v>0</v>
          </cell>
        </row>
        <row r="2241">
          <cell r="B2241" t="str">
            <v>N4S52E05</v>
          </cell>
          <cell r="C2241" t="str">
            <v>Seccionador Tripolar - N4</v>
          </cell>
          <cell r="D2241">
            <v>142101774</v>
          </cell>
        </row>
        <row r="2242">
          <cell r="B2242" t="str">
            <v>N4S52E06</v>
          </cell>
          <cell r="C2242" t="str">
            <v>Seccionador Tripolar con Cuchilla de Puesta a Tierra - N4</v>
          </cell>
          <cell r="D2242">
            <v>0</v>
          </cell>
        </row>
        <row r="2243">
          <cell r="B2243" t="str">
            <v>N4S52E07</v>
          </cell>
          <cell r="C2243" t="str">
            <v>Transformador de corriente - N4</v>
          </cell>
          <cell r="D2243">
            <v>0</v>
          </cell>
        </row>
        <row r="2244">
          <cell r="B2244" t="str">
            <v>N4S52E08</v>
          </cell>
          <cell r="C2244" t="str">
            <v>Aislador poste - N4</v>
          </cell>
          <cell r="D2244">
            <v>0</v>
          </cell>
        </row>
        <row r="2245">
          <cell r="B2245" t="str">
            <v>N4S52E09</v>
          </cell>
          <cell r="C2245" t="str">
            <v>Interruptor  de acople- N4</v>
          </cell>
          <cell r="D2245">
            <v>0</v>
          </cell>
        </row>
        <row r="2246">
          <cell r="B2246" t="str">
            <v>N4S52E10</v>
          </cell>
          <cell r="C2246" t="str">
            <v>Seccionador Tripolar de acople - N4</v>
          </cell>
          <cell r="D2246">
            <v>0</v>
          </cell>
        </row>
        <row r="2247">
          <cell r="B2247" t="str">
            <v>N4S52E11</v>
          </cell>
          <cell r="C2247" t="str">
            <v>Transformador de corriente de acople- N4</v>
          </cell>
          <cell r="D2247">
            <v>0</v>
          </cell>
        </row>
        <row r="2248">
          <cell r="B2248" t="str">
            <v>N4S52E12</v>
          </cell>
          <cell r="C2248" t="str">
            <v>Módulo genérico encapsulado N4</v>
          </cell>
          <cell r="D2248">
            <v>0</v>
          </cell>
        </row>
        <row r="2249">
          <cell r="B2249" t="str">
            <v>N4S52E13</v>
          </cell>
          <cell r="C2249" t="str">
            <v>Acero Estructural (kg)</v>
          </cell>
          <cell r="D2249">
            <v>18027837</v>
          </cell>
        </row>
        <row r="2250">
          <cell r="B2250" t="str">
            <v>N4S52E14</v>
          </cell>
          <cell r="C2250" t="str">
            <v>Conductores alta tensión</v>
          </cell>
          <cell r="D2250">
            <v>1060461</v>
          </cell>
        </row>
        <row r="2251">
          <cell r="B2251" t="str">
            <v>N4S52E15</v>
          </cell>
          <cell r="C2251" t="str">
            <v>Conectores</v>
          </cell>
          <cell r="D2251">
            <v>706974</v>
          </cell>
        </row>
        <row r="2252">
          <cell r="B2252" t="str">
            <v>N4S52E16</v>
          </cell>
          <cell r="C2252" t="str">
            <v>Cadenas de aisladores</v>
          </cell>
          <cell r="D2252">
            <v>0</v>
          </cell>
        </row>
        <row r="2253">
          <cell r="B2253" t="str">
            <v>N4S52E17</v>
          </cell>
          <cell r="C2253" t="str">
            <v>Campo móvil encapsulado - N4</v>
          </cell>
          <cell r="D2253">
            <v>0</v>
          </cell>
        </row>
        <row r="2254">
          <cell r="B2254" t="str">
            <v>N4S52E18</v>
          </cell>
          <cell r="C2254" t="str">
            <v>Terminales SF6 - Aire - N4</v>
          </cell>
          <cell r="D2254">
            <v>0</v>
          </cell>
        </row>
        <row r="2255">
          <cell r="B2255" t="str">
            <v>N4S52E19</v>
          </cell>
          <cell r="C2255" t="str">
            <v>Servicios Auxiliares AC y DC tipo 1</v>
          </cell>
          <cell r="D2255">
            <v>0</v>
          </cell>
        </row>
        <row r="2256">
          <cell r="B2256" t="str">
            <v>N4S52E19</v>
          </cell>
          <cell r="C2256" t="str">
            <v>Servicios Auxiliares AC y DC tipo 2</v>
          </cell>
          <cell r="D2256">
            <v>0</v>
          </cell>
        </row>
        <row r="2257">
          <cell r="B2257" t="str">
            <v>N4S52E19</v>
          </cell>
          <cell r="C2257" t="str">
            <v>Servicios Auxiliares AC y DC tipo 3</v>
          </cell>
          <cell r="D2257">
            <v>0</v>
          </cell>
        </row>
        <row r="2258">
          <cell r="B2258" t="str">
            <v>N4S52E19</v>
          </cell>
          <cell r="C2258" t="str">
            <v>Servicios Auxiliares AC y DC tipo 4</v>
          </cell>
          <cell r="D2258">
            <v>0</v>
          </cell>
        </row>
        <row r="2259">
          <cell r="B2259" t="str">
            <v>N4S52E20</v>
          </cell>
          <cell r="C2259" t="str">
            <v>Alambre de cobre  No 4 AWG / acero</v>
          </cell>
          <cell r="D2259">
            <v>0</v>
          </cell>
        </row>
        <row r="2260">
          <cell r="B2260" t="str">
            <v>N4S52E21</v>
          </cell>
          <cell r="C2260" t="str">
            <v>Material de conexión en malla de puesta a tierra</v>
          </cell>
          <cell r="D2260">
            <v>0</v>
          </cell>
        </row>
        <row r="2261">
          <cell r="B2261" t="str">
            <v>N4S52E22</v>
          </cell>
          <cell r="C2261" t="str">
            <v>Cables de SSAA  para equipos de patio</v>
          </cell>
          <cell r="D2261">
            <v>0</v>
          </cell>
        </row>
        <row r="2262">
          <cell r="B2262" t="str">
            <v>N4S52E23</v>
          </cell>
          <cell r="C2262" t="str">
            <v>Alumbrado exterior</v>
          </cell>
          <cell r="D2262">
            <v>0</v>
          </cell>
        </row>
        <row r="2263">
          <cell r="B2263" t="str">
            <v>N4S53E01</v>
          </cell>
          <cell r="C2263" t="str">
            <v>Dispositivo de Protección contra Sobretensiones (DPS) - N4</v>
          </cell>
          <cell r="D2263">
            <v>0</v>
          </cell>
        </row>
        <row r="2264">
          <cell r="B2264" t="str">
            <v>N4S53E02</v>
          </cell>
          <cell r="C2264" t="str">
            <v>Dispositivo de Protección contra Sobretensiones (DPS) - Compensación - N4</v>
          </cell>
          <cell r="D2264">
            <v>0</v>
          </cell>
        </row>
        <row r="2265">
          <cell r="B2265" t="str">
            <v>N4S53E03</v>
          </cell>
          <cell r="C2265" t="str">
            <v>Interruptor - N4</v>
          </cell>
          <cell r="D2265">
            <v>0</v>
          </cell>
        </row>
        <row r="2266">
          <cell r="B2266" t="str">
            <v>N4S53E04</v>
          </cell>
          <cell r="C2266" t="str">
            <v>Interruptor - Compensación - N4</v>
          </cell>
          <cell r="D2266">
            <v>0</v>
          </cell>
        </row>
        <row r="2267">
          <cell r="B2267" t="str">
            <v>N4S53E05</v>
          </cell>
          <cell r="C2267" t="str">
            <v>Seccionador Tripolar - N4</v>
          </cell>
          <cell r="D2267">
            <v>0</v>
          </cell>
        </row>
        <row r="2268">
          <cell r="B2268" t="str">
            <v>N4S53E06</v>
          </cell>
          <cell r="C2268" t="str">
            <v>Seccionador Tripolar con Cuchilla de Puesta a Tierra - N4</v>
          </cell>
          <cell r="D2268">
            <v>0</v>
          </cell>
        </row>
        <row r="2269">
          <cell r="B2269" t="str">
            <v>N4S53E07</v>
          </cell>
          <cell r="C2269" t="str">
            <v>Transformador de corriente - N4</v>
          </cell>
          <cell r="D2269">
            <v>0</v>
          </cell>
        </row>
        <row r="2270">
          <cell r="B2270" t="str">
            <v>N4S53E08</v>
          </cell>
          <cell r="C2270" t="str">
            <v>Aislador poste - N4</v>
          </cell>
          <cell r="D2270">
            <v>0</v>
          </cell>
        </row>
        <row r="2271">
          <cell r="B2271" t="str">
            <v>N4S53E09</v>
          </cell>
          <cell r="C2271" t="str">
            <v>Interruptor  de acople- N4</v>
          </cell>
          <cell r="D2271">
            <v>181948555</v>
          </cell>
        </row>
        <row r="2272">
          <cell r="B2272" t="str">
            <v>N4S53E10</v>
          </cell>
          <cell r="C2272" t="str">
            <v>Seccionador Tripolar de acople - N4</v>
          </cell>
          <cell r="D2272">
            <v>134528535</v>
          </cell>
        </row>
        <row r="2273">
          <cell r="B2273" t="str">
            <v>N4S53E11</v>
          </cell>
          <cell r="C2273" t="str">
            <v>Transformador de corriente de acople- N4</v>
          </cell>
          <cell r="D2273">
            <v>135559405</v>
          </cell>
        </row>
        <row r="2274">
          <cell r="B2274" t="str">
            <v>N4S53E12</v>
          </cell>
          <cell r="C2274" t="str">
            <v>Módulo genérico encapsulado N4</v>
          </cell>
          <cell r="D2274">
            <v>0</v>
          </cell>
        </row>
        <row r="2275">
          <cell r="B2275" t="str">
            <v>N4S53E13</v>
          </cell>
          <cell r="C2275" t="str">
            <v>Acero Estructural (kg)</v>
          </cell>
          <cell r="D2275">
            <v>48450890</v>
          </cell>
        </row>
        <row r="2276">
          <cell r="B2276" t="str">
            <v>N4S53E14</v>
          </cell>
          <cell r="C2276" t="str">
            <v>Conductores alta tensión</v>
          </cell>
          <cell r="D2276">
            <v>4638915</v>
          </cell>
        </row>
        <row r="2277">
          <cell r="B2277" t="str">
            <v>N4S53E15</v>
          </cell>
          <cell r="C2277" t="str">
            <v>Conectores</v>
          </cell>
          <cell r="D2277">
            <v>515435</v>
          </cell>
        </row>
        <row r="2278">
          <cell r="B2278" t="str">
            <v>N4S53E16</v>
          </cell>
          <cell r="C2278" t="str">
            <v>Cadenas de aisladores</v>
          </cell>
          <cell r="D2278">
            <v>9793265</v>
          </cell>
        </row>
        <row r="2279">
          <cell r="B2279" t="str">
            <v>N4S53E17</v>
          </cell>
          <cell r="C2279" t="str">
            <v>Campo móvil encapsulado - N4</v>
          </cell>
          <cell r="D2279">
            <v>0</v>
          </cell>
        </row>
        <row r="2280">
          <cell r="B2280" t="str">
            <v>N4S53E18</v>
          </cell>
          <cell r="C2280" t="str">
            <v>Terminales SF6 - Aire - N4</v>
          </cell>
          <cell r="D2280">
            <v>0</v>
          </cell>
        </row>
        <row r="2281">
          <cell r="B2281" t="str">
            <v>N4S53E19</v>
          </cell>
          <cell r="C2281" t="str">
            <v>Servicios Auxiliares AC y DC tipo 1</v>
          </cell>
          <cell r="D2281">
            <v>0</v>
          </cell>
        </row>
        <row r="2282">
          <cell r="B2282" t="str">
            <v>N4S53E19</v>
          </cell>
          <cell r="C2282" t="str">
            <v>Servicios Auxiliares AC y DC tipo 2</v>
          </cell>
          <cell r="D2282">
            <v>0</v>
          </cell>
        </row>
        <row r="2283">
          <cell r="B2283" t="str">
            <v>N4S53E19</v>
          </cell>
          <cell r="C2283" t="str">
            <v>Servicios Auxiliares AC y DC tipo 3</v>
          </cell>
          <cell r="D2283">
            <v>0</v>
          </cell>
        </row>
        <row r="2284">
          <cell r="B2284" t="str">
            <v>N4S53E19</v>
          </cell>
          <cell r="C2284" t="str">
            <v>Servicios Auxiliares AC y DC tipo 4</v>
          </cell>
          <cell r="D2284">
            <v>0</v>
          </cell>
        </row>
        <row r="2285">
          <cell r="B2285" t="str">
            <v>N4S53E20</v>
          </cell>
          <cell r="C2285" t="str">
            <v>Alambre de cobre  No 4 AWG / acero</v>
          </cell>
          <cell r="D2285">
            <v>0</v>
          </cell>
        </row>
        <row r="2286">
          <cell r="B2286" t="str">
            <v>N4S53E21</v>
          </cell>
          <cell r="C2286" t="str">
            <v>Material de conexión en malla de puesta a tierra</v>
          </cell>
          <cell r="D2286">
            <v>0</v>
          </cell>
        </row>
        <row r="2287">
          <cell r="B2287" t="str">
            <v>N4S53E22</v>
          </cell>
          <cell r="C2287" t="str">
            <v>Cables de SSAA  para equipos de patio</v>
          </cell>
          <cell r="D2287">
            <v>0</v>
          </cell>
        </row>
        <row r="2288">
          <cell r="B2288" t="str">
            <v>N4S53E23</v>
          </cell>
          <cell r="C2288" t="str">
            <v>Alumbrado exterior</v>
          </cell>
          <cell r="D2288">
            <v>0</v>
          </cell>
        </row>
        <row r="2289">
          <cell r="B2289" t="str">
            <v>N4S54E01</v>
          </cell>
          <cell r="C2289" t="str">
            <v>Dispositivo de Protección contra Sobretensiones (DPS) - N4</v>
          </cell>
          <cell r="D2289">
            <v>0</v>
          </cell>
        </row>
        <row r="2290">
          <cell r="B2290" t="str">
            <v>N4S54E02</v>
          </cell>
          <cell r="C2290" t="str">
            <v>Dispositivo de Protección contra Sobretensiones (DPS) - Compensación - N4</v>
          </cell>
          <cell r="D2290">
            <v>0</v>
          </cell>
        </row>
        <row r="2291">
          <cell r="B2291" t="str">
            <v>N4S54E03</v>
          </cell>
          <cell r="C2291" t="str">
            <v>Interruptor - N4</v>
          </cell>
          <cell r="D2291">
            <v>191757735</v>
          </cell>
        </row>
        <row r="2292">
          <cell r="B2292" t="str">
            <v>N4S54E04</v>
          </cell>
          <cell r="C2292" t="str">
            <v>Interruptor - Compensación - N4</v>
          </cell>
          <cell r="D2292">
            <v>0</v>
          </cell>
        </row>
        <row r="2293">
          <cell r="B2293" t="str">
            <v>N4S54E05</v>
          </cell>
          <cell r="C2293" t="str">
            <v>Seccionador Tripolar - N4</v>
          </cell>
          <cell r="D2293">
            <v>142317435</v>
          </cell>
        </row>
        <row r="2294">
          <cell r="B2294" t="str">
            <v>N4S54E06</v>
          </cell>
          <cell r="C2294" t="str">
            <v>Seccionador Tripolar con Cuchilla de Puesta a Tierra - N4</v>
          </cell>
          <cell r="D2294">
            <v>0</v>
          </cell>
        </row>
        <row r="2295">
          <cell r="B2295" t="str">
            <v>N4S54E07</v>
          </cell>
          <cell r="C2295" t="str">
            <v>Transformador de corriente - N4</v>
          </cell>
          <cell r="D2295">
            <v>0</v>
          </cell>
        </row>
        <row r="2296">
          <cell r="B2296" t="str">
            <v>N4S54E08</v>
          </cell>
          <cell r="C2296" t="str">
            <v>Aislador poste - N4</v>
          </cell>
          <cell r="D2296">
            <v>0</v>
          </cell>
        </row>
        <row r="2297">
          <cell r="B2297" t="str">
            <v>N4S54E09</v>
          </cell>
          <cell r="C2297" t="str">
            <v>Interruptor  de acople- N4</v>
          </cell>
          <cell r="D2297">
            <v>0</v>
          </cell>
        </row>
        <row r="2298">
          <cell r="B2298" t="str">
            <v>N4S54E10</v>
          </cell>
          <cell r="C2298" t="str">
            <v>Seccionador Tripolar de acople - N4</v>
          </cell>
          <cell r="D2298">
            <v>0</v>
          </cell>
        </row>
        <row r="2299">
          <cell r="B2299" t="str">
            <v>N4S54E11</v>
          </cell>
          <cell r="C2299" t="str">
            <v>Transformador de corriente de acople- N4</v>
          </cell>
          <cell r="D2299">
            <v>0</v>
          </cell>
        </row>
        <row r="2300">
          <cell r="B2300" t="str">
            <v>N4S54E12</v>
          </cell>
          <cell r="C2300" t="str">
            <v>Módulo genérico encapsulado N4</v>
          </cell>
          <cell r="D2300">
            <v>0</v>
          </cell>
        </row>
        <row r="2301">
          <cell r="B2301" t="str">
            <v>N4S54E13</v>
          </cell>
          <cell r="C2301" t="str">
            <v>Acero Estructural (kg)</v>
          </cell>
          <cell r="D2301">
            <v>18010395</v>
          </cell>
        </row>
        <row r="2302">
          <cell r="B2302" t="str">
            <v>N4S54E14</v>
          </cell>
          <cell r="C2302" t="str">
            <v>Conductores alta tensión</v>
          </cell>
          <cell r="D2302">
            <v>1059435</v>
          </cell>
        </row>
        <row r="2303">
          <cell r="B2303" t="str">
            <v>N4S54E15</v>
          </cell>
          <cell r="C2303" t="str">
            <v>Conectores</v>
          </cell>
          <cell r="D2303">
            <v>0</v>
          </cell>
        </row>
        <row r="2304">
          <cell r="B2304" t="str">
            <v>N4S54E16</v>
          </cell>
          <cell r="C2304" t="str">
            <v>Cadenas de aisladores</v>
          </cell>
          <cell r="D2304">
            <v>0</v>
          </cell>
        </row>
        <row r="2305">
          <cell r="B2305" t="str">
            <v>N4S54E17</v>
          </cell>
          <cell r="C2305" t="str">
            <v>Campo móvil encapsulado - N4</v>
          </cell>
          <cell r="D2305">
            <v>0</v>
          </cell>
        </row>
        <row r="2306">
          <cell r="B2306" t="str">
            <v>N4S54E18</v>
          </cell>
          <cell r="C2306" t="str">
            <v>Terminales SF6 - Aire - N4</v>
          </cell>
          <cell r="D2306">
            <v>0</v>
          </cell>
        </row>
        <row r="2307">
          <cell r="B2307" t="str">
            <v>N4S54E19</v>
          </cell>
          <cell r="C2307" t="str">
            <v>Servicios Auxiliares AC y DC tipo 1</v>
          </cell>
          <cell r="D2307">
            <v>0</v>
          </cell>
        </row>
        <row r="2308">
          <cell r="B2308" t="str">
            <v>N4S54E19</v>
          </cell>
          <cell r="C2308" t="str">
            <v>Servicios Auxiliares AC y DC tipo 2</v>
          </cell>
          <cell r="D2308">
            <v>0</v>
          </cell>
        </row>
        <row r="2309">
          <cell r="B2309" t="str">
            <v>N4S54E19</v>
          </cell>
          <cell r="C2309" t="str">
            <v>Servicios Auxiliares AC y DC tipo 3</v>
          </cell>
          <cell r="D2309">
            <v>0</v>
          </cell>
        </row>
        <row r="2310">
          <cell r="B2310" t="str">
            <v>N4S54E19</v>
          </cell>
          <cell r="C2310" t="str">
            <v>Servicios Auxiliares AC y DC tipo 4</v>
          </cell>
          <cell r="D2310">
            <v>0</v>
          </cell>
        </row>
        <row r="2311">
          <cell r="B2311" t="str">
            <v>N4S54E20</v>
          </cell>
          <cell r="C2311" t="str">
            <v>Alambre de cobre  No 4 AWG / acero</v>
          </cell>
          <cell r="D2311">
            <v>0</v>
          </cell>
        </row>
        <row r="2312">
          <cell r="B2312" t="str">
            <v>N4S54E21</v>
          </cell>
          <cell r="C2312" t="str">
            <v>Material de conexión en malla de puesta a tierra</v>
          </cell>
          <cell r="D2312">
            <v>0</v>
          </cell>
        </row>
        <row r="2313">
          <cell r="B2313" t="str">
            <v>N4S54E22</v>
          </cell>
          <cell r="C2313" t="str">
            <v>Cables de SSAA  para equipos de patio</v>
          </cell>
          <cell r="D2313">
            <v>0</v>
          </cell>
        </row>
        <row r="2314">
          <cell r="B2314" t="str">
            <v>N4S54E23</v>
          </cell>
          <cell r="C2314" t="str">
            <v>Alumbrado exterior</v>
          </cell>
          <cell r="D2314">
            <v>0</v>
          </cell>
        </row>
        <row r="2315">
          <cell r="B2315" t="str">
            <v>N4S55E01</v>
          </cell>
          <cell r="C2315" t="str">
            <v>Dispositivo de Protección contra Sobretensiones (DPS) - N4</v>
          </cell>
          <cell r="D2315">
            <v>0</v>
          </cell>
        </row>
        <row r="2316">
          <cell r="B2316" t="str">
            <v>N4S55E02</v>
          </cell>
          <cell r="C2316" t="str">
            <v>Dispositivo de Protección contra Sobretensiones (DPS) - Compensación - N4</v>
          </cell>
          <cell r="D2316">
            <v>0</v>
          </cell>
        </row>
        <row r="2317">
          <cell r="B2317" t="str">
            <v>N4S55E03</v>
          </cell>
          <cell r="C2317" t="str">
            <v>Interruptor - N4</v>
          </cell>
          <cell r="D2317">
            <v>343901991</v>
          </cell>
        </row>
        <row r="2318">
          <cell r="B2318" t="str">
            <v>N4S55E04</v>
          </cell>
          <cell r="C2318" t="str">
            <v>Interruptor - Compensación - N4</v>
          </cell>
          <cell r="D2318">
            <v>0</v>
          </cell>
        </row>
        <row r="2319">
          <cell r="B2319" t="str">
            <v>N4S55E05</v>
          </cell>
          <cell r="C2319" t="str">
            <v>Seccionador Tripolar - N4</v>
          </cell>
          <cell r="D2319">
            <v>255234811.00000003</v>
          </cell>
        </row>
        <row r="2320">
          <cell r="B2320" t="str">
            <v>N4S55E06</v>
          </cell>
          <cell r="C2320" t="str">
            <v>Seccionador Tripolar con Cuchilla de Puesta a Tierra - N4</v>
          </cell>
          <cell r="D2320">
            <v>0</v>
          </cell>
        </row>
        <row r="2321">
          <cell r="B2321" t="str">
            <v>N4S55E07</v>
          </cell>
          <cell r="C2321" t="str">
            <v>Transformador de corriente - N4</v>
          </cell>
          <cell r="D2321">
            <v>0</v>
          </cell>
        </row>
        <row r="2322">
          <cell r="B2322" t="str">
            <v>N4S55E08</v>
          </cell>
          <cell r="C2322" t="str">
            <v>Aislador poste - N4</v>
          </cell>
          <cell r="D2322">
            <v>0</v>
          </cell>
        </row>
        <row r="2323">
          <cell r="B2323" t="str">
            <v>N4S55E09</v>
          </cell>
          <cell r="C2323" t="str">
            <v>Interruptor  de acople- N4</v>
          </cell>
          <cell r="D2323">
            <v>0</v>
          </cell>
        </row>
        <row r="2324">
          <cell r="B2324" t="str">
            <v>N4S55E10</v>
          </cell>
          <cell r="C2324" t="str">
            <v>Seccionador Tripolar de acople - N4</v>
          </cell>
          <cell r="D2324">
            <v>0</v>
          </cell>
        </row>
        <row r="2325">
          <cell r="B2325" t="str">
            <v>N4S55E11</v>
          </cell>
          <cell r="C2325" t="str">
            <v>Transformador de corriente de acople- N4</v>
          </cell>
          <cell r="D2325">
            <v>0</v>
          </cell>
        </row>
        <row r="2326">
          <cell r="B2326" t="str">
            <v>N4S55E12</v>
          </cell>
          <cell r="C2326" t="str">
            <v>Módulo genérico encapsulado N4</v>
          </cell>
          <cell r="D2326">
            <v>0</v>
          </cell>
        </row>
        <row r="2327">
          <cell r="B2327" t="str">
            <v>N4S55E13</v>
          </cell>
          <cell r="C2327" t="str">
            <v>Acero Estructural (kg)</v>
          </cell>
          <cell r="D2327">
            <v>32933524</v>
          </cell>
        </row>
        <row r="2328">
          <cell r="B2328" t="str">
            <v>N4S55E14</v>
          </cell>
          <cell r="C2328" t="str">
            <v>Conductores alta tensión</v>
          </cell>
          <cell r="D2328">
            <v>1266674</v>
          </cell>
        </row>
        <row r="2329">
          <cell r="B2329" t="str">
            <v>N4S55E15</v>
          </cell>
          <cell r="C2329" t="str">
            <v>Conectores</v>
          </cell>
          <cell r="D2329">
            <v>0</v>
          </cell>
        </row>
        <row r="2330">
          <cell r="B2330" t="str">
            <v>N4S55E16</v>
          </cell>
          <cell r="C2330" t="str">
            <v>Cadenas de aisladores</v>
          </cell>
          <cell r="D2330">
            <v>0</v>
          </cell>
        </row>
        <row r="2331">
          <cell r="B2331" t="str">
            <v>N4S55E17</v>
          </cell>
          <cell r="C2331" t="str">
            <v>Campo móvil encapsulado - N4</v>
          </cell>
          <cell r="D2331">
            <v>0</v>
          </cell>
        </row>
        <row r="2332">
          <cell r="B2332" t="str">
            <v>N4S55E18</v>
          </cell>
          <cell r="C2332" t="str">
            <v>Terminales SF6 - Aire - N4</v>
          </cell>
          <cell r="D2332">
            <v>0</v>
          </cell>
        </row>
        <row r="2333">
          <cell r="B2333" t="str">
            <v>N4S55E19</v>
          </cell>
          <cell r="C2333" t="str">
            <v>Servicios Auxiliares AC y DC tipo 1</v>
          </cell>
          <cell r="D2333">
            <v>0</v>
          </cell>
        </row>
        <row r="2334">
          <cell r="B2334" t="str">
            <v>N4S55E19</v>
          </cell>
          <cell r="C2334" t="str">
            <v>Servicios Auxiliares AC y DC tipo 2</v>
          </cell>
          <cell r="D2334">
            <v>0</v>
          </cell>
        </row>
        <row r="2335">
          <cell r="B2335" t="str">
            <v>N4S55E19</v>
          </cell>
          <cell r="C2335" t="str">
            <v>Servicios Auxiliares AC y DC tipo 3</v>
          </cell>
          <cell r="D2335">
            <v>0</v>
          </cell>
        </row>
        <row r="2336">
          <cell r="B2336" t="str">
            <v>N4S55E19</v>
          </cell>
          <cell r="C2336" t="str">
            <v>Servicios Auxiliares AC y DC tipo 4</v>
          </cell>
          <cell r="D2336">
            <v>0</v>
          </cell>
        </row>
        <row r="2337">
          <cell r="B2337" t="str">
            <v>N4S55E20</v>
          </cell>
          <cell r="C2337" t="str">
            <v>Alambre de cobre  No 4 AWG / acero</v>
          </cell>
          <cell r="D2337">
            <v>0</v>
          </cell>
        </row>
        <row r="2338">
          <cell r="B2338" t="str">
            <v>N4S55E21</v>
          </cell>
          <cell r="C2338" t="str">
            <v>Material de conexión en malla de puesta a tierra</v>
          </cell>
          <cell r="D2338">
            <v>0</v>
          </cell>
        </row>
        <row r="2339">
          <cell r="B2339" t="str">
            <v>N4S55E22</v>
          </cell>
          <cell r="C2339" t="str">
            <v>Cables de SSAA  para equipos de patio</v>
          </cell>
          <cell r="D2339">
            <v>0</v>
          </cell>
        </row>
        <row r="2340">
          <cell r="B2340" t="str">
            <v>N4S55E23</v>
          </cell>
          <cell r="C2340" t="str">
            <v>Alumbrado exterior</v>
          </cell>
          <cell r="D2340">
            <v>0</v>
          </cell>
        </row>
        <row r="2341">
          <cell r="B2341" t="str">
            <v>N4S59E19</v>
          </cell>
          <cell r="C2341" t="str">
            <v>Servicios Auxiliares AC y DC tipo 3</v>
          </cell>
          <cell r="D2341">
            <v>0</v>
          </cell>
        </row>
        <row r="2342">
          <cell r="B2342" t="str">
            <v>N4S59E19</v>
          </cell>
          <cell r="C2342" t="str">
            <v>Servicios Auxiliares AC y DC tipo 4</v>
          </cell>
          <cell r="D2342">
            <v>0</v>
          </cell>
        </row>
        <row r="2343">
          <cell r="B2343" t="str">
            <v>N4S59E20</v>
          </cell>
          <cell r="C2343" t="str">
            <v>Alambre de cobre  No 4 AWG / acero</v>
          </cell>
          <cell r="D2343">
            <v>0</v>
          </cell>
        </row>
        <row r="2344">
          <cell r="B2344" t="str">
            <v>N4S59E21</v>
          </cell>
          <cell r="C2344" t="str">
            <v>Material de conexión en malla de puesta a tierra</v>
          </cell>
          <cell r="D2344">
            <v>0</v>
          </cell>
        </row>
        <row r="2345">
          <cell r="B2345" t="str">
            <v>N4S59E22</v>
          </cell>
          <cell r="C2345" t="str">
            <v>Cables de SSAA  para equipos de patio</v>
          </cell>
          <cell r="D2345">
            <v>0</v>
          </cell>
        </row>
        <row r="2346">
          <cell r="B2346" t="str">
            <v>N4S59E23</v>
          </cell>
          <cell r="C2346" t="str">
            <v>Alumbrado exterior</v>
          </cell>
          <cell r="D2346">
            <v>0</v>
          </cell>
        </row>
        <row r="2347">
          <cell r="B2347" t="str">
            <v>N4S60E01</v>
          </cell>
          <cell r="C2347" t="str">
            <v>Dispositivo de Protección contra Sobretensiones (DPS) - N4</v>
          </cell>
          <cell r="D2347">
            <v>0</v>
          </cell>
        </row>
        <row r="2348">
          <cell r="B2348" t="str">
            <v>N4S60E02</v>
          </cell>
          <cell r="C2348" t="str">
            <v>Dispositivo de Protección contra Sobretensiones (DPS) - Compensación - N4</v>
          </cell>
          <cell r="D2348">
            <v>0</v>
          </cell>
        </row>
        <row r="2349">
          <cell r="B2349" t="str">
            <v>N4S60E03</v>
          </cell>
          <cell r="C2349" t="str">
            <v>Interruptor - N4</v>
          </cell>
          <cell r="D2349">
            <v>0</v>
          </cell>
        </row>
        <row r="2350">
          <cell r="B2350" t="str">
            <v>N4S60E04</v>
          </cell>
          <cell r="C2350" t="str">
            <v>Interruptor - Compensación - N4</v>
          </cell>
          <cell r="D2350">
            <v>0</v>
          </cell>
        </row>
        <row r="2351">
          <cell r="B2351" t="str">
            <v>N4S60E05</v>
          </cell>
          <cell r="C2351" t="str">
            <v>Seccionador Tripolar - N4</v>
          </cell>
          <cell r="D2351">
            <v>0</v>
          </cell>
        </row>
        <row r="2352">
          <cell r="B2352" t="str">
            <v>N4S60E06</v>
          </cell>
          <cell r="C2352" t="str">
            <v>Seccionador Tripolar con Cuchilla de Puesta a Tierra - N4</v>
          </cell>
          <cell r="D2352">
            <v>0</v>
          </cell>
        </row>
        <row r="2353">
          <cell r="B2353" t="str">
            <v>N4S60E07</v>
          </cell>
          <cell r="C2353" t="str">
            <v>Transformador de corriente - N4</v>
          </cell>
          <cell r="D2353">
            <v>0</v>
          </cell>
        </row>
        <row r="2354">
          <cell r="B2354" t="str">
            <v>N4S60E08</v>
          </cell>
          <cell r="C2354" t="str">
            <v>Aislador poste - N4</v>
          </cell>
          <cell r="D2354">
            <v>0</v>
          </cell>
        </row>
        <row r="2355">
          <cell r="B2355" t="str">
            <v>N4S60E09</v>
          </cell>
          <cell r="C2355" t="str">
            <v>Interruptor  de acople- N4</v>
          </cell>
          <cell r="D2355">
            <v>0</v>
          </cell>
        </row>
        <row r="2356">
          <cell r="B2356" t="str">
            <v>N4S60E10</v>
          </cell>
          <cell r="C2356" t="str">
            <v>Seccionador Tripolar de acople - N4</v>
          </cell>
          <cell r="D2356">
            <v>0</v>
          </cell>
        </row>
        <row r="2357">
          <cell r="B2357" t="str">
            <v>N4S60E11</v>
          </cell>
          <cell r="C2357" t="str">
            <v>Transformador de corriente de acople- N4</v>
          </cell>
          <cell r="D2357">
            <v>0</v>
          </cell>
        </row>
        <row r="2358">
          <cell r="B2358" t="str">
            <v>N4S60E12</v>
          </cell>
          <cell r="C2358" t="str">
            <v>Módulo genérico encapsulado N4</v>
          </cell>
          <cell r="D2358">
            <v>0</v>
          </cell>
        </row>
        <row r="2359">
          <cell r="B2359" t="str">
            <v>N4S60E13</v>
          </cell>
          <cell r="C2359" t="str">
            <v>Acero Estructural (kg)</v>
          </cell>
          <cell r="D2359">
            <v>114205248</v>
          </cell>
        </row>
        <row r="2360">
          <cell r="B2360" t="str">
            <v>N4S60E14</v>
          </cell>
          <cell r="C2360" t="str">
            <v>Conductores alta tensión</v>
          </cell>
          <cell r="D2360">
            <v>43822944</v>
          </cell>
        </row>
        <row r="2361">
          <cell r="B2361" t="str">
            <v>N4S60E15</v>
          </cell>
          <cell r="C2361" t="str">
            <v>Conectores</v>
          </cell>
          <cell r="D2361">
            <v>442656</v>
          </cell>
        </row>
        <row r="2362">
          <cell r="B2362" t="str">
            <v>N4S60E16</v>
          </cell>
          <cell r="C2362" t="str">
            <v>Cadenas de aisladores</v>
          </cell>
          <cell r="D2362">
            <v>62857151.999999993</v>
          </cell>
        </row>
        <row r="2363">
          <cell r="B2363" t="str">
            <v>N4S60E17</v>
          </cell>
          <cell r="C2363" t="str">
            <v>Campo móvil encapsulado - N4</v>
          </cell>
          <cell r="D2363">
            <v>0</v>
          </cell>
        </row>
        <row r="2364">
          <cell r="B2364" t="str">
            <v>N4S60E18</v>
          </cell>
          <cell r="C2364" t="str">
            <v>Terminales SF6 - Aire - N4</v>
          </cell>
          <cell r="D2364">
            <v>0</v>
          </cell>
        </row>
        <row r="2365">
          <cell r="B2365" t="str">
            <v>N4S60E19</v>
          </cell>
          <cell r="C2365" t="str">
            <v>Servicios Auxiliares AC y DC tipo 1</v>
          </cell>
          <cell r="D2365">
            <v>0</v>
          </cell>
        </row>
        <row r="2366">
          <cell r="B2366" t="str">
            <v>N4S60E19</v>
          </cell>
          <cell r="C2366" t="str">
            <v>Servicios Auxiliares AC y DC tipo 2</v>
          </cell>
          <cell r="D2366">
            <v>0</v>
          </cell>
        </row>
        <row r="2367">
          <cell r="B2367" t="str">
            <v>N4S60E19</v>
          </cell>
          <cell r="C2367" t="str">
            <v>Servicios Auxiliares AC y DC tipo 3</v>
          </cell>
          <cell r="D2367">
            <v>0</v>
          </cell>
        </row>
        <row r="2368">
          <cell r="B2368" t="str">
            <v>N4S60E19</v>
          </cell>
          <cell r="C2368" t="str">
            <v>Servicios Auxiliares AC y DC tipo 4</v>
          </cell>
          <cell r="D2368">
            <v>0</v>
          </cell>
        </row>
        <row r="2369">
          <cell r="B2369" t="str">
            <v>N4S60E20</v>
          </cell>
          <cell r="C2369" t="str">
            <v>Alambre de cobre  No 4 AWG / acero</v>
          </cell>
          <cell r="D2369">
            <v>0</v>
          </cell>
        </row>
        <row r="2370">
          <cell r="B2370" t="str">
            <v>N4S60E21</v>
          </cell>
          <cell r="C2370" t="str">
            <v>Material de conexión en malla de puesta a tierra</v>
          </cell>
          <cell r="D2370">
            <v>0</v>
          </cell>
        </row>
        <row r="2371">
          <cell r="B2371" t="str">
            <v>N4S60E22</v>
          </cell>
          <cell r="C2371" t="str">
            <v>Cables de SSAA  para equipos de patio</v>
          </cell>
          <cell r="D2371">
            <v>0</v>
          </cell>
        </row>
        <row r="2372">
          <cell r="B2372" t="str">
            <v>N4S60E23</v>
          </cell>
          <cell r="C2372" t="str">
            <v>Alumbrado exterior</v>
          </cell>
          <cell r="D2372">
            <v>0</v>
          </cell>
        </row>
        <row r="2373">
          <cell r="B2373" t="str">
            <v>N4S61E01</v>
          </cell>
          <cell r="C2373" t="str">
            <v>Dispositivo de Protección contra Sobretensiones (DPS) - N4</v>
          </cell>
          <cell r="D2373">
            <v>0</v>
          </cell>
        </row>
        <row r="2374">
          <cell r="B2374" t="str">
            <v>N4S61E02</v>
          </cell>
          <cell r="C2374" t="str">
            <v>Dispositivo de Protección contra Sobretensiones (DPS) - Compensación - N4</v>
          </cell>
          <cell r="D2374">
            <v>0</v>
          </cell>
        </row>
        <row r="2375">
          <cell r="B2375" t="str">
            <v>N4S61E03</v>
          </cell>
          <cell r="C2375" t="str">
            <v>Interruptor - N4</v>
          </cell>
          <cell r="D2375">
            <v>0</v>
          </cell>
        </row>
        <row r="2376">
          <cell r="B2376" t="str">
            <v>N4S61E04</v>
          </cell>
          <cell r="C2376" t="str">
            <v>Interruptor - Compensación - N4</v>
          </cell>
          <cell r="D2376">
            <v>0</v>
          </cell>
        </row>
        <row r="2377">
          <cell r="B2377" t="str">
            <v>N4S61E05</v>
          </cell>
          <cell r="C2377" t="str">
            <v>Seccionador Tripolar - N4</v>
          </cell>
          <cell r="D2377">
            <v>0</v>
          </cell>
        </row>
        <row r="2378">
          <cell r="B2378" t="str">
            <v>N4S61E06</v>
          </cell>
          <cell r="C2378" t="str">
            <v>Seccionador Tripolar con Cuchilla de Puesta a Tierra - N4</v>
          </cell>
          <cell r="D2378">
            <v>0</v>
          </cell>
        </row>
        <row r="2379">
          <cell r="B2379" t="str">
            <v>N4S61E07</v>
          </cell>
          <cell r="C2379" t="str">
            <v>Transformador de corriente - N4</v>
          </cell>
          <cell r="D2379">
            <v>0</v>
          </cell>
        </row>
        <row r="2380">
          <cell r="B2380" t="str">
            <v>N4S61E08</v>
          </cell>
          <cell r="C2380" t="str">
            <v>Aislador poste - N4</v>
          </cell>
          <cell r="D2380">
            <v>0</v>
          </cell>
        </row>
        <row r="2381">
          <cell r="B2381" t="str">
            <v>N4S61E09</v>
          </cell>
          <cell r="C2381" t="str">
            <v>Interruptor  de acople- N4</v>
          </cell>
          <cell r="D2381">
            <v>0</v>
          </cell>
        </row>
        <row r="2382">
          <cell r="B2382" t="str">
            <v>N4S61E10</v>
          </cell>
          <cell r="C2382" t="str">
            <v>Seccionador Tripolar de acople - N4</v>
          </cell>
          <cell r="D2382">
            <v>0</v>
          </cell>
        </row>
        <row r="2383">
          <cell r="B2383" t="str">
            <v>N4S61E11</v>
          </cell>
          <cell r="C2383" t="str">
            <v>Transformador de corriente de acople- N4</v>
          </cell>
          <cell r="D2383">
            <v>0</v>
          </cell>
        </row>
        <row r="2384">
          <cell r="B2384" t="str">
            <v>N4S61E12</v>
          </cell>
          <cell r="C2384" t="str">
            <v>Módulo genérico encapsulado N4</v>
          </cell>
          <cell r="D2384">
            <v>0</v>
          </cell>
        </row>
        <row r="2385">
          <cell r="B2385" t="str">
            <v>N4S61E13</v>
          </cell>
          <cell r="C2385" t="str">
            <v>Acero Estructural (kg)</v>
          </cell>
          <cell r="D2385">
            <v>0</v>
          </cell>
        </row>
        <row r="2386">
          <cell r="B2386" t="str">
            <v>N4S61E14</v>
          </cell>
          <cell r="C2386" t="str">
            <v>Conductores alta tensión</v>
          </cell>
          <cell r="D2386">
            <v>0</v>
          </cell>
        </row>
        <row r="2387">
          <cell r="B2387" t="str">
            <v>N4S61E15</v>
          </cell>
          <cell r="C2387" t="str">
            <v>Conectores</v>
          </cell>
          <cell r="D2387">
            <v>0</v>
          </cell>
        </row>
        <row r="2388">
          <cell r="B2388" t="str">
            <v>N4S61E16</v>
          </cell>
          <cell r="C2388" t="str">
            <v>Cadenas de aisladores</v>
          </cell>
          <cell r="D2388">
            <v>0</v>
          </cell>
        </row>
        <row r="2389">
          <cell r="B2389" t="str">
            <v>N4S61E17</v>
          </cell>
          <cell r="C2389" t="str">
            <v>Campo móvil encapsulado - N4</v>
          </cell>
          <cell r="D2389">
            <v>0</v>
          </cell>
        </row>
        <row r="2390">
          <cell r="B2390" t="str">
            <v>N4S61E18</v>
          </cell>
          <cell r="C2390" t="str">
            <v>Terminales SF6 - Aire - N4</v>
          </cell>
          <cell r="D2390">
            <v>0</v>
          </cell>
        </row>
        <row r="2391">
          <cell r="B2391" t="str">
            <v>N4S61E19</v>
          </cell>
          <cell r="C2391" t="str">
            <v>Servicios Auxiliares AC y DC tipo 1</v>
          </cell>
          <cell r="D2391">
            <v>270713625</v>
          </cell>
        </row>
        <row r="2392">
          <cell r="B2392" t="str">
            <v>N4S61E19</v>
          </cell>
          <cell r="C2392" t="str">
            <v>Servicios Auxiliares AC y DC tipo 2</v>
          </cell>
          <cell r="D2392">
            <v>0</v>
          </cell>
        </row>
        <row r="2393">
          <cell r="B2393" t="str">
            <v>N4S61E19</v>
          </cell>
          <cell r="C2393" t="str">
            <v>Servicios Auxiliares AC y DC tipo 3</v>
          </cell>
          <cell r="D2393">
            <v>0</v>
          </cell>
        </row>
        <row r="2394">
          <cell r="B2394" t="str">
            <v>N4S61E19</v>
          </cell>
          <cell r="C2394" t="str">
            <v>Servicios Auxiliares AC y DC tipo 4</v>
          </cell>
          <cell r="D2394">
            <v>0</v>
          </cell>
        </row>
        <row r="2395">
          <cell r="B2395" t="str">
            <v>N4S61E20</v>
          </cell>
          <cell r="C2395" t="str">
            <v>Alambre de cobre  No 4 AWG / acero</v>
          </cell>
          <cell r="D2395">
            <v>3054205</v>
          </cell>
        </row>
        <row r="2396">
          <cell r="B2396" t="str">
            <v>N4S61E21</v>
          </cell>
          <cell r="C2396" t="str">
            <v>Material de conexión en malla de puesta a tierra</v>
          </cell>
          <cell r="D2396">
            <v>3887170</v>
          </cell>
        </row>
        <row r="2397">
          <cell r="B2397" t="str">
            <v>N4S61E22</v>
          </cell>
          <cell r="C2397" t="str">
            <v>Cables de SSAA  para equipos de patio</v>
          </cell>
          <cell r="D2397">
            <v>0</v>
          </cell>
        </row>
        <row r="2398">
          <cell r="B2398" t="str">
            <v>N4S61E23</v>
          </cell>
          <cell r="C2398" t="str">
            <v>Alumbrado exterior</v>
          </cell>
          <cell r="D2398">
            <v>0</v>
          </cell>
        </row>
        <row r="2399">
          <cell r="B2399" t="str">
            <v>N4S62E01</v>
          </cell>
          <cell r="C2399" t="str">
            <v>Dispositivo de Protección contra Sobretensiones (DPS) - N4</v>
          </cell>
          <cell r="D2399">
            <v>0</v>
          </cell>
        </row>
        <row r="2400">
          <cell r="B2400" t="str">
            <v>N4S62E02</v>
          </cell>
          <cell r="C2400" t="str">
            <v>Dispositivo de Protección contra Sobretensiones (DPS) - Compensación - N4</v>
          </cell>
          <cell r="D2400">
            <v>0</v>
          </cell>
        </row>
        <row r="2401">
          <cell r="B2401" t="str">
            <v>N4S62E03</v>
          </cell>
          <cell r="C2401" t="str">
            <v>Interruptor - N4</v>
          </cell>
          <cell r="D2401">
            <v>0</v>
          </cell>
        </row>
        <row r="2402">
          <cell r="B2402" t="str">
            <v>N4S62E04</v>
          </cell>
          <cell r="C2402" t="str">
            <v>Interruptor - Compensación - N4</v>
          </cell>
          <cell r="D2402">
            <v>0</v>
          </cell>
        </row>
        <row r="2403">
          <cell r="B2403" t="str">
            <v>N4S62E05</v>
          </cell>
          <cell r="C2403" t="str">
            <v>Seccionador Tripolar - N4</v>
          </cell>
          <cell r="D2403">
            <v>0</v>
          </cell>
        </row>
        <row r="2404">
          <cell r="B2404" t="str">
            <v>N4S62E06</v>
          </cell>
          <cell r="C2404" t="str">
            <v>Seccionador Tripolar con Cuchilla de Puesta a Tierra - N4</v>
          </cell>
          <cell r="D2404">
            <v>0</v>
          </cell>
        </row>
        <row r="2405">
          <cell r="B2405" t="str">
            <v>N4S62E07</v>
          </cell>
          <cell r="C2405" t="str">
            <v>Transformador de corriente - N4</v>
          </cell>
          <cell r="D2405">
            <v>0</v>
          </cell>
        </row>
        <row r="2406">
          <cell r="B2406" t="str">
            <v>N4S62E08</v>
          </cell>
          <cell r="C2406" t="str">
            <v>Aislador poste - N4</v>
          </cell>
          <cell r="D2406">
            <v>0</v>
          </cell>
        </row>
        <row r="2407">
          <cell r="B2407" t="str">
            <v>N4S62E09</v>
          </cell>
          <cell r="C2407" t="str">
            <v>Interruptor  de acople- N4</v>
          </cell>
          <cell r="D2407">
            <v>0</v>
          </cell>
        </row>
        <row r="2408">
          <cell r="B2408" t="str">
            <v>N4S62E10</v>
          </cell>
          <cell r="C2408" t="str">
            <v>Seccionador Tripolar de acople - N4</v>
          </cell>
          <cell r="D2408">
            <v>0</v>
          </cell>
        </row>
        <row r="2409">
          <cell r="B2409" t="str">
            <v>N4S62E11</v>
          </cell>
          <cell r="C2409" t="str">
            <v>Transformador de corriente de acople- N4</v>
          </cell>
          <cell r="D2409">
            <v>0</v>
          </cell>
        </row>
        <row r="2410">
          <cell r="B2410" t="str">
            <v>N4S62E12</v>
          </cell>
          <cell r="C2410" t="str">
            <v>Módulo genérico encapsulado N4</v>
          </cell>
          <cell r="D2410">
            <v>0</v>
          </cell>
        </row>
        <row r="2411">
          <cell r="B2411" t="str">
            <v>N4S62E13</v>
          </cell>
          <cell r="C2411" t="str">
            <v>Acero Estructural (kg)</v>
          </cell>
          <cell r="D2411">
            <v>0</v>
          </cell>
        </row>
        <row r="2412">
          <cell r="B2412" t="str">
            <v>N4S62E14</v>
          </cell>
          <cell r="C2412" t="str">
            <v>Conductores alta tensión</v>
          </cell>
          <cell r="D2412">
            <v>0</v>
          </cell>
        </row>
        <row r="2413">
          <cell r="B2413" t="str">
            <v>N4S62E15</v>
          </cell>
          <cell r="C2413" t="str">
            <v>Conectores</v>
          </cell>
          <cell r="D2413">
            <v>0</v>
          </cell>
        </row>
        <row r="2414">
          <cell r="B2414" t="str">
            <v>N4S62E16</v>
          </cell>
          <cell r="C2414" t="str">
            <v>Cadenas de aisladores</v>
          </cell>
          <cell r="D2414">
            <v>0</v>
          </cell>
        </row>
        <row r="2415">
          <cell r="B2415" t="str">
            <v>N4S62E17</v>
          </cell>
          <cell r="C2415" t="str">
            <v>Campo móvil encapsulado - N4</v>
          </cell>
          <cell r="D2415">
            <v>0</v>
          </cell>
        </row>
        <row r="2416">
          <cell r="B2416" t="str">
            <v>N4S62E18</v>
          </cell>
          <cell r="C2416" t="str">
            <v>Terminales SF6 - Aire - N4</v>
          </cell>
          <cell r="D2416">
            <v>0</v>
          </cell>
        </row>
        <row r="2417">
          <cell r="B2417" t="str">
            <v>N4S62E19</v>
          </cell>
          <cell r="C2417" t="str">
            <v>Servicios Auxiliares AC y DC tipo 1</v>
          </cell>
          <cell r="D2417">
            <v>0</v>
          </cell>
        </row>
        <row r="2418">
          <cell r="B2418" t="str">
            <v>N4S62E19</v>
          </cell>
          <cell r="C2418" t="str">
            <v>Servicios Auxiliares AC y DC tipo 2</v>
          </cell>
          <cell r="D2418">
            <v>220576976</v>
          </cell>
        </row>
        <row r="2419">
          <cell r="B2419" t="str">
            <v>N4S62E19</v>
          </cell>
          <cell r="C2419" t="str">
            <v>Servicios Auxiliares AC y DC tipo 3</v>
          </cell>
          <cell r="D2419">
            <v>0</v>
          </cell>
        </row>
        <row r="2420">
          <cell r="B2420" t="str">
            <v>N4S62E19</v>
          </cell>
          <cell r="C2420" t="str">
            <v>Servicios Auxiliares AC y DC tipo 4</v>
          </cell>
          <cell r="D2420">
            <v>0</v>
          </cell>
        </row>
        <row r="2421">
          <cell r="B2421" t="str">
            <v>N4S62E20</v>
          </cell>
          <cell r="C2421" t="str">
            <v>Alambre de cobre  No 4 AWG / acero</v>
          </cell>
          <cell r="D2421">
            <v>2486011</v>
          </cell>
        </row>
        <row r="2422">
          <cell r="B2422" t="str">
            <v>N4S62E21</v>
          </cell>
          <cell r="C2422" t="str">
            <v>Material de conexión en malla de puesta a tierra</v>
          </cell>
          <cell r="D2422">
            <v>2938013</v>
          </cell>
        </row>
        <row r="2423">
          <cell r="B2423" t="str">
            <v>N4S62E22</v>
          </cell>
          <cell r="C2423" t="str">
            <v>Cables de SSAA  para equipos de patio</v>
          </cell>
          <cell r="D2423">
            <v>0</v>
          </cell>
        </row>
        <row r="2424">
          <cell r="B2424" t="str">
            <v>N4S62E23</v>
          </cell>
          <cell r="C2424" t="str">
            <v>Alumbrado exterior</v>
          </cell>
          <cell r="D2424">
            <v>0</v>
          </cell>
        </row>
        <row r="2425">
          <cell r="B2425" t="str">
            <v>N4S63E01</v>
          </cell>
          <cell r="C2425" t="str">
            <v>Dispositivo de Protección contra Sobretensiones (DPS) - N4</v>
          </cell>
          <cell r="D2425">
            <v>0</v>
          </cell>
        </row>
        <row r="2426">
          <cell r="B2426" t="str">
            <v>N4S63E02</v>
          </cell>
          <cell r="C2426" t="str">
            <v>Dispositivo de Protección contra Sobretensiones (DPS) - Compensación - N4</v>
          </cell>
          <cell r="D2426">
            <v>0</v>
          </cell>
        </row>
        <row r="2427">
          <cell r="B2427" t="str">
            <v>N4S63E03</v>
          </cell>
          <cell r="C2427" t="str">
            <v>Interruptor - N4</v>
          </cell>
          <cell r="D2427">
            <v>0</v>
          </cell>
        </row>
        <row r="2428">
          <cell r="B2428" t="str">
            <v>N4S63E04</v>
          </cell>
          <cell r="C2428" t="str">
            <v>Interruptor - Compensación - N4</v>
          </cell>
          <cell r="D2428">
            <v>0</v>
          </cell>
        </row>
        <row r="2429">
          <cell r="B2429" t="str">
            <v>N4S63E05</v>
          </cell>
          <cell r="C2429" t="str">
            <v>Seccionador Tripolar - N4</v>
          </cell>
          <cell r="D2429">
            <v>0</v>
          </cell>
        </row>
        <row r="2430">
          <cell r="B2430" t="str">
            <v>N4S63E06</v>
          </cell>
          <cell r="C2430" t="str">
            <v>Seccionador Tripolar con Cuchilla de Puesta a Tierra - N4</v>
          </cell>
          <cell r="D2430">
            <v>0</v>
          </cell>
        </row>
        <row r="2431">
          <cell r="B2431" t="str">
            <v>N4S63E07</v>
          </cell>
          <cell r="C2431" t="str">
            <v>Transformador de corriente - N4</v>
          </cell>
          <cell r="D2431">
            <v>0</v>
          </cell>
        </row>
        <row r="2432">
          <cell r="B2432" t="str">
            <v>N4S63E08</v>
          </cell>
          <cell r="C2432" t="str">
            <v>Aislador poste - N4</v>
          </cell>
          <cell r="D2432">
            <v>0</v>
          </cell>
        </row>
        <row r="2433">
          <cell r="B2433" t="str">
            <v>N4S63E09</v>
          </cell>
          <cell r="C2433" t="str">
            <v>Interruptor  de acople- N4</v>
          </cell>
          <cell r="D2433">
            <v>0</v>
          </cell>
        </row>
        <row r="2434">
          <cell r="B2434" t="str">
            <v>N4S63E10</v>
          </cell>
          <cell r="C2434" t="str">
            <v>Seccionador Tripolar de acople - N4</v>
          </cell>
          <cell r="D2434">
            <v>0</v>
          </cell>
        </row>
        <row r="2435">
          <cell r="B2435" t="str">
            <v>N4S63E11</v>
          </cell>
          <cell r="C2435" t="str">
            <v>Transformador de corriente de acople- N4</v>
          </cell>
          <cell r="D2435">
            <v>0</v>
          </cell>
        </row>
        <row r="2436">
          <cell r="B2436" t="str">
            <v>N4S63E12</v>
          </cell>
          <cell r="C2436" t="str">
            <v>Módulo genérico encapsulado N4</v>
          </cell>
          <cell r="D2436">
            <v>0</v>
          </cell>
        </row>
        <row r="2437">
          <cell r="B2437" t="str">
            <v>N4S63E13</v>
          </cell>
          <cell r="C2437" t="str">
            <v>Acero Estructural (kg)</v>
          </cell>
          <cell r="D2437">
            <v>0</v>
          </cell>
        </row>
        <row r="2438">
          <cell r="B2438" t="str">
            <v>N4S63E14</v>
          </cell>
          <cell r="C2438" t="str">
            <v>Conductores alta tensión</v>
          </cell>
          <cell r="D2438">
            <v>0</v>
          </cell>
        </row>
        <row r="2439">
          <cell r="B2439" t="str">
            <v>N4S63E15</v>
          </cell>
          <cell r="C2439" t="str">
            <v>Conectores</v>
          </cell>
          <cell r="D2439">
            <v>0</v>
          </cell>
        </row>
        <row r="2440">
          <cell r="B2440" t="str">
            <v>N4S63E16</v>
          </cell>
          <cell r="C2440" t="str">
            <v>Cadenas de aisladores</v>
          </cell>
          <cell r="D2440">
            <v>0</v>
          </cell>
        </row>
        <row r="2441">
          <cell r="B2441" t="str">
            <v>N4S63E17</v>
          </cell>
          <cell r="C2441" t="str">
            <v>Campo móvil encapsulado - N4</v>
          </cell>
          <cell r="D2441">
            <v>0</v>
          </cell>
        </row>
        <row r="2442">
          <cell r="B2442" t="str">
            <v>N4S63E18</v>
          </cell>
          <cell r="C2442" t="str">
            <v>Terminales SF6 - Aire - N4</v>
          </cell>
          <cell r="D2442">
            <v>0</v>
          </cell>
        </row>
        <row r="2443">
          <cell r="B2443" t="str">
            <v>N4S63E19</v>
          </cell>
          <cell r="C2443" t="str">
            <v>Servicios Auxiliares AC y DC tipo 1</v>
          </cell>
          <cell r="D2443">
            <v>0</v>
          </cell>
        </row>
        <row r="2444">
          <cell r="B2444" t="str">
            <v>N4S63E19</v>
          </cell>
          <cell r="C2444" t="str">
            <v>Servicios Auxiliares AC y DC tipo 2</v>
          </cell>
          <cell r="D2444">
            <v>0</v>
          </cell>
        </row>
        <row r="2445">
          <cell r="B2445" t="str">
            <v>N4S63E19</v>
          </cell>
          <cell r="C2445" t="str">
            <v>Servicios Auxiliares AC y DC tipo 3</v>
          </cell>
          <cell r="D2445">
            <v>200277184</v>
          </cell>
        </row>
        <row r="2446">
          <cell r="B2446" t="str">
            <v>N4S63E19</v>
          </cell>
          <cell r="C2446" t="str">
            <v>Servicios Auxiliares AC y DC tipo 4</v>
          </cell>
          <cell r="D2446">
            <v>0</v>
          </cell>
        </row>
        <row r="2447">
          <cell r="B2447" t="str">
            <v>N4S63E20</v>
          </cell>
          <cell r="C2447" t="str">
            <v>Alambre de cobre  No 4 AWG / acero</v>
          </cell>
          <cell r="D2447">
            <v>2254912</v>
          </cell>
        </row>
        <row r="2448">
          <cell r="B2448" t="str">
            <v>N4S63E21</v>
          </cell>
          <cell r="C2448" t="str">
            <v>Material de conexión en malla de puesta a tierra</v>
          </cell>
          <cell r="D2448">
            <v>2459904</v>
          </cell>
        </row>
        <row r="2449">
          <cell r="B2449" t="str">
            <v>N4S63E22</v>
          </cell>
          <cell r="C2449" t="str">
            <v>Cables de SSAA  para equipos de patio</v>
          </cell>
          <cell r="D2449">
            <v>0</v>
          </cell>
        </row>
        <row r="2450">
          <cell r="B2450" t="str">
            <v>N4S63E23</v>
          </cell>
          <cell r="C2450" t="str">
            <v>Alumbrado exterior</v>
          </cell>
          <cell r="D2450">
            <v>0</v>
          </cell>
        </row>
        <row r="2451">
          <cell r="B2451" t="str">
            <v>N4S64E01</v>
          </cell>
          <cell r="C2451" t="str">
            <v>Dispositivo de Protección contra Sobretensiones (DPS) - N4</v>
          </cell>
          <cell r="D2451">
            <v>0</v>
          </cell>
        </row>
        <row r="2452">
          <cell r="B2452" t="str">
            <v>N4S64E02</v>
          </cell>
          <cell r="C2452" t="str">
            <v>Dispositivo de Protección contra Sobretensiones (DPS) - Compensación - N4</v>
          </cell>
          <cell r="D2452">
            <v>0</v>
          </cell>
        </row>
        <row r="2453">
          <cell r="B2453" t="str">
            <v>N4S64E03</v>
          </cell>
          <cell r="C2453" t="str">
            <v>Interruptor - N4</v>
          </cell>
          <cell r="D2453">
            <v>0</v>
          </cell>
        </row>
        <row r="2454">
          <cell r="B2454" t="str">
            <v>N4S64E04</v>
          </cell>
          <cell r="C2454" t="str">
            <v>Interruptor - Compensación - N4</v>
          </cell>
          <cell r="D2454">
            <v>0</v>
          </cell>
        </row>
        <row r="2455">
          <cell r="B2455" t="str">
            <v>N4S64E05</v>
          </cell>
          <cell r="C2455" t="str">
            <v>Seccionador Tripolar - N4</v>
          </cell>
          <cell r="D2455">
            <v>0</v>
          </cell>
        </row>
        <row r="2456">
          <cell r="B2456" t="str">
            <v>N4S64E06</v>
          </cell>
          <cell r="C2456" t="str">
            <v>Seccionador Tripolar con Cuchilla de Puesta a Tierra - N4</v>
          </cell>
          <cell r="D2456">
            <v>0</v>
          </cell>
        </row>
        <row r="2457">
          <cell r="B2457" t="str">
            <v>N4S64E07</v>
          </cell>
          <cell r="C2457" t="str">
            <v>Transformador de corriente - N4</v>
          </cell>
          <cell r="D2457">
            <v>0</v>
          </cell>
        </row>
        <row r="2458">
          <cell r="B2458" t="str">
            <v>N4S64E08</v>
          </cell>
          <cell r="C2458" t="str">
            <v>Aislador poste - N4</v>
          </cell>
          <cell r="D2458">
            <v>0</v>
          </cell>
        </row>
        <row r="2459">
          <cell r="B2459" t="str">
            <v>N4S64E09</v>
          </cell>
          <cell r="C2459" t="str">
            <v>Interruptor  de acople- N4</v>
          </cell>
          <cell r="D2459">
            <v>0</v>
          </cell>
        </row>
        <row r="2460">
          <cell r="B2460" t="str">
            <v>N4S64E10</v>
          </cell>
          <cell r="C2460" t="str">
            <v>Seccionador Tripolar de acople - N4</v>
          </cell>
          <cell r="D2460">
            <v>0</v>
          </cell>
        </row>
        <row r="2461">
          <cell r="B2461" t="str">
            <v>N4S64E11</v>
          </cell>
          <cell r="C2461" t="str">
            <v>Transformador de corriente de acople- N4</v>
          </cell>
          <cell r="D2461">
            <v>0</v>
          </cell>
        </row>
        <row r="2462">
          <cell r="B2462" t="str">
            <v>N4S64E12</v>
          </cell>
          <cell r="C2462" t="str">
            <v>Módulo genérico encapsulado N4</v>
          </cell>
          <cell r="D2462">
            <v>0</v>
          </cell>
        </row>
        <row r="2463">
          <cell r="B2463" t="str">
            <v>N4S64E13</v>
          </cell>
          <cell r="C2463" t="str">
            <v>Acero Estructural (kg)</v>
          </cell>
          <cell r="D2463">
            <v>0</v>
          </cell>
        </row>
        <row r="2464">
          <cell r="B2464" t="str">
            <v>N4S64E14</v>
          </cell>
          <cell r="C2464" t="str">
            <v>Conductores alta tensión</v>
          </cell>
          <cell r="D2464">
            <v>0</v>
          </cell>
        </row>
        <row r="2465">
          <cell r="B2465" t="str">
            <v>N4S64E15</v>
          </cell>
          <cell r="C2465" t="str">
            <v>Conectores</v>
          </cell>
          <cell r="D2465">
            <v>0</v>
          </cell>
        </row>
        <row r="2466">
          <cell r="B2466" t="str">
            <v>N4S64E16</v>
          </cell>
          <cell r="C2466" t="str">
            <v>Cadenas de aisladores</v>
          </cell>
          <cell r="D2466">
            <v>0</v>
          </cell>
        </row>
        <row r="2467">
          <cell r="B2467" t="str">
            <v>N4S64E17</v>
          </cell>
          <cell r="C2467" t="str">
            <v>Campo móvil encapsulado - N4</v>
          </cell>
          <cell r="D2467">
            <v>0</v>
          </cell>
        </row>
        <row r="2468">
          <cell r="B2468" t="str">
            <v>N4S64E18</v>
          </cell>
          <cell r="C2468" t="str">
            <v>Terminales SF6 - Aire - N4</v>
          </cell>
          <cell r="D2468">
            <v>0</v>
          </cell>
        </row>
        <row r="2469">
          <cell r="B2469" t="str">
            <v>N4S64E19</v>
          </cell>
          <cell r="C2469" t="str">
            <v>Servicios Auxiliares AC y DC tipo 1</v>
          </cell>
          <cell r="D2469">
            <v>0</v>
          </cell>
        </row>
        <row r="2470">
          <cell r="B2470" t="str">
            <v>N4S64E19</v>
          </cell>
          <cell r="C2470" t="str">
            <v>Servicios Auxiliares AC y DC tipo 2</v>
          </cell>
          <cell r="D2470">
            <v>0</v>
          </cell>
        </row>
        <row r="2471">
          <cell r="B2471" t="str">
            <v>N4S64E19</v>
          </cell>
          <cell r="C2471" t="str">
            <v>Servicios Auxiliares AC y DC tipo 3</v>
          </cell>
          <cell r="D2471">
            <v>0</v>
          </cell>
        </row>
        <row r="2472">
          <cell r="B2472" t="str">
            <v>N4S64E19</v>
          </cell>
          <cell r="C2472" t="str">
            <v>Servicios Auxiliares AC y DC tipo 4</v>
          </cell>
          <cell r="D2472">
            <v>192612483</v>
          </cell>
        </row>
        <row r="2473">
          <cell r="B2473" t="str">
            <v>N4S64E20</v>
          </cell>
          <cell r="C2473" t="str">
            <v>Alambre de cobre  No 4 AWG / acero</v>
          </cell>
          <cell r="D2473">
            <v>1767086.9999999998</v>
          </cell>
        </row>
        <row r="2474">
          <cell r="B2474" t="str">
            <v>N4S64E21</v>
          </cell>
          <cell r="C2474" t="str">
            <v>Material de conexión en malla de puesta a tierra</v>
          </cell>
          <cell r="D2474">
            <v>1963430</v>
          </cell>
        </row>
        <row r="2475">
          <cell r="B2475" t="str">
            <v>N4S64E22</v>
          </cell>
          <cell r="C2475" t="str">
            <v>Cables de SSAA  para equipos de patio</v>
          </cell>
          <cell r="D2475">
            <v>0</v>
          </cell>
        </row>
        <row r="2476">
          <cell r="B2476" t="str">
            <v>N4S64E23</v>
          </cell>
          <cell r="C2476" t="str">
            <v>Alumbrado exterior</v>
          </cell>
          <cell r="D2476">
            <v>0</v>
          </cell>
        </row>
        <row r="2477">
          <cell r="B2477" t="str">
            <v>N4S65E01</v>
          </cell>
          <cell r="C2477" t="str">
            <v>Dispositivo de Protección contra Sobretensiones (DPS) - N4</v>
          </cell>
          <cell r="D2477">
            <v>0</v>
          </cell>
        </row>
        <row r="2478">
          <cell r="B2478" t="str">
            <v>N4S65E02</v>
          </cell>
          <cell r="C2478" t="str">
            <v>Dispositivo de Protección contra Sobretensiones (DPS) - Compensación - N4</v>
          </cell>
          <cell r="D2478">
            <v>48643716</v>
          </cell>
        </row>
        <row r="2479">
          <cell r="B2479" t="str">
            <v>N4S65E03</v>
          </cell>
          <cell r="C2479" t="str">
            <v>Interruptor - N4</v>
          </cell>
          <cell r="D2479">
            <v>0</v>
          </cell>
        </row>
        <row r="2480">
          <cell r="B2480" t="str">
            <v>N4S65E04</v>
          </cell>
          <cell r="C2480" t="str">
            <v>Interruptor - Compensación - N4</v>
          </cell>
          <cell r="D2480">
            <v>344928168</v>
          </cell>
        </row>
        <row r="2481">
          <cell r="B2481" t="str">
            <v>N4S65E05</v>
          </cell>
          <cell r="C2481" t="str">
            <v>Seccionador Tripolar - N4</v>
          </cell>
          <cell r="D2481">
            <v>0</v>
          </cell>
        </row>
        <row r="2482">
          <cell r="B2482" t="str">
            <v>N4S65E06</v>
          </cell>
          <cell r="C2482" t="str">
            <v>Seccionador Tripolar con Cuchilla de Puesta a Tierra - N4</v>
          </cell>
          <cell r="D2482">
            <v>63384235.999999993</v>
          </cell>
        </row>
        <row r="2483">
          <cell r="B2483" t="str">
            <v>N4S65E07</v>
          </cell>
          <cell r="C2483" t="str">
            <v>Transformador de corriente - N4</v>
          </cell>
          <cell r="D2483">
            <v>123083342</v>
          </cell>
        </row>
        <row r="2484">
          <cell r="B2484" t="str">
            <v>N4S65E08</v>
          </cell>
          <cell r="C2484" t="str">
            <v>Aislador poste - N4</v>
          </cell>
          <cell r="D2484">
            <v>25795910.000000004</v>
          </cell>
        </row>
        <row r="2485">
          <cell r="B2485" t="str">
            <v>N4S65E09</v>
          </cell>
          <cell r="C2485" t="str">
            <v>Interruptor  de acople- N4</v>
          </cell>
          <cell r="D2485">
            <v>0</v>
          </cell>
        </row>
        <row r="2486">
          <cell r="B2486" t="str">
            <v>N4S65E10</v>
          </cell>
          <cell r="C2486" t="str">
            <v>Seccionador Tripolar de acople - N4</v>
          </cell>
          <cell r="D2486">
            <v>0</v>
          </cell>
        </row>
        <row r="2487">
          <cell r="B2487" t="str">
            <v>N4S65E11</v>
          </cell>
          <cell r="C2487" t="str">
            <v>Transformador de corriente de acople- N4</v>
          </cell>
          <cell r="D2487">
            <v>0</v>
          </cell>
        </row>
        <row r="2488">
          <cell r="B2488" t="str">
            <v>N4S65E12</v>
          </cell>
          <cell r="C2488" t="str">
            <v>Módulo genérico encapsulado N4</v>
          </cell>
          <cell r="D2488">
            <v>0</v>
          </cell>
        </row>
        <row r="2489">
          <cell r="B2489" t="str">
            <v>N4S65E13</v>
          </cell>
          <cell r="C2489" t="str">
            <v>Acero Estructural (kg)</v>
          </cell>
          <cell r="D2489">
            <v>55276950</v>
          </cell>
        </row>
        <row r="2490">
          <cell r="B2490" t="str">
            <v>N4S65E14</v>
          </cell>
          <cell r="C2490" t="str">
            <v>Conductores alta tensión</v>
          </cell>
          <cell r="D2490">
            <v>56013976</v>
          </cell>
        </row>
        <row r="2491">
          <cell r="B2491" t="str">
            <v>N4S65E15</v>
          </cell>
          <cell r="C2491" t="str">
            <v>Conectores</v>
          </cell>
          <cell r="D2491">
            <v>16214571.999999998</v>
          </cell>
        </row>
        <row r="2492">
          <cell r="B2492" t="str">
            <v>N4S65E16</v>
          </cell>
          <cell r="C2492" t="str">
            <v>Cadenas de aisladores</v>
          </cell>
          <cell r="D2492">
            <v>3685130</v>
          </cell>
        </row>
        <row r="2493">
          <cell r="B2493" t="str">
            <v>N4S65E17</v>
          </cell>
          <cell r="C2493" t="str">
            <v>Campo móvil encapsulado - N4</v>
          </cell>
          <cell r="D2493">
            <v>0</v>
          </cell>
        </row>
        <row r="2494">
          <cell r="B2494" t="str">
            <v>N4S65E18</v>
          </cell>
          <cell r="C2494" t="str">
            <v>Terminales SF6 - Aire - N4</v>
          </cell>
          <cell r="D2494">
            <v>0</v>
          </cell>
        </row>
        <row r="2495">
          <cell r="B2495" t="str">
            <v>N4S65E19</v>
          </cell>
          <cell r="C2495" t="str">
            <v>Servicios Auxiliares AC y DC tipo 1</v>
          </cell>
          <cell r="D2495">
            <v>0</v>
          </cell>
        </row>
        <row r="2496">
          <cell r="B2496" t="str">
            <v>N4S65E19</v>
          </cell>
          <cell r="C2496" t="str">
            <v>Servicios Auxiliares AC y DC tipo 2</v>
          </cell>
          <cell r="D2496">
            <v>0</v>
          </cell>
        </row>
        <row r="2497">
          <cell r="B2497" t="str">
            <v>N4S65E19</v>
          </cell>
          <cell r="C2497" t="str">
            <v>Servicios Auxiliares AC y DC tipo 3</v>
          </cell>
          <cell r="D2497">
            <v>0</v>
          </cell>
        </row>
        <row r="2498">
          <cell r="B2498" t="str">
            <v>N4S65E19</v>
          </cell>
          <cell r="C2498" t="str">
            <v>Servicios Auxiliares AC y DC tipo 4</v>
          </cell>
          <cell r="D2498">
            <v>0</v>
          </cell>
        </row>
        <row r="2499">
          <cell r="B2499" t="str">
            <v>N4S65E20</v>
          </cell>
          <cell r="C2499" t="str">
            <v>Alambre de cobre  No 4 AWG / acero</v>
          </cell>
          <cell r="D2499">
            <v>0</v>
          </cell>
        </row>
        <row r="2500">
          <cell r="B2500" t="str">
            <v>N4S65E21</v>
          </cell>
          <cell r="C2500" t="str">
            <v>Material de conexión en malla de puesta a tierra</v>
          </cell>
          <cell r="D2500">
            <v>0</v>
          </cell>
        </row>
        <row r="2501">
          <cell r="B2501" t="str">
            <v>N4S65E22</v>
          </cell>
          <cell r="C2501" t="str">
            <v>Cables de SSAA  para equipos de patio</v>
          </cell>
          <cell r="D2501">
            <v>0</v>
          </cell>
        </row>
        <row r="2502">
          <cell r="B2502" t="str">
            <v>N4S65E23</v>
          </cell>
          <cell r="C2502" t="str">
            <v>Alumbrado exterior</v>
          </cell>
          <cell r="D2502">
            <v>0</v>
          </cell>
        </row>
        <row r="2503">
          <cell r="B2503" t="str">
            <v>N4S66E01</v>
          </cell>
          <cell r="C2503" t="str">
            <v>Dispositivo de Protección contra Sobretensiones (DPS) - N4</v>
          </cell>
          <cell r="D2503">
            <v>0</v>
          </cell>
        </row>
        <row r="2504">
          <cell r="B2504" t="str">
            <v>N4S66E02</v>
          </cell>
          <cell r="C2504" t="str">
            <v>Dispositivo de Protección contra Sobretensiones (DPS) - Compensación - N4</v>
          </cell>
          <cell r="D2504">
            <v>49166312</v>
          </cell>
        </row>
        <row r="2505">
          <cell r="B2505" t="str">
            <v>N4S66E03</v>
          </cell>
          <cell r="C2505" t="str">
            <v>Interruptor - N4</v>
          </cell>
          <cell r="D2505">
            <v>0</v>
          </cell>
        </row>
        <row r="2506">
          <cell r="B2506" t="str">
            <v>N4S66E04</v>
          </cell>
          <cell r="C2506" t="str">
            <v>Interruptor - Compensación - N4</v>
          </cell>
          <cell r="D2506">
            <v>346333286</v>
          </cell>
        </row>
        <row r="2507">
          <cell r="B2507" t="str">
            <v>N4S66E05</v>
          </cell>
          <cell r="C2507" t="str">
            <v>Seccionador Tripolar - N4</v>
          </cell>
          <cell r="D2507">
            <v>0</v>
          </cell>
        </row>
        <row r="2508">
          <cell r="B2508" t="str">
            <v>N4S66E06</v>
          </cell>
          <cell r="C2508" t="str">
            <v>Seccionador Tripolar con Cuchilla de Puesta a Tierra - N4</v>
          </cell>
          <cell r="D2508">
            <v>63626992</v>
          </cell>
        </row>
        <row r="2509">
          <cell r="B2509" t="str">
            <v>N4S66E07</v>
          </cell>
          <cell r="C2509" t="str">
            <v>Transformador de corriente - N4</v>
          </cell>
          <cell r="D2509">
            <v>123638814.00000001</v>
          </cell>
        </row>
        <row r="2510">
          <cell r="B2510" t="str">
            <v>N4S66E08</v>
          </cell>
          <cell r="C2510" t="str">
            <v>Aislador poste - N4</v>
          </cell>
          <cell r="D2510">
            <v>26029223.999999996</v>
          </cell>
        </row>
        <row r="2511">
          <cell r="B2511" t="str">
            <v>N4S66E09</v>
          </cell>
          <cell r="C2511" t="str">
            <v>Interruptor  de acople- N4</v>
          </cell>
          <cell r="D2511">
            <v>0</v>
          </cell>
        </row>
        <row r="2512">
          <cell r="B2512" t="str">
            <v>N4S66E10</v>
          </cell>
          <cell r="C2512" t="str">
            <v>Seccionador Tripolar de acople - N4</v>
          </cell>
          <cell r="D2512">
            <v>0</v>
          </cell>
        </row>
        <row r="2513">
          <cell r="B2513" t="str">
            <v>N4S66E11</v>
          </cell>
          <cell r="C2513" t="str">
            <v>Transformador de corriente de acople- N4</v>
          </cell>
          <cell r="D2513">
            <v>0</v>
          </cell>
        </row>
        <row r="2514">
          <cell r="B2514" t="str">
            <v>N4S66E12</v>
          </cell>
          <cell r="C2514" t="str">
            <v>Módulo genérico encapsulado N4</v>
          </cell>
          <cell r="D2514">
            <v>0</v>
          </cell>
        </row>
        <row r="2515">
          <cell r="B2515" t="str">
            <v>N4S66E13</v>
          </cell>
          <cell r="C2515" t="str">
            <v>Acero Estructural (kg)</v>
          </cell>
          <cell r="D2515">
            <v>55673618</v>
          </cell>
        </row>
        <row r="2516">
          <cell r="B2516" t="str">
            <v>N4S66E14</v>
          </cell>
          <cell r="C2516" t="str">
            <v>Conductores alta tensión</v>
          </cell>
          <cell r="D2516">
            <v>43382040</v>
          </cell>
        </row>
        <row r="2517">
          <cell r="B2517" t="str">
            <v>N4S66E15</v>
          </cell>
          <cell r="C2517" t="str">
            <v>Conectores</v>
          </cell>
          <cell r="D2517">
            <v>11568544</v>
          </cell>
        </row>
        <row r="2518">
          <cell r="B2518" t="str">
            <v>N4S66E16</v>
          </cell>
          <cell r="C2518" t="str">
            <v>Cadenas de aisladores</v>
          </cell>
          <cell r="D2518">
            <v>3615170</v>
          </cell>
        </row>
        <row r="2519">
          <cell r="B2519" t="str">
            <v>N4S66E17</v>
          </cell>
          <cell r="C2519" t="str">
            <v>Campo móvil encapsulado - N4</v>
          </cell>
          <cell r="D2519">
            <v>0</v>
          </cell>
        </row>
        <row r="2520">
          <cell r="B2520" t="str">
            <v>N4S66E18</v>
          </cell>
          <cell r="C2520" t="str">
            <v>Terminales SF6 - Aire - N4</v>
          </cell>
          <cell r="D2520">
            <v>0</v>
          </cell>
        </row>
        <row r="2521">
          <cell r="B2521" t="str">
            <v>N4S66E19</v>
          </cell>
          <cell r="C2521" t="str">
            <v>Servicios Auxiliares AC y DC tipo 1</v>
          </cell>
          <cell r="D2521">
            <v>0</v>
          </cell>
        </row>
        <row r="2522">
          <cell r="B2522" t="str">
            <v>N4S66E19</v>
          </cell>
          <cell r="C2522" t="str">
            <v>Servicios Auxiliares AC y DC tipo 2</v>
          </cell>
          <cell r="D2522">
            <v>0</v>
          </cell>
        </row>
        <row r="2523">
          <cell r="B2523" t="str">
            <v>N4S66E19</v>
          </cell>
          <cell r="C2523" t="str">
            <v>Servicios Auxiliares AC y DC tipo 3</v>
          </cell>
          <cell r="D2523">
            <v>0</v>
          </cell>
        </row>
        <row r="2524">
          <cell r="B2524" t="str">
            <v>N4S66E19</v>
          </cell>
          <cell r="C2524" t="str">
            <v>Servicios Auxiliares AC y DC tipo 4</v>
          </cell>
          <cell r="D2524">
            <v>0</v>
          </cell>
        </row>
        <row r="2525">
          <cell r="B2525" t="str">
            <v>N4S66E20</v>
          </cell>
          <cell r="C2525" t="str">
            <v>Alambre de cobre  No 4 AWG / acero</v>
          </cell>
          <cell r="D2525">
            <v>0</v>
          </cell>
        </row>
        <row r="2526">
          <cell r="B2526" t="str">
            <v>N4S66E21</v>
          </cell>
          <cell r="C2526" t="str">
            <v>Material de conexión en malla de puesta a tierra</v>
          </cell>
          <cell r="D2526">
            <v>0</v>
          </cell>
        </row>
        <row r="2527">
          <cell r="B2527" t="str">
            <v>N4S66E22</v>
          </cell>
          <cell r="C2527" t="str">
            <v>Cables de SSAA  para equipos de patio</v>
          </cell>
          <cell r="D2527">
            <v>0</v>
          </cell>
        </row>
        <row r="2528">
          <cell r="B2528" t="str">
            <v>N4S66E23</v>
          </cell>
          <cell r="C2528" t="str">
            <v>Alumbrado exterior</v>
          </cell>
          <cell r="D2528">
            <v>0</v>
          </cell>
        </row>
        <row r="2529">
          <cell r="B2529" t="str">
            <v>N4S67E01</v>
          </cell>
          <cell r="C2529" t="str">
            <v>Dispositivo de Protección contra Sobretensiones (DPS) - N4</v>
          </cell>
          <cell r="D2529" t="e">
            <v>#N/A</v>
          </cell>
        </row>
        <row r="2530">
          <cell r="B2530" t="str">
            <v>N4S67E02</v>
          </cell>
          <cell r="C2530" t="str">
            <v>Dispositivo de Protección contra Sobretensiones (DPS) - Compensación - N4</v>
          </cell>
          <cell r="D2530" t="e">
            <v>#N/A</v>
          </cell>
        </row>
        <row r="2531">
          <cell r="B2531" t="str">
            <v>N4S67E03</v>
          </cell>
          <cell r="C2531" t="str">
            <v>Interruptor - N4</v>
          </cell>
          <cell r="D2531" t="e">
            <v>#N/A</v>
          </cell>
        </row>
        <row r="2532">
          <cell r="B2532" t="str">
            <v>N4S67E04</v>
          </cell>
          <cell r="C2532" t="str">
            <v>Interruptor - Compensación - N4</v>
          </cell>
          <cell r="D2532" t="e">
            <v>#N/A</v>
          </cell>
        </row>
        <row r="2533">
          <cell r="B2533" t="str">
            <v>N4S67E05</v>
          </cell>
          <cell r="C2533" t="str">
            <v>Seccionador Tripolar - N4</v>
          </cell>
          <cell r="D2533" t="e">
            <v>#N/A</v>
          </cell>
        </row>
        <row r="2534">
          <cell r="B2534" t="str">
            <v>N4S67E06</v>
          </cell>
          <cell r="C2534" t="str">
            <v>Seccionador Tripolar con Cuchilla de Puesta a Tierra - N4</v>
          </cell>
          <cell r="D2534" t="e">
            <v>#N/A</v>
          </cell>
        </row>
        <row r="2535">
          <cell r="B2535" t="str">
            <v>N4S67E07</v>
          </cell>
          <cell r="C2535" t="str">
            <v>Transformador de corriente - N4</v>
          </cell>
          <cell r="D2535" t="e">
            <v>#N/A</v>
          </cell>
        </row>
        <row r="2536">
          <cell r="B2536" t="str">
            <v>N4S67E08</v>
          </cell>
          <cell r="C2536" t="str">
            <v>Aislador poste - N4</v>
          </cell>
          <cell r="D2536" t="e">
            <v>#N/A</v>
          </cell>
        </row>
        <row r="2537">
          <cell r="B2537" t="str">
            <v>N4S67E09</v>
          </cell>
          <cell r="C2537" t="str">
            <v>Interruptor  de acople- N4</v>
          </cell>
          <cell r="D2537" t="e">
            <v>#N/A</v>
          </cell>
        </row>
        <row r="2538">
          <cell r="B2538" t="str">
            <v>N4S67E10</v>
          </cell>
          <cell r="C2538" t="str">
            <v>Seccionador Tripolar de acople - N4</v>
          </cell>
          <cell r="D2538" t="e">
            <v>#N/A</v>
          </cell>
        </row>
        <row r="2539">
          <cell r="B2539" t="str">
            <v>N4S67E11</v>
          </cell>
          <cell r="C2539" t="str">
            <v>Transformador de corriente de acople- N4</v>
          </cell>
          <cell r="D2539" t="e">
            <v>#N/A</v>
          </cell>
        </row>
        <row r="2540">
          <cell r="B2540" t="str">
            <v>N4S67E12</v>
          </cell>
          <cell r="C2540" t="str">
            <v>Módulo genérico encapsulado N4</v>
          </cell>
          <cell r="D2540" t="e">
            <v>#N/A</v>
          </cell>
        </row>
        <row r="2541">
          <cell r="B2541" t="str">
            <v>N4S67E13</v>
          </cell>
          <cell r="C2541" t="str">
            <v>Acero Estructural (kg)</v>
          </cell>
          <cell r="D2541" t="e">
            <v>#N/A</v>
          </cell>
        </row>
        <row r="2542">
          <cell r="B2542" t="str">
            <v>N4S67E14</v>
          </cell>
          <cell r="C2542" t="str">
            <v>Conductores alta tensión</v>
          </cell>
          <cell r="D2542" t="e">
            <v>#N/A</v>
          </cell>
        </row>
        <row r="2543">
          <cell r="B2543" t="str">
            <v>N4S67E15</v>
          </cell>
          <cell r="C2543" t="str">
            <v>Conectores</v>
          </cell>
          <cell r="D2543" t="e">
            <v>#N/A</v>
          </cell>
        </row>
        <row r="2544">
          <cell r="B2544" t="str">
            <v>N4S67E16</v>
          </cell>
          <cell r="C2544" t="str">
            <v>Cadenas de aisladores</v>
          </cell>
          <cell r="D2544" t="e">
            <v>#N/A</v>
          </cell>
        </row>
        <row r="2545">
          <cell r="B2545" t="str">
            <v>N4S67E17</v>
          </cell>
          <cell r="C2545" t="str">
            <v>Campo móvil encapsulado - N4</v>
          </cell>
          <cell r="D2545" t="e">
            <v>#N/A</v>
          </cell>
        </row>
        <row r="2546">
          <cell r="B2546" t="str">
            <v>N4S67E18</v>
          </cell>
          <cell r="C2546" t="str">
            <v>Terminales SF6 - Aire - N4</v>
          </cell>
          <cell r="D2546" t="e">
            <v>#N/A</v>
          </cell>
        </row>
        <row r="2547">
          <cell r="B2547" t="str">
            <v>N4S67E19</v>
          </cell>
          <cell r="C2547" t="str">
            <v>Servicios Auxiliares AC y DC tipo 1</v>
          </cell>
          <cell r="D2547" t="e">
            <v>#N/A</v>
          </cell>
        </row>
        <row r="2548">
          <cell r="B2548" t="str">
            <v>N4S67E19</v>
          </cell>
          <cell r="C2548" t="str">
            <v>Servicios Auxiliares AC y DC tipo 2</v>
          </cell>
          <cell r="D2548" t="e">
            <v>#N/A</v>
          </cell>
        </row>
        <row r="2549">
          <cell r="B2549" t="str">
            <v>N4S67E19</v>
          </cell>
          <cell r="C2549" t="str">
            <v>Servicios Auxiliares AC y DC tipo 3</v>
          </cell>
          <cell r="D2549" t="e">
            <v>#N/A</v>
          </cell>
        </row>
        <row r="2550">
          <cell r="B2550" t="str">
            <v>N4S67E19</v>
          </cell>
          <cell r="C2550" t="str">
            <v>Servicios Auxiliares AC y DC tipo 4</v>
          </cell>
          <cell r="D2550" t="e">
            <v>#N/A</v>
          </cell>
        </row>
        <row r="2551">
          <cell r="B2551" t="str">
            <v>N4S67E20</v>
          </cell>
          <cell r="C2551" t="str">
            <v>Alambre de cobre  No 4 AWG / acero</v>
          </cell>
          <cell r="D2551" t="e">
            <v>#N/A</v>
          </cell>
        </row>
        <row r="2552">
          <cell r="B2552" t="str">
            <v>N4S67E21</v>
          </cell>
          <cell r="C2552" t="str">
            <v>Material de conexión en malla de puesta a tierra</v>
          </cell>
          <cell r="D2552" t="e">
            <v>#N/A</v>
          </cell>
        </row>
        <row r="2553">
          <cell r="B2553" t="str">
            <v>N4S67E22</v>
          </cell>
          <cell r="C2553" t="str">
            <v>Cables de SSAA  para equipos de patio</v>
          </cell>
          <cell r="D2553" t="e">
            <v>#N/A</v>
          </cell>
        </row>
        <row r="2554">
          <cell r="B2554" t="str">
            <v>N4S67E23</v>
          </cell>
          <cell r="C2554" t="str">
            <v>Alumbrado exterior</v>
          </cell>
          <cell r="D2554" t="e">
            <v>#N/A</v>
          </cell>
        </row>
        <row r="2555">
          <cell r="B2555" t="str">
            <v>N4S68E01</v>
          </cell>
          <cell r="C2555" t="str">
            <v>Dispositivo de Protección contra Sobretensiones (DPS) - N4</v>
          </cell>
          <cell r="D2555" t="e">
            <v>#N/A</v>
          </cell>
        </row>
        <row r="2556">
          <cell r="B2556" t="str">
            <v>N4S68E02</v>
          </cell>
          <cell r="C2556" t="str">
            <v>Dispositivo de Protección contra Sobretensiones (DPS) - Compensación - N4</v>
          </cell>
          <cell r="D2556" t="e">
            <v>#N/A</v>
          </cell>
        </row>
        <row r="2557">
          <cell r="B2557" t="str">
            <v>N4S68E03</v>
          </cell>
          <cell r="C2557" t="str">
            <v>Interruptor - N4</v>
          </cell>
          <cell r="D2557" t="e">
            <v>#N/A</v>
          </cell>
        </row>
        <row r="2558">
          <cell r="B2558" t="str">
            <v>N4S68E04</v>
          </cell>
          <cell r="C2558" t="str">
            <v>Interruptor - Compensación - N4</v>
          </cell>
          <cell r="D2558" t="e">
            <v>#N/A</v>
          </cell>
        </row>
        <row r="2559">
          <cell r="B2559" t="str">
            <v>N4S68E05</v>
          </cell>
          <cell r="C2559" t="str">
            <v>Seccionador Tripolar - N4</v>
          </cell>
          <cell r="D2559" t="e">
            <v>#N/A</v>
          </cell>
        </row>
        <row r="2560">
          <cell r="B2560" t="str">
            <v>N4S68E06</v>
          </cell>
          <cell r="C2560" t="str">
            <v>Seccionador Tripolar con Cuchilla de Puesta a Tierra - N4</v>
          </cell>
          <cell r="D2560" t="e">
            <v>#N/A</v>
          </cell>
        </row>
        <row r="2561">
          <cell r="B2561" t="str">
            <v>N4S68E07</v>
          </cell>
          <cell r="C2561" t="str">
            <v>Transformador de corriente - N4</v>
          </cell>
          <cell r="D2561" t="e">
            <v>#N/A</v>
          </cell>
        </row>
        <row r="2562">
          <cell r="B2562" t="str">
            <v>N4S68E08</v>
          </cell>
          <cell r="C2562" t="str">
            <v>Aislador poste - N4</v>
          </cell>
          <cell r="D2562" t="e">
            <v>#N/A</v>
          </cell>
        </row>
        <row r="2563">
          <cell r="B2563" t="str">
            <v>N4S68E09</v>
          </cell>
          <cell r="C2563" t="str">
            <v>Interruptor  de acople- N4</v>
          </cell>
          <cell r="D2563" t="e">
            <v>#N/A</v>
          </cell>
        </row>
        <row r="2564">
          <cell r="B2564" t="str">
            <v>N4S68E10</v>
          </cell>
          <cell r="C2564" t="str">
            <v>Seccionador Tripolar de acople - N4</v>
          </cell>
          <cell r="D2564" t="e">
            <v>#N/A</v>
          </cell>
        </row>
        <row r="2565">
          <cell r="B2565" t="str">
            <v>N4S68E11</v>
          </cell>
          <cell r="C2565" t="str">
            <v>Transformador de corriente de acople- N4</v>
          </cell>
          <cell r="D2565" t="e">
            <v>#N/A</v>
          </cell>
        </row>
        <row r="2566">
          <cell r="B2566" t="str">
            <v>N4S68E12</v>
          </cell>
          <cell r="C2566" t="str">
            <v>Módulo genérico encapsulado N4</v>
          </cell>
          <cell r="D2566" t="e">
            <v>#N/A</v>
          </cell>
        </row>
        <row r="2567">
          <cell r="B2567" t="str">
            <v>N4S68E13</v>
          </cell>
          <cell r="C2567" t="str">
            <v>Acero Estructural (kg)</v>
          </cell>
          <cell r="D2567" t="e">
            <v>#N/A</v>
          </cell>
        </row>
        <row r="2568">
          <cell r="B2568" t="str">
            <v>N4S68E14</v>
          </cell>
          <cell r="C2568" t="str">
            <v>Conductores alta tensión</v>
          </cell>
          <cell r="D2568" t="e">
            <v>#N/A</v>
          </cell>
        </row>
        <row r="2569">
          <cell r="B2569" t="str">
            <v>N4S68E15</v>
          </cell>
          <cell r="C2569" t="str">
            <v>Conectores</v>
          </cell>
          <cell r="D2569" t="e">
            <v>#N/A</v>
          </cell>
        </row>
        <row r="2570">
          <cell r="B2570" t="str">
            <v>N4S68E16</v>
          </cell>
          <cell r="C2570" t="str">
            <v>Cadenas de aisladores</v>
          </cell>
          <cell r="D2570" t="e">
            <v>#N/A</v>
          </cell>
        </row>
        <row r="2571">
          <cell r="B2571" t="str">
            <v>N4S68E17</v>
          </cell>
          <cell r="C2571" t="str">
            <v>Campo móvil encapsulado - N4</v>
          </cell>
          <cell r="D2571" t="e">
            <v>#N/A</v>
          </cell>
        </row>
        <row r="2572">
          <cell r="B2572" t="str">
            <v>N4S68E18</v>
          </cell>
          <cell r="C2572" t="str">
            <v>Terminales SF6 - Aire - N4</v>
          </cell>
          <cell r="D2572" t="e">
            <v>#N/A</v>
          </cell>
        </row>
        <row r="2573">
          <cell r="B2573" t="str">
            <v>N4S68E19</v>
          </cell>
          <cell r="C2573" t="str">
            <v>Servicios Auxiliares AC y DC tipo 1</v>
          </cell>
          <cell r="D2573" t="e">
            <v>#N/A</v>
          </cell>
        </row>
        <row r="2574">
          <cell r="B2574" t="str">
            <v>N4S68E19</v>
          </cell>
          <cell r="C2574" t="str">
            <v>Servicios Auxiliares AC y DC tipo 2</v>
          </cell>
          <cell r="D2574" t="e">
            <v>#N/A</v>
          </cell>
        </row>
        <row r="2575">
          <cell r="B2575" t="str">
            <v>N4S68E19</v>
          </cell>
          <cell r="C2575" t="str">
            <v>Servicios Auxiliares AC y DC tipo 3</v>
          </cell>
          <cell r="D2575" t="e">
            <v>#N/A</v>
          </cell>
        </row>
        <row r="2576">
          <cell r="B2576" t="str">
            <v>N4S68E19</v>
          </cell>
          <cell r="C2576" t="str">
            <v>Servicios Auxiliares AC y DC tipo 4</v>
          </cell>
          <cell r="D2576" t="e">
            <v>#N/A</v>
          </cell>
        </row>
        <row r="2577">
          <cell r="B2577" t="str">
            <v>N4S68E20</v>
          </cell>
          <cell r="C2577" t="str">
            <v>Alambre de cobre  No 4 AWG / acero</v>
          </cell>
          <cell r="D2577" t="e">
            <v>#N/A</v>
          </cell>
        </row>
        <row r="2578">
          <cell r="B2578" t="str">
            <v>N4S68E21</v>
          </cell>
          <cell r="C2578" t="str">
            <v>Material de conexión en malla de puesta a tierra</v>
          </cell>
          <cell r="D2578" t="e">
            <v>#N/A</v>
          </cell>
        </row>
        <row r="2579">
          <cell r="B2579" t="str">
            <v>N4S68E22</v>
          </cell>
          <cell r="C2579" t="str">
            <v>Cables de SSAA  para equipos de patio</v>
          </cell>
          <cell r="D2579" t="e">
            <v>#N/A</v>
          </cell>
        </row>
        <row r="2580">
          <cell r="B2580" t="str">
            <v>N4S68E23</v>
          </cell>
          <cell r="C2580" t="str">
            <v>Alumbrado exterior</v>
          </cell>
          <cell r="D2580" t="e">
            <v>#N/A</v>
          </cell>
        </row>
        <row r="2581">
          <cell r="B2581" t="str">
            <v>N4S69E01</v>
          </cell>
          <cell r="C2581" t="str">
            <v>Dispositivo de Protección contra Sobretensiones (DPS) - N4</v>
          </cell>
          <cell r="D2581" t="e">
            <v>#N/A</v>
          </cell>
        </row>
        <row r="2582">
          <cell r="B2582" t="str">
            <v>N4S69E02</v>
          </cell>
          <cell r="C2582" t="str">
            <v>Dispositivo de Protección contra Sobretensiones (DPS) - Compensación - N4</v>
          </cell>
          <cell r="D2582" t="e">
            <v>#N/A</v>
          </cell>
        </row>
        <row r="2583">
          <cell r="B2583" t="str">
            <v>N4S69E03</v>
          </cell>
          <cell r="C2583" t="str">
            <v>Interruptor - N4</v>
          </cell>
          <cell r="D2583" t="e">
            <v>#N/A</v>
          </cell>
        </row>
        <row r="2584">
          <cell r="B2584" t="str">
            <v>N4S69E04</v>
          </cell>
          <cell r="C2584" t="str">
            <v>Interruptor - Compensación - N4</v>
          </cell>
          <cell r="D2584" t="e">
            <v>#N/A</v>
          </cell>
        </row>
        <row r="2585">
          <cell r="B2585" t="str">
            <v>N4S69E05</v>
          </cell>
          <cell r="C2585" t="str">
            <v>Seccionador Tripolar - N4</v>
          </cell>
          <cell r="D2585" t="e">
            <v>#N/A</v>
          </cell>
        </row>
        <row r="2586">
          <cell r="B2586" t="str">
            <v>N4S69E06</v>
          </cell>
          <cell r="C2586" t="str">
            <v>Seccionador Tripolar con Cuchilla de Puesta a Tierra - N4</v>
          </cell>
          <cell r="D2586" t="e">
            <v>#N/A</v>
          </cell>
        </row>
        <row r="2587">
          <cell r="B2587" t="str">
            <v>N4S69E07</v>
          </cell>
          <cell r="C2587" t="str">
            <v>Transformador de corriente - N4</v>
          </cell>
          <cell r="D2587" t="e">
            <v>#N/A</v>
          </cell>
        </row>
        <row r="2588">
          <cell r="B2588" t="str">
            <v>N4S69E08</v>
          </cell>
          <cell r="C2588" t="str">
            <v>Aislador poste - N4</v>
          </cell>
          <cell r="D2588" t="e">
            <v>#N/A</v>
          </cell>
        </row>
        <row r="2589">
          <cell r="B2589" t="str">
            <v>N4S69E09</v>
          </cell>
          <cell r="C2589" t="str">
            <v>Interruptor  de acople- N4</v>
          </cell>
          <cell r="D2589" t="e">
            <v>#N/A</v>
          </cell>
        </row>
        <row r="2590">
          <cell r="B2590" t="str">
            <v>N4S69E10</v>
          </cell>
          <cell r="C2590" t="str">
            <v>Seccionador Tripolar de acople - N4</v>
          </cell>
          <cell r="D2590" t="e">
            <v>#N/A</v>
          </cell>
        </row>
        <row r="2591">
          <cell r="B2591" t="str">
            <v>N4S69E11</v>
          </cell>
          <cell r="C2591" t="str">
            <v>Transformador de corriente de acople- N4</v>
          </cell>
          <cell r="D2591" t="e">
            <v>#N/A</v>
          </cell>
        </row>
        <row r="2592">
          <cell r="B2592" t="str">
            <v>N4S69E12</v>
          </cell>
          <cell r="C2592" t="str">
            <v>Módulo genérico encapsulado N4</v>
          </cell>
          <cell r="D2592" t="e">
            <v>#N/A</v>
          </cell>
        </row>
        <row r="2593">
          <cell r="B2593" t="str">
            <v>N4S69E13</v>
          </cell>
          <cell r="C2593" t="str">
            <v>Acero Estructural (kg)</v>
          </cell>
          <cell r="D2593" t="e">
            <v>#N/A</v>
          </cell>
        </row>
        <row r="2594">
          <cell r="B2594" t="str">
            <v>N4S69E14</v>
          </cell>
          <cell r="C2594" t="str">
            <v>Conductores alta tensión</v>
          </cell>
          <cell r="D2594" t="e">
            <v>#N/A</v>
          </cell>
        </row>
        <row r="2595">
          <cell r="B2595" t="str">
            <v>N4S69E15</v>
          </cell>
          <cell r="C2595" t="str">
            <v>Conectores</v>
          </cell>
          <cell r="D2595" t="e">
            <v>#N/A</v>
          </cell>
        </row>
        <row r="2596">
          <cell r="B2596" t="str">
            <v>N4S69E16</v>
          </cell>
          <cell r="C2596" t="str">
            <v>Cadenas de aisladores</v>
          </cell>
          <cell r="D2596" t="e">
            <v>#N/A</v>
          </cell>
        </row>
        <row r="2597">
          <cell r="B2597" t="str">
            <v>N4S69E17</v>
          </cell>
          <cell r="C2597" t="str">
            <v>Campo móvil encapsulado - N4</v>
          </cell>
          <cell r="D2597" t="e">
            <v>#N/A</v>
          </cell>
        </row>
        <row r="2598">
          <cell r="B2598" t="str">
            <v>N4S69E18</v>
          </cell>
          <cell r="C2598" t="str">
            <v>Terminales SF6 - Aire - N4</v>
          </cell>
          <cell r="D2598" t="e">
            <v>#N/A</v>
          </cell>
        </row>
        <row r="2599">
          <cell r="B2599" t="str">
            <v>N4S69E19</v>
          </cell>
          <cell r="C2599" t="str">
            <v>Servicios Auxiliares AC y DC tipo 1</v>
          </cell>
          <cell r="D2599" t="e">
            <v>#N/A</v>
          </cell>
        </row>
        <row r="2600">
          <cell r="B2600" t="str">
            <v>N4S69E19</v>
          </cell>
          <cell r="C2600" t="str">
            <v>Servicios Auxiliares AC y DC tipo 2</v>
          </cell>
          <cell r="D2600" t="e">
            <v>#N/A</v>
          </cell>
        </row>
        <row r="2601">
          <cell r="B2601" t="str">
            <v>N4S69E19</v>
          </cell>
          <cell r="C2601" t="str">
            <v>Servicios Auxiliares AC y DC tipo 3</v>
          </cell>
          <cell r="D2601" t="e">
            <v>#N/A</v>
          </cell>
        </row>
        <row r="2602">
          <cell r="B2602" t="str">
            <v>N4S69E19</v>
          </cell>
          <cell r="C2602" t="str">
            <v>Servicios Auxiliares AC y DC tipo 4</v>
          </cell>
          <cell r="D2602" t="e">
            <v>#N/A</v>
          </cell>
        </row>
        <row r="2603">
          <cell r="B2603" t="str">
            <v>N4S69E20</v>
          </cell>
          <cell r="C2603" t="str">
            <v>Alambre de cobre  No 4 AWG / acero</v>
          </cell>
          <cell r="D2603" t="e">
            <v>#N/A</v>
          </cell>
        </row>
        <row r="2604">
          <cell r="B2604" t="str">
            <v>N4S69E21</v>
          </cell>
          <cell r="C2604" t="str">
            <v>Material de conexión en malla de puesta a tierra</v>
          </cell>
          <cell r="D2604" t="e">
            <v>#N/A</v>
          </cell>
        </row>
        <row r="2605">
          <cell r="B2605" t="str">
            <v>N4S69E22</v>
          </cell>
          <cell r="C2605" t="str">
            <v>Cables de SSAA  para equipos de patio</v>
          </cell>
          <cell r="D2605" t="e">
            <v>#N/A</v>
          </cell>
        </row>
        <row r="2606">
          <cell r="B2606" t="str">
            <v>N4S69E23</v>
          </cell>
          <cell r="C2606" t="str">
            <v>Alumbrado exterior</v>
          </cell>
          <cell r="D2606" t="e">
            <v>#N/A</v>
          </cell>
        </row>
        <row r="2607">
          <cell r="B2607" t="str">
            <v>N4S70E01</v>
          </cell>
          <cell r="C2607" t="str">
            <v>Dispositivo de Protección contra Sobretensiones (DPS) - N4</v>
          </cell>
          <cell r="D2607" t="e">
            <v>#N/A</v>
          </cell>
        </row>
        <row r="2608">
          <cell r="B2608" t="str">
            <v>N4S70E02</v>
          </cell>
          <cell r="C2608" t="str">
            <v>Dispositivo de Protección contra Sobretensiones (DPS) - Compensación - N4</v>
          </cell>
          <cell r="D2608" t="e">
            <v>#N/A</v>
          </cell>
        </row>
        <row r="2609">
          <cell r="B2609" t="str">
            <v>N4S70E03</v>
          </cell>
          <cell r="C2609" t="str">
            <v>Interruptor - N4</v>
          </cell>
          <cell r="D2609" t="e">
            <v>#N/A</v>
          </cell>
        </row>
        <row r="2610">
          <cell r="B2610" t="str">
            <v>N4S70E04</v>
          </cell>
          <cell r="C2610" t="str">
            <v>Interruptor - Compensación - N4</v>
          </cell>
          <cell r="D2610" t="e">
            <v>#N/A</v>
          </cell>
        </row>
        <row r="2611">
          <cell r="B2611" t="str">
            <v>N4S70E05</v>
          </cell>
          <cell r="C2611" t="str">
            <v>Seccionador Tripolar - N4</v>
          </cell>
          <cell r="D2611" t="e">
            <v>#N/A</v>
          </cell>
        </row>
        <row r="2612">
          <cell r="B2612" t="str">
            <v>N4S70E06</v>
          </cell>
          <cell r="C2612" t="str">
            <v>Seccionador Tripolar con Cuchilla de Puesta a Tierra - N4</v>
          </cell>
          <cell r="D2612" t="e">
            <v>#N/A</v>
          </cell>
        </row>
        <row r="2613">
          <cell r="B2613" t="str">
            <v>N4S70E07</v>
          </cell>
          <cell r="C2613" t="str">
            <v>Transformador de corriente - N4</v>
          </cell>
          <cell r="D2613" t="e">
            <v>#N/A</v>
          </cell>
        </row>
        <row r="2614">
          <cell r="B2614" t="str">
            <v>N4S70E08</v>
          </cell>
          <cell r="C2614" t="str">
            <v>Aislador poste - N4</v>
          </cell>
          <cell r="D2614" t="e">
            <v>#N/A</v>
          </cell>
        </row>
        <row r="2615">
          <cell r="B2615" t="str">
            <v>N4S70E09</v>
          </cell>
          <cell r="C2615" t="str">
            <v>Interruptor  de acople- N4</v>
          </cell>
          <cell r="D2615" t="e">
            <v>#N/A</v>
          </cell>
        </row>
        <row r="2616">
          <cell r="B2616" t="str">
            <v>N4S70E10</v>
          </cell>
          <cell r="C2616" t="str">
            <v>Seccionador Tripolar de acople - N4</v>
          </cell>
          <cell r="D2616" t="e">
            <v>#N/A</v>
          </cell>
        </row>
        <row r="2617">
          <cell r="B2617" t="str">
            <v>N4S70E11</v>
          </cell>
          <cell r="C2617" t="str">
            <v>Transformador de corriente de acople- N4</v>
          </cell>
          <cell r="D2617" t="e">
            <v>#N/A</v>
          </cell>
        </row>
        <row r="2618">
          <cell r="B2618" t="str">
            <v>N4S70E12</v>
          </cell>
          <cell r="C2618" t="str">
            <v>Módulo genérico encapsulado N4</v>
          </cell>
          <cell r="D2618" t="e">
            <v>#N/A</v>
          </cell>
        </row>
        <row r="2619">
          <cell r="B2619" t="str">
            <v>N4S70E13</v>
          </cell>
          <cell r="C2619" t="str">
            <v>Acero Estructural (kg)</v>
          </cell>
          <cell r="D2619" t="e">
            <v>#N/A</v>
          </cell>
        </row>
        <row r="2620">
          <cell r="B2620" t="str">
            <v>N4S70E14</v>
          </cell>
          <cell r="C2620" t="str">
            <v>Conductores alta tensión</v>
          </cell>
          <cell r="D2620" t="e">
            <v>#N/A</v>
          </cell>
        </row>
        <row r="2621">
          <cell r="B2621" t="str">
            <v>N4S70E15</v>
          </cell>
          <cell r="C2621" t="str">
            <v>Conectores</v>
          </cell>
          <cell r="D2621" t="e">
            <v>#N/A</v>
          </cell>
        </row>
        <row r="2622">
          <cell r="B2622" t="str">
            <v>N4S70E16</v>
          </cell>
          <cell r="C2622" t="str">
            <v>Cadenas de aisladores</v>
          </cell>
          <cell r="D2622" t="e">
            <v>#N/A</v>
          </cell>
        </row>
        <row r="2623">
          <cell r="B2623" t="str">
            <v>N4S70E17</v>
          </cell>
          <cell r="C2623" t="str">
            <v>Campo móvil encapsulado - N4</v>
          </cell>
          <cell r="D2623" t="e">
            <v>#N/A</v>
          </cell>
        </row>
        <row r="2624">
          <cell r="B2624" t="str">
            <v>N4S70E18</v>
          </cell>
          <cell r="C2624" t="str">
            <v>Terminales SF6 - Aire - N4</v>
          </cell>
          <cell r="D2624" t="e">
            <v>#N/A</v>
          </cell>
        </row>
        <row r="2625">
          <cell r="B2625" t="str">
            <v>N4S70E19</v>
          </cell>
          <cell r="C2625" t="str">
            <v>Servicios Auxiliares AC y DC tipo 1</v>
          </cell>
          <cell r="D2625" t="e">
            <v>#N/A</v>
          </cell>
        </row>
        <row r="2626">
          <cell r="B2626" t="str">
            <v>N4S70E19</v>
          </cell>
          <cell r="C2626" t="str">
            <v>Servicios Auxiliares AC y DC tipo 2</v>
          </cell>
          <cell r="D2626" t="e">
            <v>#N/A</v>
          </cell>
        </row>
        <row r="2627">
          <cell r="B2627" t="str">
            <v>N4S70E19</v>
          </cell>
          <cell r="C2627" t="str">
            <v>Servicios Auxiliares AC y DC tipo 3</v>
          </cell>
          <cell r="D2627" t="e">
            <v>#N/A</v>
          </cell>
        </row>
        <row r="2628">
          <cell r="B2628" t="str">
            <v>N4S70E19</v>
          </cell>
          <cell r="C2628" t="str">
            <v>Servicios Auxiliares AC y DC tipo 4</v>
          </cell>
          <cell r="D2628" t="e">
            <v>#N/A</v>
          </cell>
        </row>
        <row r="2629">
          <cell r="B2629" t="str">
            <v>N4S70E20</v>
          </cell>
          <cell r="C2629" t="str">
            <v>Alambre de cobre  No 4 AWG / acero</v>
          </cell>
          <cell r="D2629" t="e">
            <v>#N/A</v>
          </cell>
        </row>
        <row r="2630">
          <cell r="B2630" t="str">
            <v>N4S70E21</v>
          </cell>
          <cell r="C2630" t="str">
            <v>Material de conexión en malla de puesta a tierra</v>
          </cell>
          <cell r="D2630" t="e">
            <v>#N/A</v>
          </cell>
        </row>
        <row r="2631">
          <cell r="B2631" t="str">
            <v>N4S70E22</v>
          </cell>
          <cell r="C2631" t="str">
            <v>Cables de SSAA  para equipos de patio</v>
          </cell>
          <cell r="D2631" t="e">
            <v>#N/A</v>
          </cell>
        </row>
        <row r="2632">
          <cell r="B2632" t="str">
            <v>N4S70E23</v>
          </cell>
          <cell r="C2632" t="str">
            <v>Alumbrado exterior</v>
          </cell>
          <cell r="D2632" t="e">
            <v>#N/A</v>
          </cell>
        </row>
        <row r="2633">
          <cell r="B2633" t="str">
            <v>N4S71E01</v>
          </cell>
          <cell r="C2633" t="str">
            <v>Dispositivo de Protección contra Sobretensiones (DPS) - N4</v>
          </cell>
          <cell r="D2633" t="e">
            <v>#N/A</v>
          </cell>
        </row>
        <row r="2634">
          <cell r="B2634" t="str">
            <v>N4S71E02</v>
          </cell>
          <cell r="C2634" t="str">
            <v>Dispositivo de Protección contra Sobretensiones (DPS) - Compensación - N4</v>
          </cell>
          <cell r="D2634" t="e">
            <v>#N/A</v>
          </cell>
        </row>
        <row r="2635">
          <cell r="B2635" t="str">
            <v>N4S71E03</v>
          </cell>
          <cell r="C2635" t="str">
            <v>Interruptor - N4</v>
          </cell>
          <cell r="D2635" t="e">
            <v>#N/A</v>
          </cell>
        </row>
        <row r="2636">
          <cell r="B2636" t="str">
            <v>N4S71E04</v>
          </cell>
          <cell r="C2636" t="str">
            <v>Interruptor - Compensación - N4</v>
          </cell>
          <cell r="D2636" t="e">
            <v>#N/A</v>
          </cell>
        </row>
        <row r="2637">
          <cell r="B2637" t="str">
            <v>N4S71E05</v>
          </cell>
          <cell r="C2637" t="str">
            <v>Seccionador Tripolar - N4</v>
          </cell>
          <cell r="D2637" t="e">
            <v>#N/A</v>
          </cell>
        </row>
        <row r="2638">
          <cell r="B2638" t="str">
            <v>N4S71E06</v>
          </cell>
          <cell r="C2638" t="str">
            <v>Seccionador Tripolar con Cuchilla de Puesta a Tierra - N4</v>
          </cell>
          <cell r="D2638" t="e">
            <v>#N/A</v>
          </cell>
        </row>
        <row r="2639">
          <cell r="B2639" t="str">
            <v>N4S71E07</v>
          </cell>
          <cell r="C2639" t="str">
            <v>Transformador de corriente - N4</v>
          </cell>
          <cell r="D2639" t="e">
            <v>#N/A</v>
          </cell>
        </row>
        <row r="2640">
          <cell r="B2640" t="str">
            <v>N4S71E08</v>
          </cell>
          <cell r="C2640" t="str">
            <v>Aislador poste - N4</v>
          </cell>
          <cell r="D2640" t="e">
            <v>#N/A</v>
          </cell>
        </row>
        <row r="2641">
          <cell r="B2641" t="str">
            <v>N4S71E09</v>
          </cell>
          <cell r="C2641" t="str">
            <v>Interruptor  de acople- N4</v>
          </cell>
          <cell r="D2641" t="e">
            <v>#N/A</v>
          </cell>
        </row>
        <row r="2642">
          <cell r="B2642" t="str">
            <v>N4S71E10</v>
          </cell>
          <cell r="C2642" t="str">
            <v>Seccionador Tripolar de acople - N4</v>
          </cell>
          <cell r="D2642" t="e">
            <v>#N/A</v>
          </cell>
        </row>
        <row r="2643">
          <cell r="B2643" t="str">
            <v>N4S71E11</v>
          </cell>
          <cell r="C2643" t="str">
            <v>Transformador de corriente de acople- N4</v>
          </cell>
          <cell r="D2643" t="e">
            <v>#N/A</v>
          </cell>
        </row>
        <row r="2644">
          <cell r="B2644" t="str">
            <v>N4S71E12</v>
          </cell>
          <cell r="C2644" t="str">
            <v>Módulo genérico encapsulado N4</v>
          </cell>
          <cell r="D2644" t="e">
            <v>#N/A</v>
          </cell>
        </row>
        <row r="2645">
          <cell r="B2645" t="str">
            <v>N4S71E13</v>
          </cell>
          <cell r="C2645" t="str">
            <v>Acero Estructural (kg)</v>
          </cell>
          <cell r="D2645" t="e">
            <v>#N/A</v>
          </cell>
        </row>
        <row r="2646">
          <cell r="B2646" t="str">
            <v>N4S71E14</v>
          </cell>
          <cell r="C2646" t="str">
            <v>Conductores alta tensión</v>
          </cell>
          <cell r="D2646" t="e">
            <v>#N/A</v>
          </cell>
        </row>
        <row r="2647">
          <cell r="B2647" t="str">
            <v>N4S71E15</v>
          </cell>
          <cell r="C2647" t="str">
            <v>Conectores</v>
          </cell>
          <cell r="D2647" t="e">
            <v>#N/A</v>
          </cell>
        </row>
        <row r="2648">
          <cell r="B2648" t="str">
            <v>N4S71E16</v>
          </cell>
          <cell r="C2648" t="str">
            <v>Cadenas de aisladores</v>
          </cell>
          <cell r="D2648" t="e">
            <v>#N/A</v>
          </cell>
        </row>
        <row r="2649">
          <cell r="B2649" t="str">
            <v>N4S71E17</v>
          </cell>
          <cell r="C2649" t="str">
            <v>Campo móvil encapsulado - N4</v>
          </cell>
          <cell r="D2649" t="e">
            <v>#N/A</v>
          </cell>
        </row>
        <row r="2650">
          <cell r="B2650" t="str">
            <v>N4S71E18</v>
          </cell>
          <cell r="C2650" t="str">
            <v>Terminales SF6 - Aire - N4</v>
          </cell>
          <cell r="D2650" t="e">
            <v>#N/A</v>
          </cell>
        </row>
        <row r="2651">
          <cell r="B2651" t="str">
            <v>N4S71E19</v>
          </cell>
          <cell r="C2651" t="str">
            <v>Servicios Auxiliares AC y DC tipo 1</v>
          </cell>
          <cell r="D2651" t="e">
            <v>#N/A</v>
          </cell>
        </row>
        <row r="2652">
          <cell r="B2652" t="str">
            <v>N4S71E19</v>
          </cell>
          <cell r="C2652" t="str">
            <v>Servicios Auxiliares AC y DC tipo 2</v>
          </cell>
          <cell r="D2652" t="e">
            <v>#N/A</v>
          </cell>
        </row>
        <row r="2653">
          <cell r="B2653" t="str">
            <v>N4S71E19</v>
          </cell>
          <cell r="C2653" t="str">
            <v>Servicios Auxiliares AC y DC tipo 3</v>
          </cell>
          <cell r="D2653" t="e">
            <v>#N/A</v>
          </cell>
        </row>
        <row r="2654">
          <cell r="B2654" t="str">
            <v>N4S71E19</v>
          </cell>
          <cell r="C2654" t="str">
            <v>Servicios Auxiliares AC y DC tipo 4</v>
          </cell>
          <cell r="D2654" t="e">
            <v>#N/A</v>
          </cell>
        </row>
        <row r="2655">
          <cell r="B2655" t="str">
            <v>N4S71E20</v>
          </cell>
          <cell r="C2655" t="str">
            <v>Alambre de cobre  No 4 AWG / acero</v>
          </cell>
          <cell r="D2655" t="e">
            <v>#N/A</v>
          </cell>
        </row>
        <row r="2656">
          <cell r="B2656" t="str">
            <v>N4S71E21</v>
          </cell>
          <cell r="C2656" t="str">
            <v>Material de conexión en malla de puesta a tierra</v>
          </cell>
          <cell r="D2656" t="e">
            <v>#N/A</v>
          </cell>
        </row>
        <row r="2657">
          <cell r="B2657" t="str">
            <v>N4S71E22</v>
          </cell>
          <cell r="C2657" t="str">
            <v>Cables de SSAA  para equipos de patio</v>
          </cell>
          <cell r="D2657" t="e">
            <v>#N/A</v>
          </cell>
        </row>
        <row r="2658">
          <cell r="B2658" t="str">
            <v>N4S71E23</v>
          </cell>
          <cell r="C2658" t="str">
            <v>Alumbrado exterior</v>
          </cell>
          <cell r="D2658" t="e">
            <v>#N/A</v>
          </cell>
        </row>
        <row r="2659">
          <cell r="B2659" t="str">
            <v>N4S72E01</v>
          </cell>
          <cell r="C2659" t="str">
            <v>Dispositivo de Protección contra Sobretensiones (DPS) - N4</v>
          </cell>
          <cell r="D2659" t="e">
            <v>#N/A</v>
          </cell>
        </row>
        <row r="2660">
          <cell r="B2660" t="str">
            <v>N4S72E02</v>
          </cell>
          <cell r="C2660" t="str">
            <v>Dispositivo de Protección contra Sobretensiones (DPS) - Compensación - N4</v>
          </cell>
          <cell r="D2660" t="e">
            <v>#N/A</v>
          </cell>
        </row>
        <row r="2661">
          <cell r="B2661" t="str">
            <v>N4S72E03</v>
          </cell>
          <cell r="C2661" t="str">
            <v>Interruptor - N4</v>
          </cell>
          <cell r="D2661" t="e">
            <v>#N/A</v>
          </cell>
        </row>
        <row r="2662">
          <cell r="B2662" t="str">
            <v>N4S72E04</v>
          </cell>
          <cell r="C2662" t="str">
            <v>Interruptor - Compensación - N4</v>
          </cell>
          <cell r="D2662" t="e">
            <v>#N/A</v>
          </cell>
        </row>
        <row r="2663">
          <cell r="B2663" t="str">
            <v>N4S72E05</v>
          </cell>
          <cell r="C2663" t="str">
            <v>Seccionador Tripolar - N4</v>
          </cell>
          <cell r="D2663" t="e">
            <v>#N/A</v>
          </cell>
        </row>
        <row r="2664">
          <cell r="B2664" t="str">
            <v>N4S72E06</v>
          </cell>
          <cell r="C2664" t="str">
            <v>Seccionador Tripolar con Cuchilla de Puesta a Tierra - N4</v>
          </cell>
          <cell r="D2664" t="e">
            <v>#N/A</v>
          </cell>
        </row>
        <row r="2665">
          <cell r="B2665" t="str">
            <v>N4S72E07</v>
          </cell>
          <cell r="C2665" t="str">
            <v>Transformador de corriente - N4</v>
          </cell>
          <cell r="D2665" t="e">
            <v>#N/A</v>
          </cell>
        </row>
        <row r="2666">
          <cell r="B2666" t="str">
            <v>N4S72E08</v>
          </cell>
          <cell r="C2666" t="str">
            <v>Aislador poste - N4</v>
          </cell>
          <cell r="D2666" t="e">
            <v>#N/A</v>
          </cell>
        </row>
        <row r="2667">
          <cell r="B2667" t="str">
            <v>N4S72E09</v>
          </cell>
          <cell r="C2667" t="str">
            <v>Interruptor  de acople- N4</v>
          </cell>
          <cell r="D2667" t="e">
            <v>#N/A</v>
          </cell>
        </row>
        <row r="2668">
          <cell r="B2668" t="str">
            <v>N4S72E10</v>
          </cell>
          <cell r="C2668" t="str">
            <v>Seccionador Tripolar de acople - N4</v>
          </cell>
          <cell r="D2668" t="e">
            <v>#N/A</v>
          </cell>
        </row>
        <row r="2669">
          <cell r="B2669" t="str">
            <v>N4S72E11</v>
          </cell>
          <cell r="C2669" t="str">
            <v>Transformador de corriente de acople- N4</v>
          </cell>
          <cell r="D2669" t="e">
            <v>#N/A</v>
          </cell>
        </row>
        <row r="2670">
          <cell r="B2670" t="str">
            <v>N4S72E12</v>
          </cell>
          <cell r="C2670" t="str">
            <v>Módulo genérico encapsulado N4</v>
          </cell>
          <cell r="D2670" t="e">
            <v>#N/A</v>
          </cell>
        </row>
        <row r="2671">
          <cell r="B2671" t="str">
            <v>N4S72E13</v>
          </cell>
          <cell r="C2671" t="str">
            <v>Acero Estructural (kg)</v>
          </cell>
          <cell r="D2671" t="e">
            <v>#N/A</v>
          </cell>
        </row>
        <row r="2672">
          <cell r="B2672" t="str">
            <v>N4S72E14</v>
          </cell>
          <cell r="C2672" t="str">
            <v>Conductores alta tensión</v>
          </cell>
          <cell r="D2672" t="e">
            <v>#N/A</v>
          </cell>
        </row>
        <row r="2673">
          <cell r="B2673" t="str">
            <v>N4S72E15</v>
          </cell>
          <cell r="C2673" t="str">
            <v>Conectores</v>
          </cell>
          <cell r="D2673" t="e">
            <v>#N/A</v>
          </cell>
        </row>
        <row r="2674">
          <cell r="B2674" t="str">
            <v>N4S72E16</v>
          </cell>
          <cell r="C2674" t="str">
            <v>Cadenas de aisladores</v>
          </cell>
          <cell r="D2674" t="e">
            <v>#N/A</v>
          </cell>
        </row>
        <row r="2675">
          <cell r="B2675" t="str">
            <v>N4S72E17</v>
          </cell>
          <cell r="C2675" t="str">
            <v>Campo móvil encapsulado - N4</v>
          </cell>
          <cell r="D2675" t="e">
            <v>#N/A</v>
          </cell>
        </row>
        <row r="2676">
          <cell r="B2676" t="str">
            <v>N4S72E18</v>
          </cell>
          <cell r="C2676" t="str">
            <v>Terminales SF6 - Aire - N4</v>
          </cell>
          <cell r="D2676" t="e">
            <v>#N/A</v>
          </cell>
        </row>
        <row r="2677">
          <cell r="B2677" t="str">
            <v>N4S72E19</v>
          </cell>
          <cell r="C2677" t="str">
            <v>Servicios Auxiliares AC y DC tipo 1</v>
          </cell>
          <cell r="D2677" t="e">
            <v>#N/A</v>
          </cell>
        </row>
        <row r="2678">
          <cell r="B2678" t="str">
            <v>N4S72E19</v>
          </cell>
          <cell r="C2678" t="str">
            <v>Servicios Auxiliares AC y DC tipo 2</v>
          </cell>
          <cell r="D2678" t="e">
            <v>#N/A</v>
          </cell>
        </row>
        <row r="2679">
          <cell r="B2679" t="str">
            <v>N4S72E19</v>
          </cell>
          <cell r="C2679" t="str">
            <v>Servicios Auxiliares AC y DC tipo 3</v>
          </cell>
          <cell r="D2679" t="e">
            <v>#N/A</v>
          </cell>
        </row>
        <row r="2680">
          <cell r="B2680" t="str">
            <v>N4S72E19</v>
          </cell>
          <cell r="C2680" t="str">
            <v>Servicios Auxiliares AC y DC tipo 4</v>
          </cell>
          <cell r="D2680" t="e">
            <v>#N/A</v>
          </cell>
        </row>
        <row r="2681">
          <cell r="B2681" t="str">
            <v>N4S72E20</v>
          </cell>
          <cell r="C2681" t="str">
            <v>Alambre de cobre  No 4 AWG / acero</v>
          </cell>
          <cell r="D2681" t="e">
            <v>#N/A</v>
          </cell>
        </row>
        <row r="2682">
          <cell r="B2682" t="str">
            <v>N4S72E21</v>
          </cell>
          <cell r="C2682" t="str">
            <v>Material de conexión en malla de puesta a tierra</v>
          </cell>
          <cell r="D2682" t="e">
            <v>#N/A</v>
          </cell>
        </row>
        <row r="2683">
          <cell r="B2683" t="str">
            <v>N4S72E22</v>
          </cell>
          <cell r="C2683" t="str">
            <v>Cables de SSAA  para equipos de patio</v>
          </cell>
          <cell r="D2683" t="e">
            <v>#N/A</v>
          </cell>
        </row>
        <row r="2684">
          <cell r="B2684" t="str">
            <v>N4S72E23</v>
          </cell>
          <cell r="C2684" t="str">
            <v>Alumbrado exterior</v>
          </cell>
          <cell r="D2684" t="e">
            <v>#N/A</v>
          </cell>
        </row>
        <row r="2685">
          <cell r="B2685" t="str">
            <v>N4S73E01</v>
          </cell>
          <cell r="C2685" t="str">
            <v>Dispositivo de Protección contra Sobretensiones (DPS) - N4</v>
          </cell>
          <cell r="D2685" t="e">
            <v>#N/A</v>
          </cell>
        </row>
        <row r="2686">
          <cell r="B2686" t="str">
            <v>N4S73E02</v>
          </cell>
          <cell r="C2686" t="str">
            <v>Dispositivo de Protección contra Sobretensiones (DPS) - Compensación - N4</v>
          </cell>
          <cell r="D2686" t="e">
            <v>#N/A</v>
          </cell>
        </row>
        <row r="2687">
          <cell r="B2687" t="str">
            <v>N4S73E03</v>
          </cell>
          <cell r="C2687" t="str">
            <v>Interruptor - N4</v>
          </cell>
          <cell r="D2687" t="e">
            <v>#N/A</v>
          </cell>
        </row>
        <row r="2688">
          <cell r="B2688" t="str">
            <v>N4S73E04</v>
          </cell>
          <cell r="C2688" t="str">
            <v>Interruptor - Compensación - N4</v>
          </cell>
          <cell r="D2688" t="e">
            <v>#N/A</v>
          </cell>
        </row>
        <row r="2689">
          <cell r="B2689" t="str">
            <v>N4S73E05</v>
          </cell>
          <cell r="C2689" t="str">
            <v>Seccionador Tripolar - N4</v>
          </cell>
          <cell r="D2689" t="e">
            <v>#N/A</v>
          </cell>
        </row>
        <row r="2690">
          <cell r="B2690" t="str">
            <v>N4S73E06</v>
          </cell>
          <cell r="C2690" t="str">
            <v>Seccionador Tripolar con Cuchilla de Puesta a Tierra - N4</v>
          </cell>
          <cell r="D2690" t="e">
            <v>#N/A</v>
          </cell>
        </row>
        <row r="2691">
          <cell r="B2691" t="str">
            <v>N4S73E07</v>
          </cell>
          <cell r="C2691" t="str">
            <v>Transformador de corriente - N4</v>
          </cell>
          <cell r="D2691" t="e">
            <v>#N/A</v>
          </cell>
        </row>
        <row r="2692">
          <cell r="B2692" t="str">
            <v>N4S73E08</v>
          </cell>
          <cell r="C2692" t="str">
            <v>Aislador poste - N4</v>
          </cell>
          <cell r="D2692" t="e">
            <v>#N/A</v>
          </cell>
        </row>
        <row r="2693">
          <cell r="B2693" t="str">
            <v>N4S73E09</v>
          </cell>
          <cell r="C2693" t="str">
            <v>Interruptor  de acople- N4</v>
          </cell>
          <cell r="D2693" t="e">
            <v>#N/A</v>
          </cell>
        </row>
        <row r="2694">
          <cell r="B2694" t="str">
            <v>N4S73E10</v>
          </cell>
          <cell r="C2694" t="str">
            <v>Seccionador Tripolar de acople - N4</v>
          </cell>
          <cell r="D2694" t="e">
            <v>#N/A</v>
          </cell>
        </row>
        <row r="2695">
          <cell r="B2695" t="str">
            <v>N4S73E11</v>
          </cell>
          <cell r="C2695" t="str">
            <v>Transformador de corriente de acople- N4</v>
          </cell>
          <cell r="D2695" t="e">
            <v>#N/A</v>
          </cell>
        </row>
        <row r="2696">
          <cell r="B2696" t="str">
            <v>N4S73E12</v>
          </cell>
          <cell r="C2696" t="str">
            <v>Módulo genérico encapsulado N4</v>
          </cell>
          <cell r="D2696" t="e">
            <v>#N/A</v>
          </cell>
        </row>
        <row r="2697">
          <cell r="B2697" t="str">
            <v>N4S73E13</v>
          </cell>
          <cell r="C2697" t="str">
            <v>Acero Estructural (kg)</v>
          </cell>
          <cell r="D2697" t="e">
            <v>#N/A</v>
          </cell>
        </row>
        <row r="2698">
          <cell r="B2698" t="str">
            <v>N4S73E14</v>
          </cell>
          <cell r="C2698" t="str">
            <v>Conductores alta tensión</v>
          </cell>
          <cell r="D2698" t="e">
            <v>#N/A</v>
          </cell>
        </row>
        <row r="2699">
          <cell r="B2699" t="str">
            <v>N4S73E15</v>
          </cell>
          <cell r="C2699" t="str">
            <v>Conectores</v>
          </cell>
          <cell r="D2699" t="e">
            <v>#N/A</v>
          </cell>
        </row>
        <row r="2700">
          <cell r="B2700" t="str">
            <v>N4S73E16</v>
          </cell>
          <cell r="C2700" t="str">
            <v>Cadenas de aisladores</v>
          </cell>
          <cell r="D2700" t="e">
            <v>#N/A</v>
          </cell>
        </row>
        <row r="2701">
          <cell r="B2701" t="str">
            <v>N4S73E17</v>
          </cell>
          <cell r="C2701" t="str">
            <v>Campo móvil encapsulado - N4</v>
          </cell>
          <cell r="D2701" t="e">
            <v>#N/A</v>
          </cell>
        </row>
        <row r="2702">
          <cell r="B2702" t="str">
            <v>N4S73E18</v>
          </cell>
          <cell r="C2702" t="str">
            <v>Terminales SF6 - Aire - N4</v>
          </cell>
          <cell r="D2702" t="e">
            <v>#N/A</v>
          </cell>
        </row>
        <row r="2703">
          <cell r="B2703" t="str">
            <v>N4S73E19</v>
          </cell>
          <cell r="C2703" t="str">
            <v>Servicios Auxiliares AC y DC tipo 1</v>
          </cell>
          <cell r="D2703" t="e">
            <v>#N/A</v>
          </cell>
        </row>
        <row r="2704">
          <cell r="B2704" t="str">
            <v>N4S73E19</v>
          </cell>
          <cell r="C2704" t="str">
            <v>Servicios Auxiliares AC y DC tipo 2</v>
          </cell>
          <cell r="D2704" t="e">
            <v>#N/A</v>
          </cell>
        </row>
        <row r="2705">
          <cell r="B2705" t="str">
            <v>N4S73E19</v>
          </cell>
          <cell r="C2705" t="str">
            <v>Servicios Auxiliares AC y DC tipo 3</v>
          </cell>
          <cell r="D2705" t="e">
            <v>#N/A</v>
          </cell>
        </row>
        <row r="2706">
          <cell r="B2706" t="str">
            <v>N4S73E19</v>
          </cell>
          <cell r="C2706" t="str">
            <v>Servicios Auxiliares AC y DC tipo 4</v>
          </cell>
          <cell r="D2706" t="e">
            <v>#N/A</v>
          </cell>
        </row>
        <row r="2707">
          <cell r="B2707" t="str">
            <v>N4S73E20</v>
          </cell>
          <cell r="C2707" t="str">
            <v>Alambre de cobre  No 4 AWG / acero</v>
          </cell>
          <cell r="D2707" t="e">
            <v>#N/A</v>
          </cell>
        </row>
        <row r="2708">
          <cell r="B2708" t="str">
            <v>N4S73E21</v>
          </cell>
          <cell r="C2708" t="str">
            <v>Material de conexión en malla de puesta a tierra</v>
          </cell>
          <cell r="D2708" t="e">
            <v>#N/A</v>
          </cell>
        </row>
        <row r="2709">
          <cell r="B2709" t="str">
            <v>N4S73E22</v>
          </cell>
          <cell r="C2709" t="str">
            <v>Cables de SSAA  para equipos de patio</v>
          </cell>
          <cell r="D2709" t="e">
            <v>#N/A</v>
          </cell>
        </row>
        <row r="2710">
          <cell r="B2710" t="str">
            <v>N4S73E23</v>
          </cell>
          <cell r="C2710" t="str">
            <v>Alumbrado exterior</v>
          </cell>
          <cell r="D2710" t="e">
            <v>#N/A</v>
          </cell>
        </row>
        <row r="2711">
          <cell r="B2711" t="str">
            <v>N3S1E01</v>
          </cell>
          <cell r="C2711" t="str">
            <v>Celda de entrada o salida - N3</v>
          </cell>
          <cell r="D2711">
            <v>0</v>
          </cell>
        </row>
        <row r="2712">
          <cell r="B2712" t="str">
            <v>N3S1E02</v>
          </cell>
          <cell r="C2712" t="str">
            <v>Gabinete de línea o transformador en SF6 - N3</v>
          </cell>
          <cell r="D2712">
            <v>0</v>
          </cell>
        </row>
        <row r="2713">
          <cell r="B2713" t="str">
            <v>N3S1E03</v>
          </cell>
          <cell r="C2713" t="str">
            <v>Dispositivo de Protección contra Sobretensiones (DPS) - N3</v>
          </cell>
          <cell r="D2713">
            <v>12792822</v>
          </cell>
        </row>
        <row r="2714">
          <cell r="B2714" t="str">
            <v>N3S1E04</v>
          </cell>
          <cell r="C2714" t="str">
            <v>Interruptor - N3</v>
          </cell>
          <cell r="D2714">
            <v>90332988</v>
          </cell>
        </row>
        <row r="2715">
          <cell r="B2715" t="str">
            <v>N3S1E05</v>
          </cell>
          <cell r="C2715" t="str">
            <v>Juego Pararrayos - N3</v>
          </cell>
          <cell r="D2715">
            <v>0</v>
          </cell>
        </row>
        <row r="2716">
          <cell r="B2716" t="str">
            <v>N3S1E06</v>
          </cell>
          <cell r="C2716" t="str">
            <v>Seccionador tripolar - N3</v>
          </cell>
          <cell r="D2716">
            <v>44644338</v>
          </cell>
        </row>
        <row r="2717">
          <cell r="B2717" t="str">
            <v>N3S1E07</v>
          </cell>
          <cell r="C2717" t="str">
            <v>Seccionador tripolar con Cuchilla de puesta a tierra - N3</v>
          </cell>
          <cell r="D2717">
            <v>45949728</v>
          </cell>
        </row>
        <row r="2718">
          <cell r="B2718" t="str">
            <v>N3S1E08</v>
          </cell>
          <cell r="C2718" t="str">
            <v>Transformador de corriente - N3</v>
          </cell>
          <cell r="D2718">
            <v>28718580</v>
          </cell>
        </row>
        <row r="2719">
          <cell r="B2719" t="str">
            <v>N3S1E09</v>
          </cell>
          <cell r="C2719" t="str">
            <v>Módulo encapsulado en SF6 linea o transformador - barra sencilla - N3</v>
          </cell>
          <cell r="D2719">
            <v>0</v>
          </cell>
        </row>
        <row r="2720">
          <cell r="B2720" t="str">
            <v>N3S1E09</v>
          </cell>
          <cell r="C2720" t="str">
            <v>Módulo encapsulado en SF6 linea o transformador - barra doble - N3</v>
          </cell>
          <cell r="D2720">
            <v>0</v>
          </cell>
        </row>
        <row r="2721">
          <cell r="B2721" t="str">
            <v>N3S1E10</v>
          </cell>
          <cell r="C2721" t="str">
            <v>Subestación Móvil 30 MVA</v>
          </cell>
          <cell r="D2721">
            <v>0</v>
          </cell>
        </row>
        <row r="2722">
          <cell r="B2722" t="str">
            <v>N3S1E10</v>
          </cell>
          <cell r="C2722" t="str">
            <v>Subestación Móvil 15 MVA</v>
          </cell>
          <cell r="D2722">
            <v>0</v>
          </cell>
        </row>
        <row r="2723">
          <cell r="B2723" t="str">
            <v>N3S1E11</v>
          </cell>
          <cell r="C2723" t="str">
            <v>Subestación Móvil 21 MVA</v>
          </cell>
          <cell r="D2723">
            <v>0</v>
          </cell>
        </row>
        <row r="2724">
          <cell r="B2724" t="str">
            <v>N3S1E11</v>
          </cell>
          <cell r="C2724" t="str">
            <v>Subestación Móvil 7,5 MVA</v>
          </cell>
          <cell r="D2724">
            <v>0</v>
          </cell>
        </row>
        <row r="2725">
          <cell r="B2725" t="str">
            <v>N3S1E12</v>
          </cell>
          <cell r="C2725" t="str">
            <v>Juego pararrayos - N2</v>
          </cell>
          <cell r="D2725">
            <v>0</v>
          </cell>
        </row>
        <row r="2726">
          <cell r="B2726" t="str">
            <v>N3S1E13</v>
          </cell>
          <cell r="C2726" t="str">
            <v>Acero Estructural (kg)</v>
          </cell>
          <cell r="D2726">
            <v>37856310</v>
          </cell>
        </row>
        <row r="2727">
          <cell r="B2727" t="str">
            <v>N3S1E14</v>
          </cell>
          <cell r="C2727" t="str">
            <v>Conductores de media tensión</v>
          </cell>
          <cell r="D2727">
            <v>522156</v>
          </cell>
        </row>
        <row r="2728">
          <cell r="B2728" t="str">
            <v>N3S1E15</v>
          </cell>
          <cell r="C2728" t="str">
            <v>Conectores</v>
          </cell>
          <cell r="D2728">
            <v>261078</v>
          </cell>
        </row>
        <row r="2729">
          <cell r="B2729" t="str">
            <v>N3S1E16</v>
          </cell>
          <cell r="C2729" t="str">
            <v>Cadenas de aisladores</v>
          </cell>
          <cell r="D2729">
            <v>0</v>
          </cell>
        </row>
        <row r="2730">
          <cell r="B2730" t="str">
            <v>N3S1E17</v>
          </cell>
          <cell r="C2730" t="str">
            <v>Poste de concreto 12 m 1050 kg</v>
          </cell>
          <cell r="D2730">
            <v>0</v>
          </cell>
        </row>
        <row r="2731">
          <cell r="B2731" t="str">
            <v>N3S1E18</v>
          </cell>
          <cell r="C2731" t="str">
            <v>Cable XLP o EPR, # 4/0 - N3</v>
          </cell>
          <cell r="D2731">
            <v>0</v>
          </cell>
        </row>
        <row r="2732">
          <cell r="B2732" t="str">
            <v>N3S1E19</v>
          </cell>
          <cell r="C2732" t="str">
            <v>Terminales SF6 - Aire - N3</v>
          </cell>
          <cell r="D2732">
            <v>0</v>
          </cell>
        </row>
        <row r="2733">
          <cell r="B2733" t="str">
            <v>N3S1E20</v>
          </cell>
          <cell r="C2733" t="str">
            <v>Servicios Auxiliares AC y DC tipo 1</v>
          </cell>
          <cell r="D2733">
            <v>0</v>
          </cell>
        </row>
        <row r="2734">
          <cell r="B2734" t="str">
            <v>N3S1E20</v>
          </cell>
          <cell r="C2734" t="str">
            <v>Servicios Auxiliares AC y DC tipo 2</v>
          </cell>
          <cell r="D2734">
            <v>0</v>
          </cell>
        </row>
        <row r="2735">
          <cell r="B2735" t="str">
            <v>N3S1E20</v>
          </cell>
          <cell r="C2735" t="str">
            <v>Servicios Auxiliares AC y DC tipo 3</v>
          </cell>
          <cell r="D2735">
            <v>0</v>
          </cell>
        </row>
        <row r="2736">
          <cell r="B2736" t="str">
            <v>N3S1E20</v>
          </cell>
          <cell r="C2736" t="str">
            <v>Servicios Auxiliares AC y DC tipo 4</v>
          </cell>
          <cell r="D2736">
            <v>0</v>
          </cell>
        </row>
        <row r="2737">
          <cell r="B2737" t="str">
            <v>N3S1E20</v>
          </cell>
          <cell r="C2737" t="str">
            <v>Servicios Auxiliares AC y DC tipo 5</v>
          </cell>
          <cell r="D2737">
            <v>0</v>
          </cell>
        </row>
        <row r="2738">
          <cell r="B2738" t="str">
            <v>N3S1E21</v>
          </cell>
          <cell r="C2738" t="str">
            <v>Alambre de cobre  No 4 AWG / acero</v>
          </cell>
          <cell r="D2738">
            <v>0</v>
          </cell>
        </row>
        <row r="2739">
          <cell r="B2739" t="str">
            <v>N3S1E22</v>
          </cell>
          <cell r="C2739" t="str">
            <v>Material de conexión en malla de puesta a tierra</v>
          </cell>
          <cell r="D2739">
            <v>0</v>
          </cell>
        </row>
        <row r="2740">
          <cell r="B2740" t="str">
            <v>N3S1E23</v>
          </cell>
          <cell r="C2740" t="str">
            <v>Cables de SSAA  para equipos de patio</v>
          </cell>
          <cell r="D2740">
            <v>0</v>
          </cell>
        </row>
        <row r="2741">
          <cell r="B2741" t="str">
            <v>N3S1E24</v>
          </cell>
          <cell r="C2741" t="str">
            <v>Alumbrado exterior</v>
          </cell>
          <cell r="D2741">
            <v>0</v>
          </cell>
        </row>
        <row r="2742">
          <cell r="B2742" t="str">
            <v>N3S2E01</v>
          </cell>
          <cell r="C2742" t="str">
            <v>Celda de entrada o salida - N3</v>
          </cell>
          <cell r="D2742">
            <v>0</v>
          </cell>
        </row>
        <row r="2743">
          <cell r="B2743" t="str">
            <v>N3S2E02</v>
          </cell>
          <cell r="C2743" t="str">
            <v>Gabinete de línea o transformador en SF6 - N3</v>
          </cell>
          <cell r="D2743">
            <v>0</v>
          </cell>
        </row>
        <row r="2744">
          <cell r="B2744" t="str">
            <v>N3S2E03</v>
          </cell>
          <cell r="C2744" t="str">
            <v>Dispositivo de Protección contra Sobretensiones (DPS) - N3</v>
          </cell>
          <cell r="D2744">
            <v>12577968</v>
          </cell>
        </row>
        <row r="2745">
          <cell r="B2745" t="str">
            <v>N3S2E04</v>
          </cell>
          <cell r="C2745" t="str">
            <v>Interruptor - N3</v>
          </cell>
          <cell r="D2745">
            <v>87803892</v>
          </cell>
        </row>
        <row r="2746">
          <cell r="B2746" t="str">
            <v>N3S2E05</v>
          </cell>
          <cell r="C2746" t="str">
            <v>Juego Pararrayos - N3</v>
          </cell>
          <cell r="D2746">
            <v>0</v>
          </cell>
        </row>
        <row r="2747">
          <cell r="B2747" t="str">
            <v>N3S2E06</v>
          </cell>
          <cell r="C2747" t="str">
            <v>Seccionador tripolar - N3</v>
          </cell>
          <cell r="D2747">
            <v>43781004</v>
          </cell>
        </row>
        <row r="2748">
          <cell r="B2748" t="str">
            <v>N3S2E07</v>
          </cell>
          <cell r="C2748" t="str">
            <v>Seccionador tripolar con Cuchilla de puesta a tierra - N3</v>
          </cell>
          <cell r="D2748">
            <v>44990424</v>
          </cell>
        </row>
        <row r="2749">
          <cell r="B2749" t="str">
            <v>N3S2E08</v>
          </cell>
          <cell r="C2749" t="str">
            <v>Transformador de corriente - N3</v>
          </cell>
          <cell r="D2749">
            <v>28058544</v>
          </cell>
        </row>
        <row r="2750">
          <cell r="B2750" t="str">
            <v>N3S2E09</v>
          </cell>
          <cell r="C2750" t="str">
            <v>Módulo encapsulado en SF6 linea o transformador - barra sencilla - N3</v>
          </cell>
          <cell r="D2750">
            <v>0</v>
          </cell>
        </row>
        <row r="2751">
          <cell r="B2751" t="str">
            <v>N3S2E09</v>
          </cell>
          <cell r="C2751" t="str">
            <v>Módulo encapsulado en SF6 linea o transformador - barra doble - N3</v>
          </cell>
          <cell r="D2751">
            <v>0</v>
          </cell>
        </row>
        <row r="2752">
          <cell r="B2752" t="str">
            <v>N3S2E10</v>
          </cell>
          <cell r="C2752" t="str">
            <v>Subestación Móvil 30 MVA</v>
          </cell>
          <cell r="D2752">
            <v>0</v>
          </cell>
        </row>
        <row r="2753">
          <cell r="B2753" t="str">
            <v>N3S2E10</v>
          </cell>
          <cell r="C2753" t="str">
            <v>Subestación Móvil 15 MVA</v>
          </cell>
          <cell r="D2753">
            <v>0</v>
          </cell>
        </row>
        <row r="2754">
          <cell r="B2754" t="str">
            <v>N3S2E11</v>
          </cell>
          <cell r="C2754" t="str">
            <v>Subestación Móvil 21 MVA</v>
          </cell>
          <cell r="D2754">
            <v>0</v>
          </cell>
        </row>
        <row r="2755">
          <cell r="B2755" t="str">
            <v>N3S2E11</v>
          </cell>
          <cell r="C2755" t="str">
            <v>Subestación Móvil 7,5 MVA</v>
          </cell>
          <cell r="D2755">
            <v>0</v>
          </cell>
        </row>
        <row r="2756">
          <cell r="B2756" t="str">
            <v>N3S2E12</v>
          </cell>
          <cell r="C2756" t="str">
            <v>Juego pararrayos - N2</v>
          </cell>
          <cell r="D2756">
            <v>0</v>
          </cell>
        </row>
        <row r="2757">
          <cell r="B2757" t="str">
            <v>N3S2E13</v>
          </cell>
          <cell r="C2757" t="str">
            <v>Acero Estructural (kg)</v>
          </cell>
          <cell r="D2757">
            <v>24188400</v>
          </cell>
        </row>
        <row r="2758">
          <cell r="B2758" t="str">
            <v>N3S2E14</v>
          </cell>
          <cell r="C2758" t="str">
            <v>Conductores de media tensión</v>
          </cell>
          <cell r="D2758">
            <v>241884</v>
          </cell>
        </row>
        <row r="2759">
          <cell r="B2759" t="str">
            <v>N3S2E15</v>
          </cell>
          <cell r="C2759" t="str">
            <v>Conectores</v>
          </cell>
          <cell r="D2759">
            <v>241884</v>
          </cell>
        </row>
        <row r="2760">
          <cell r="B2760" t="str">
            <v>N3S2E16</v>
          </cell>
          <cell r="C2760" t="str">
            <v>Cadenas de aisladores</v>
          </cell>
          <cell r="D2760">
            <v>0</v>
          </cell>
        </row>
        <row r="2761">
          <cell r="B2761" t="str">
            <v>N3S2E17</v>
          </cell>
          <cell r="C2761" t="str">
            <v>Poste de concreto 12 m 1050 kg</v>
          </cell>
          <cell r="D2761">
            <v>0</v>
          </cell>
        </row>
        <row r="2762">
          <cell r="B2762" t="str">
            <v>N3S2E18</v>
          </cell>
          <cell r="C2762" t="str">
            <v>Cable XLP o EPR, # 4/0 - N3</v>
          </cell>
          <cell r="D2762">
            <v>0</v>
          </cell>
        </row>
        <row r="2763">
          <cell r="B2763" t="str">
            <v>N3S2E19</v>
          </cell>
          <cell r="C2763" t="str">
            <v>Terminales SF6 - Aire - N3</v>
          </cell>
          <cell r="D2763">
            <v>0</v>
          </cell>
        </row>
        <row r="2764">
          <cell r="B2764" t="str">
            <v>N3S2E20</v>
          </cell>
          <cell r="C2764" t="str">
            <v>Servicios Auxiliares AC y DC tipo 1</v>
          </cell>
          <cell r="D2764">
            <v>0</v>
          </cell>
        </row>
        <row r="2765">
          <cell r="B2765" t="str">
            <v>N3S2E20</v>
          </cell>
          <cell r="C2765" t="str">
            <v>Servicios Auxiliares AC y DC tipo 2</v>
          </cell>
          <cell r="D2765">
            <v>0</v>
          </cell>
        </row>
        <row r="2766">
          <cell r="B2766" t="str">
            <v>N3S2E20</v>
          </cell>
          <cell r="C2766" t="str">
            <v>Servicios Auxiliares AC y DC tipo 3</v>
          </cell>
          <cell r="D2766">
            <v>0</v>
          </cell>
        </row>
        <row r="2767">
          <cell r="B2767" t="str">
            <v>N3S2E20</v>
          </cell>
          <cell r="C2767" t="str">
            <v>Servicios Auxiliares AC y DC tipo 4</v>
          </cell>
          <cell r="D2767">
            <v>0</v>
          </cell>
        </row>
        <row r="2768">
          <cell r="B2768" t="str">
            <v>N3S2E20</v>
          </cell>
          <cell r="C2768" t="str">
            <v>Servicios Auxiliares AC y DC tipo 5</v>
          </cell>
          <cell r="D2768">
            <v>0</v>
          </cell>
        </row>
        <row r="2769">
          <cell r="B2769" t="str">
            <v>N3S2E21</v>
          </cell>
          <cell r="C2769" t="str">
            <v>Alambre de cobre  No 4 AWG / acero</v>
          </cell>
          <cell r="D2769">
            <v>0</v>
          </cell>
        </row>
        <row r="2770">
          <cell r="B2770" t="str">
            <v>N3S2E22</v>
          </cell>
          <cell r="C2770" t="str">
            <v>Material de conexión en malla de puesta a tierra</v>
          </cell>
          <cell r="D2770">
            <v>0</v>
          </cell>
        </row>
        <row r="2771">
          <cell r="B2771" t="str">
            <v>N3S2E23</v>
          </cell>
          <cell r="C2771" t="str">
            <v>Cables de SSAA  para equipos de patio</v>
          </cell>
          <cell r="D2771">
            <v>0</v>
          </cell>
        </row>
        <row r="2772">
          <cell r="B2772" t="str">
            <v>N3S2E24</v>
          </cell>
          <cell r="C2772" t="str">
            <v>Alumbrado exterior</v>
          </cell>
          <cell r="D2772">
            <v>0</v>
          </cell>
        </row>
        <row r="2773">
          <cell r="B2773" t="str">
            <v>N3S3E01</v>
          </cell>
          <cell r="C2773" t="str">
            <v>Celda de entrada o salida - N3</v>
          </cell>
          <cell r="D2773">
            <v>0</v>
          </cell>
        </row>
        <row r="2774">
          <cell r="B2774" t="str">
            <v>N3S3E02</v>
          </cell>
          <cell r="C2774" t="str">
            <v>Gabinete de línea o transformador en SF6 - N3</v>
          </cell>
          <cell r="D2774">
            <v>0</v>
          </cell>
        </row>
        <row r="2775">
          <cell r="B2775" t="str">
            <v>N3S3E03</v>
          </cell>
          <cell r="C2775" t="str">
            <v>Dispositivo de Protección contra Sobretensiones (DPS) - N3</v>
          </cell>
          <cell r="D2775">
            <v>12705680</v>
          </cell>
        </row>
        <row r="2776">
          <cell r="B2776" t="str">
            <v>N3S3E04</v>
          </cell>
          <cell r="C2776" t="str">
            <v>Interruptor - N3</v>
          </cell>
          <cell r="D2776">
            <v>87986834.000000015</v>
          </cell>
        </row>
        <row r="2777">
          <cell r="B2777" t="str">
            <v>N3S3E05</v>
          </cell>
          <cell r="C2777" t="str">
            <v>Juego Pararrayos - N3</v>
          </cell>
          <cell r="D2777">
            <v>0</v>
          </cell>
        </row>
        <row r="2778">
          <cell r="B2778" t="str">
            <v>N3S3E06</v>
          </cell>
          <cell r="C2778" t="str">
            <v>Seccionador tripolar - N3</v>
          </cell>
          <cell r="D2778">
            <v>87669192</v>
          </cell>
        </row>
        <row r="2779">
          <cell r="B2779" t="str">
            <v>N3S3E07</v>
          </cell>
          <cell r="C2779" t="str">
            <v>Seccionador tripolar con Cuchilla de puesta a tierra - N3</v>
          </cell>
          <cell r="D2779">
            <v>45105163.999999993</v>
          </cell>
        </row>
        <row r="2780">
          <cell r="B2780" t="str">
            <v>N3S3E08</v>
          </cell>
          <cell r="C2780" t="str">
            <v>Transformador de corriente - N3</v>
          </cell>
          <cell r="D2780">
            <v>28270138</v>
          </cell>
        </row>
        <row r="2781">
          <cell r="B2781" t="str">
            <v>N3S3E09</v>
          </cell>
          <cell r="C2781" t="str">
            <v>Módulo encapsulado en SF6 linea o transformador - barra sencilla - N3</v>
          </cell>
          <cell r="D2781">
            <v>0</v>
          </cell>
        </row>
        <row r="2782">
          <cell r="B2782" t="str">
            <v>N3S3E09</v>
          </cell>
          <cell r="C2782" t="str">
            <v>Módulo encapsulado en SF6 linea o transformador - barra doble - N3</v>
          </cell>
          <cell r="D2782">
            <v>0</v>
          </cell>
        </row>
        <row r="2783">
          <cell r="B2783" t="str">
            <v>N3S3E10</v>
          </cell>
          <cell r="C2783" t="str">
            <v>Subestación Móvil 30 MVA</v>
          </cell>
          <cell r="D2783">
            <v>0</v>
          </cell>
        </row>
        <row r="2784">
          <cell r="B2784" t="str">
            <v>N3S3E10</v>
          </cell>
          <cell r="C2784" t="str">
            <v>Subestación Móvil 15 MVA</v>
          </cell>
          <cell r="D2784">
            <v>0</v>
          </cell>
        </row>
        <row r="2785">
          <cell r="B2785" t="str">
            <v>N3S3E11</v>
          </cell>
          <cell r="C2785" t="str">
            <v>Subestación Móvil 21 MVA</v>
          </cell>
          <cell r="D2785">
            <v>0</v>
          </cell>
        </row>
        <row r="2786">
          <cell r="B2786" t="str">
            <v>N3S3E11</v>
          </cell>
          <cell r="C2786" t="str">
            <v>Subestación Móvil 7,5 MVA</v>
          </cell>
          <cell r="D2786">
            <v>0</v>
          </cell>
        </row>
        <row r="2787">
          <cell r="B2787" t="str">
            <v>N3S3E12</v>
          </cell>
          <cell r="C2787" t="str">
            <v>Juego pararrayos - N2</v>
          </cell>
          <cell r="D2787">
            <v>0</v>
          </cell>
        </row>
        <row r="2788">
          <cell r="B2788" t="str">
            <v>N3S3E13</v>
          </cell>
          <cell r="C2788" t="str">
            <v>Acero Estructural (kg)</v>
          </cell>
          <cell r="D2788">
            <v>51775646</v>
          </cell>
        </row>
        <row r="2789">
          <cell r="B2789" t="str">
            <v>N3S3E14</v>
          </cell>
          <cell r="C2789" t="str">
            <v>Conductores de media tensión</v>
          </cell>
          <cell r="D2789">
            <v>1270568</v>
          </cell>
        </row>
        <row r="2790">
          <cell r="B2790" t="str">
            <v>N3S3E15</v>
          </cell>
          <cell r="C2790" t="str">
            <v>Conectores</v>
          </cell>
          <cell r="D2790">
            <v>317642</v>
          </cell>
        </row>
        <row r="2791">
          <cell r="B2791" t="str">
            <v>N3S3E16</v>
          </cell>
          <cell r="C2791" t="str">
            <v>Cadenas de aisladores</v>
          </cell>
          <cell r="D2791">
            <v>2541136</v>
          </cell>
        </row>
        <row r="2792">
          <cell r="B2792" t="str">
            <v>N3S3E17</v>
          </cell>
          <cell r="C2792" t="str">
            <v>Poste de concreto 12 m 1050 kg</v>
          </cell>
          <cell r="D2792">
            <v>0</v>
          </cell>
        </row>
        <row r="2793">
          <cell r="B2793" t="str">
            <v>N3S3E18</v>
          </cell>
          <cell r="C2793" t="str">
            <v>Cable XLP o EPR, # 4/0 - N3</v>
          </cell>
          <cell r="D2793">
            <v>0</v>
          </cell>
        </row>
        <row r="2794">
          <cell r="B2794" t="str">
            <v>N3S3E19</v>
          </cell>
          <cell r="C2794" t="str">
            <v>Terminales SF6 - Aire - N3</v>
          </cell>
          <cell r="D2794">
            <v>0</v>
          </cell>
        </row>
        <row r="2795">
          <cell r="B2795" t="str">
            <v>N3S3E20</v>
          </cell>
          <cell r="C2795" t="str">
            <v>Servicios Auxiliares AC y DC tipo 1</v>
          </cell>
          <cell r="D2795">
            <v>0</v>
          </cell>
        </row>
        <row r="2796">
          <cell r="B2796" t="str">
            <v>N3S3E20</v>
          </cell>
          <cell r="C2796" t="str">
            <v>Servicios Auxiliares AC y DC tipo 2</v>
          </cell>
          <cell r="D2796">
            <v>0</v>
          </cell>
        </row>
        <row r="2797">
          <cell r="B2797" t="str">
            <v>N3S3E20</v>
          </cell>
          <cell r="C2797" t="str">
            <v>Servicios Auxiliares AC y DC tipo 3</v>
          </cell>
          <cell r="D2797">
            <v>0</v>
          </cell>
        </row>
        <row r="2798">
          <cell r="B2798" t="str">
            <v>N3S3E20</v>
          </cell>
          <cell r="C2798" t="str">
            <v>Servicios Auxiliares AC y DC tipo 4</v>
          </cell>
          <cell r="D2798">
            <v>0</v>
          </cell>
        </row>
        <row r="2799">
          <cell r="B2799" t="str">
            <v>N3S3E20</v>
          </cell>
          <cell r="C2799" t="str">
            <v>Servicios Auxiliares AC y DC tipo 5</v>
          </cell>
          <cell r="D2799">
            <v>0</v>
          </cell>
        </row>
        <row r="2800">
          <cell r="B2800" t="str">
            <v>N3S3E21</v>
          </cell>
          <cell r="C2800" t="str">
            <v>Alambre de cobre  No 4 AWG / acero</v>
          </cell>
          <cell r="D2800">
            <v>0</v>
          </cell>
        </row>
        <row r="2801">
          <cell r="B2801" t="str">
            <v>N3S3E22</v>
          </cell>
          <cell r="C2801" t="str">
            <v>Material de conexión en malla de puesta a tierra</v>
          </cell>
          <cell r="D2801">
            <v>0</v>
          </cell>
        </row>
        <row r="2802">
          <cell r="B2802" t="str">
            <v>N3S3E23</v>
          </cell>
          <cell r="C2802" t="str">
            <v>Cables de SSAA  para equipos de patio</v>
          </cell>
          <cell r="D2802">
            <v>0</v>
          </cell>
        </row>
        <row r="2803">
          <cell r="B2803" t="str">
            <v>N3S3E24</v>
          </cell>
          <cell r="C2803" t="str">
            <v>Alumbrado exterior</v>
          </cell>
          <cell r="D2803">
            <v>0</v>
          </cell>
        </row>
        <row r="2804">
          <cell r="B2804" t="str">
            <v>N3S4E01</v>
          </cell>
          <cell r="C2804" t="str">
            <v>Celda de entrada o salida - N3</v>
          </cell>
          <cell r="D2804">
            <v>0</v>
          </cell>
        </row>
        <row r="2805">
          <cell r="B2805" t="str">
            <v>N3S4E02</v>
          </cell>
          <cell r="C2805" t="str">
            <v>Gabinete de línea o transformador en SF6 - N3</v>
          </cell>
          <cell r="D2805">
            <v>0</v>
          </cell>
        </row>
        <row r="2806">
          <cell r="B2806" t="str">
            <v>N3S4E03</v>
          </cell>
          <cell r="C2806" t="str">
            <v>Dispositivo de Protección contra Sobretensiones (DPS) - N3</v>
          </cell>
          <cell r="D2806">
            <v>12700600</v>
          </cell>
        </row>
        <row r="2807">
          <cell r="B2807" t="str">
            <v>N3S4E04</v>
          </cell>
          <cell r="C2807" t="str">
            <v>Interruptor - N3</v>
          </cell>
          <cell r="D2807">
            <v>87951655.000000015</v>
          </cell>
        </row>
        <row r="2808">
          <cell r="B2808" t="str">
            <v>N3S4E05</v>
          </cell>
          <cell r="C2808" t="str">
            <v>Juego Pararrayos - N3</v>
          </cell>
          <cell r="D2808">
            <v>0</v>
          </cell>
        </row>
        <row r="2809">
          <cell r="B2809" t="str">
            <v>N3S4E06</v>
          </cell>
          <cell r="C2809" t="str">
            <v>Seccionador tripolar - N3</v>
          </cell>
          <cell r="D2809">
            <v>87634140</v>
          </cell>
        </row>
        <row r="2810">
          <cell r="B2810" t="str">
            <v>N3S4E07</v>
          </cell>
          <cell r="C2810" t="str">
            <v>Seccionador tripolar con Cuchilla de puesta a tierra - N3</v>
          </cell>
          <cell r="D2810">
            <v>45087129.999999993</v>
          </cell>
        </row>
        <row r="2811">
          <cell r="B2811" t="str">
            <v>N3S4E08</v>
          </cell>
          <cell r="C2811" t="str">
            <v>Transformador de corriente - N3</v>
          </cell>
          <cell r="D2811">
            <v>28258835</v>
          </cell>
        </row>
        <row r="2812">
          <cell r="B2812" t="str">
            <v>N3S4E09</v>
          </cell>
          <cell r="C2812" t="str">
            <v>Módulo encapsulado en SF6 linea o transformador - barra sencilla - N3</v>
          </cell>
          <cell r="D2812">
            <v>0</v>
          </cell>
        </row>
        <row r="2813">
          <cell r="B2813" t="str">
            <v>N3S4E09</v>
          </cell>
          <cell r="C2813" t="str">
            <v>Módulo encapsulado en SF6 linea o transformador - barra doble - N3</v>
          </cell>
          <cell r="D2813">
            <v>0</v>
          </cell>
        </row>
        <row r="2814">
          <cell r="B2814" t="str">
            <v>N3S4E10</v>
          </cell>
          <cell r="C2814" t="str">
            <v>Subestación Móvil 30 MVA</v>
          </cell>
          <cell r="D2814">
            <v>0</v>
          </cell>
        </row>
        <row r="2815">
          <cell r="B2815" t="str">
            <v>N3S4E10</v>
          </cell>
          <cell r="C2815" t="str">
            <v>Subestación Móvil 15 MVA</v>
          </cell>
          <cell r="D2815">
            <v>0</v>
          </cell>
        </row>
        <row r="2816">
          <cell r="B2816" t="str">
            <v>N3S4E11</v>
          </cell>
          <cell r="C2816" t="str">
            <v>Subestación Móvil 21 MVA</v>
          </cell>
          <cell r="D2816">
            <v>0</v>
          </cell>
        </row>
        <row r="2817">
          <cell r="B2817" t="str">
            <v>N3S4E11</v>
          </cell>
          <cell r="C2817" t="str">
            <v>Subestación Móvil 7,5 MVA</v>
          </cell>
          <cell r="D2817">
            <v>0</v>
          </cell>
        </row>
        <row r="2818">
          <cell r="B2818" t="str">
            <v>N3S4E12</v>
          </cell>
          <cell r="C2818" t="str">
            <v>Juego pararrayos - N2</v>
          </cell>
          <cell r="D2818">
            <v>0</v>
          </cell>
        </row>
        <row r="2819">
          <cell r="B2819" t="str">
            <v>N3S4E13</v>
          </cell>
          <cell r="C2819" t="str">
            <v>Acero Estructural (kg)</v>
          </cell>
          <cell r="D2819">
            <v>51754945</v>
          </cell>
        </row>
        <row r="2820">
          <cell r="B2820" t="str">
            <v>N3S4E14</v>
          </cell>
          <cell r="C2820" t="str">
            <v>Conductores de media tensión</v>
          </cell>
          <cell r="D2820">
            <v>1270060</v>
          </cell>
        </row>
        <row r="2821">
          <cell r="B2821" t="str">
            <v>N3S4E15</v>
          </cell>
          <cell r="C2821" t="str">
            <v>Conectores</v>
          </cell>
          <cell r="D2821">
            <v>317515</v>
          </cell>
        </row>
        <row r="2822">
          <cell r="B2822" t="str">
            <v>N3S4E16</v>
          </cell>
          <cell r="C2822" t="str">
            <v>Cadenas de aisladores</v>
          </cell>
          <cell r="D2822">
            <v>2540120</v>
          </cell>
        </row>
        <row r="2823">
          <cell r="B2823" t="str">
            <v>N3S4E17</v>
          </cell>
          <cell r="C2823" t="str">
            <v>Poste de concreto 12 m 1050 kg</v>
          </cell>
          <cell r="D2823">
            <v>0</v>
          </cell>
        </row>
        <row r="2824">
          <cell r="B2824" t="str">
            <v>N3S4E18</v>
          </cell>
          <cell r="C2824" t="str">
            <v>Cable XLP o EPR, # 4/0 - N3</v>
          </cell>
          <cell r="D2824">
            <v>0</v>
          </cell>
        </row>
        <row r="2825">
          <cell r="B2825" t="str">
            <v>N3S4E19</v>
          </cell>
          <cell r="C2825" t="str">
            <v>Terminales SF6 - Aire - N3</v>
          </cell>
          <cell r="D2825">
            <v>0</v>
          </cell>
        </row>
        <row r="2826">
          <cell r="B2826" t="str">
            <v>N3S4E20</v>
          </cell>
          <cell r="C2826" t="str">
            <v>Servicios Auxiliares AC y DC tipo 1</v>
          </cell>
          <cell r="D2826">
            <v>0</v>
          </cell>
        </row>
        <row r="2827">
          <cell r="B2827" t="str">
            <v>N3S4E20</v>
          </cell>
          <cell r="C2827" t="str">
            <v>Servicios Auxiliares AC y DC tipo 2</v>
          </cell>
          <cell r="D2827">
            <v>0</v>
          </cell>
        </row>
        <row r="2828">
          <cell r="B2828" t="str">
            <v>N3S4E20</v>
          </cell>
          <cell r="C2828" t="str">
            <v>Servicios Auxiliares AC y DC tipo 3</v>
          </cell>
          <cell r="D2828">
            <v>0</v>
          </cell>
        </row>
        <row r="2829">
          <cell r="B2829" t="str">
            <v>N3S4E20</v>
          </cell>
          <cell r="C2829" t="str">
            <v>Servicios Auxiliares AC y DC tipo 4</v>
          </cell>
          <cell r="D2829">
            <v>0</v>
          </cell>
        </row>
        <row r="2830">
          <cell r="B2830" t="str">
            <v>N3S4E20</v>
          </cell>
          <cell r="C2830" t="str">
            <v>Servicios Auxiliares AC y DC tipo 5</v>
          </cell>
          <cell r="D2830">
            <v>0</v>
          </cell>
        </row>
        <row r="2831">
          <cell r="B2831" t="str">
            <v>N3S4E21</v>
          </cell>
          <cell r="C2831" t="str">
            <v>Alambre de cobre  No 4 AWG / acero</v>
          </cell>
          <cell r="D2831">
            <v>0</v>
          </cell>
        </row>
        <row r="2832">
          <cell r="B2832" t="str">
            <v>N3S4E22</v>
          </cell>
          <cell r="C2832" t="str">
            <v>Material de conexión en malla de puesta a tierra</v>
          </cell>
          <cell r="D2832">
            <v>0</v>
          </cell>
        </row>
        <row r="2833">
          <cell r="B2833" t="str">
            <v>N3S4E23</v>
          </cell>
          <cell r="C2833" t="str">
            <v>Cables de SSAA  para equipos de patio</v>
          </cell>
          <cell r="D2833">
            <v>0</v>
          </cell>
        </row>
        <row r="2834">
          <cell r="B2834" t="str">
            <v>N3S4E24</v>
          </cell>
          <cell r="C2834" t="str">
            <v>Alumbrado exterior</v>
          </cell>
          <cell r="D2834">
            <v>0</v>
          </cell>
        </row>
        <row r="2835">
          <cell r="B2835" t="str">
            <v>N3S5E01</v>
          </cell>
          <cell r="C2835" t="str">
            <v>Celda de entrada o salida - N3</v>
          </cell>
          <cell r="D2835">
            <v>0</v>
          </cell>
        </row>
        <row r="2836">
          <cell r="B2836" t="str">
            <v>N3S5E02</v>
          </cell>
          <cell r="C2836" t="str">
            <v>Gabinete de línea o transformador en SF6 - N3</v>
          </cell>
          <cell r="D2836">
            <v>0</v>
          </cell>
        </row>
        <row r="2837">
          <cell r="B2837" t="str">
            <v>N3S5E03</v>
          </cell>
          <cell r="C2837" t="str">
            <v>Dispositivo de Protección contra Sobretensiones (DPS) - N3</v>
          </cell>
          <cell r="D2837">
            <v>12815640</v>
          </cell>
        </row>
        <row r="2838">
          <cell r="B2838" t="str">
            <v>N3S5E04</v>
          </cell>
          <cell r="C2838" t="str">
            <v>Interruptor - N3</v>
          </cell>
          <cell r="D2838">
            <v>88748307.000000015</v>
          </cell>
        </row>
        <row r="2839">
          <cell r="B2839" t="str">
            <v>N3S5E05</v>
          </cell>
          <cell r="C2839" t="str">
            <v>Juego Pararrayos - N3</v>
          </cell>
          <cell r="D2839">
            <v>0</v>
          </cell>
        </row>
        <row r="2840">
          <cell r="B2840" t="str">
            <v>N3S5E06</v>
          </cell>
          <cell r="C2840" t="str">
            <v>Seccionador tripolar - N3</v>
          </cell>
          <cell r="D2840">
            <v>88107525</v>
          </cell>
        </row>
        <row r="2841">
          <cell r="B2841" t="str">
            <v>N3S5E07</v>
          </cell>
          <cell r="C2841" t="str">
            <v>Seccionador tripolar con Cuchilla de puesta a tierra - N3</v>
          </cell>
          <cell r="D2841">
            <v>45175130.999999993</v>
          </cell>
        </row>
        <row r="2842">
          <cell r="B2842" t="str">
            <v>N3S5E08</v>
          </cell>
          <cell r="C2842" t="str">
            <v>Transformador de corriente - N3</v>
          </cell>
          <cell r="D2842">
            <v>28194408</v>
          </cell>
        </row>
        <row r="2843">
          <cell r="B2843" t="str">
            <v>N3S5E09</v>
          </cell>
          <cell r="C2843" t="str">
            <v>Módulo encapsulado en SF6 linea o transformador - barra sencilla - N3</v>
          </cell>
          <cell r="D2843">
            <v>0</v>
          </cell>
        </row>
        <row r="2844">
          <cell r="B2844" t="str">
            <v>N3S5E09</v>
          </cell>
          <cell r="C2844" t="str">
            <v>Módulo encapsulado en SF6 linea o transformador - barra doble - N3</v>
          </cell>
          <cell r="D2844">
            <v>0</v>
          </cell>
        </row>
        <row r="2845">
          <cell r="B2845" t="str">
            <v>N3S5E10</v>
          </cell>
          <cell r="C2845" t="str">
            <v>Subestación Móvil 30 MVA</v>
          </cell>
          <cell r="D2845">
            <v>0</v>
          </cell>
        </row>
        <row r="2846">
          <cell r="B2846" t="str">
            <v>N3S5E10</v>
          </cell>
          <cell r="C2846" t="str">
            <v>Subestación Móvil 15 MVA</v>
          </cell>
          <cell r="D2846">
            <v>0</v>
          </cell>
        </row>
        <row r="2847">
          <cell r="B2847" t="str">
            <v>N3S5E11</v>
          </cell>
          <cell r="C2847" t="str">
            <v>Subestación Móvil 21 MVA</v>
          </cell>
          <cell r="D2847">
            <v>0</v>
          </cell>
        </row>
        <row r="2848">
          <cell r="B2848" t="str">
            <v>N3S5E11</v>
          </cell>
          <cell r="C2848" t="str">
            <v>Subestación Móvil 7,5 MVA</v>
          </cell>
          <cell r="D2848">
            <v>0</v>
          </cell>
        </row>
        <row r="2849">
          <cell r="B2849" t="str">
            <v>N3S5E12</v>
          </cell>
          <cell r="C2849" t="str">
            <v>Juego pararrayos - N2</v>
          </cell>
          <cell r="D2849">
            <v>0</v>
          </cell>
        </row>
        <row r="2850">
          <cell r="B2850" t="str">
            <v>N3S5E13</v>
          </cell>
          <cell r="C2850" t="str">
            <v>Acero Estructural (kg)</v>
          </cell>
          <cell r="D2850">
            <v>53825688</v>
          </cell>
        </row>
        <row r="2851">
          <cell r="B2851" t="str">
            <v>N3S5E14</v>
          </cell>
          <cell r="C2851" t="str">
            <v>Conductores de media tensión</v>
          </cell>
          <cell r="D2851">
            <v>961173</v>
          </cell>
        </row>
        <row r="2852">
          <cell r="B2852" t="str">
            <v>N3S5E15</v>
          </cell>
          <cell r="C2852" t="str">
            <v>Conectores</v>
          </cell>
          <cell r="D2852">
            <v>320391</v>
          </cell>
        </row>
        <row r="2853">
          <cell r="B2853" t="str">
            <v>N3S5E16</v>
          </cell>
          <cell r="C2853" t="str">
            <v>Cadenas de aisladores</v>
          </cell>
          <cell r="D2853">
            <v>2242737</v>
          </cell>
        </row>
        <row r="2854">
          <cell r="B2854" t="str">
            <v>N3S5E17</v>
          </cell>
          <cell r="C2854" t="str">
            <v>Poste de concreto 12 m 1050 kg</v>
          </cell>
          <cell r="D2854">
            <v>0</v>
          </cell>
        </row>
        <row r="2855">
          <cell r="B2855" t="str">
            <v>N3S5E18</v>
          </cell>
          <cell r="C2855" t="str">
            <v>Cable XLP o EPR, # 4/0 - N3</v>
          </cell>
          <cell r="D2855">
            <v>0</v>
          </cell>
        </row>
        <row r="2856">
          <cell r="B2856" t="str">
            <v>N3S5E19</v>
          </cell>
          <cell r="C2856" t="str">
            <v>Terminales SF6 - Aire - N3</v>
          </cell>
          <cell r="D2856">
            <v>0</v>
          </cell>
        </row>
        <row r="2857">
          <cell r="B2857" t="str">
            <v>N3S5E20</v>
          </cell>
          <cell r="C2857" t="str">
            <v>Servicios Auxiliares AC y DC tipo 1</v>
          </cell>
          <cell r="D2857">
            <v>0</v>
          </cell>
        </row>
        <row r="2858">
          <cell r="B2858" t="str">
            <v>N3S5E20</v>
          </cell>
          <cell r="C2858" t="str">
            <v>Servicios Auxiliares AC y DC tipo 2</v>
          </cell>
          <cell r="D2858">
            <v>0</v>
          </cell>
        </row>
        <row r="2859">
          <cell r="B2859" t="str">
            <v>N3S5E20</v>
          </cell>
          <cell r="C2859" t="str">
            <v>Servicios Auxiliares AC y DC tipo 3</v>
          </cell>
          <cell r="D2859">
            <v>0</v>
          </cell>
        </row>
        <row r="2860">
          <cell r="B2860" t="str">
            <v>N3S5E20</v>
          </cell>
          <cell r="C2860" t="str">
            <v>Servicios Auxiliares AC y DC tipo 4</v>
          </cell>
          <cell r="D2860">
            <v>0</v>
          </cell>
        </row>
        <row r="2861">
          <cell r="B2861" t="str">
            <v>N3S5E20</v>
          </cell>
          <cell r="C2861" t="str">
            <v>Servicios Auxiliares AC y DC tipo 5</v>
          </cell>
          <cell r="D2861">
            <v>0</v>
          </cell>
        </row>
        <row r="2862">
          <cell r="B2862" t="str">
            <v>N3S5E21</v>
          </cell>
          <cell r="C2862" t="str">
            <v>Alambre de cobre  No 4 AWG / acero</v>
          </cell>
          <cell r="D2862">
            <v>0</v>
          </cell>
        </row>
        <row r="2863">
          <cell r="B2863" t="str">
            <v>N3S5E22</v>
          </cell>
          <cell r="C2863" t="str">
            <v>Material de conexión en malla de puesta a tierra</v>
          </cell>
          <cell r="D2863">
            <v>0</v>
          </cell>
        </row>
        <row r="2864">
          <cell r="B2864" t="str">
            <v>N3S5E23</v>
          </cell>
          <cell r="C2864" t="str">
            <v>Cables de SSAA  para equipos de patio</v>
          </cell>
          <cell r="D2864">
            <v>0</v>
          </cell>
        </row>
        <row r="2865">
          <cell r="B2865" t="str">
            <v>N3S5E24</v>
          </cell>
          <cell r="C2865" t="str">
            <v>Alumbrado exterior</v>
          </cell>
          <cell r="D2865">
            <v>0</v>
          </cell>
        </row>
        <row r="2866">
          <cell r="B2866" t="str">
            <v>N3S6E01</v>
          </cell>
          <cell r="C2866" t="str">
            <v>Celda de entrada o salida - N3</v>
          </cell>
          <cell r="D2866">
            <v>0</v>
          </cell>
        </row>
        <row r="2867">
          <cell r="B2867" t="str">
            <v>N3S6E02</v>
          </cell>
          <cell r="C2867" t="str">
            <v>Gabinete de línea o transformador en SF6 - N3</v>
          </cell>
          <cell r="D2867">
            <v>0</v>
          </cell>
        </row>
        <row r="2868">
          <cell r="B2868" t="str">
            <v>N3S6E03</v>
          </cell>
          <cell r="C2868" t="str">
            <v>Dispositivo de Protección contra Sobretensiones (DPS) - N3</v>
          </cell>
          <cell r="D2868">
            <v>11655560</v>
          </cell>
        </row>
        <row r="2869">
          <cell r="B2869" t="str">
            <v>N3S6E04</v>
          </cell>
          <cell r="C2869" t="str">
            <v>Interruptor - N3</v>
          </cell>
          <cell r="D2869">
            <v>80714753</v>
          </cell>
        </row>
        <row r="2870">
          <cell r="B2870" t="str">
            <v>N3S6E05</v>
          </cell>
          <cell r="C2870" t="str">
            <v>Juego Pararrayos - N3</v>
          </cell>
          <cell r="D2870">
            <v>0</v>
          </cell>
        </row>
        <row r="2871">
          <cell r="B2871" t="str">
            <v>N3S6E06</v>
          </cell>
          <cell r="C2871" t="str">
            <v>Seccionador tripolar - N3</v>
          </cell>
          <cell r="D2871">
            <v>80131975</v>
          </cell>
        </row>
        <row r="2872">
          <cell r="B2872" t="str">
            <v>N3S6E07</v>
          </cell>
          <cell r="C2872" t="str">
            <v>Seccionador tripolar con Cuchilla de puesta a tierra - N3</v>
          </cell>
          <cell r="D2872">
            <v>41085848.999999993</v>
          </cell>
        </row>
        <row r="2873">
          <cell r="B2873" t="str">
            <v>N3S6E08</v>
          </cell>
          <cell r="C2873" t="str">
            <v>Transformador de corriente - N3</v>
          </cell>
          <cell r="D2873">
            <v>25642232</v>
          </cell>
        </row>
        <row r="2874">
          <cell r="B2874" t="str">
            <v>N3S6E09</v>
          </cell>
          <cell r="C2874" t="str">
            <v>Módulo encapsulado en SF6 linea o transformador - barra sencilla - N3</v>
          </cell>
          <cell r="D2874">
            <v>0</v>
          </cell>
        </row>
        <row r="2875">
          <cell r="B2875" t="str">
            <v>N3S6E09</v>
          </cell>
          <cell r="C2875" t="str">
            <v>Módulo encapsulado en SF6 linea o transformador - barra doble - N3</v>
          </cell>
          <cell r="D2875">
            <v>0</v>
          </cell>
        </row>
        <row r="2876">
          <cell r="B2876" t="str">
            <v>N3S6E10</v>
          </cell>
          <cell r="C2876" t="str">
            <v>Subestación Móvil 30 MVA</v>
          </cell>
          <cell r="D2876">
            <v>0</v>
          </cell>
        </row>
        <row r="2877">
          <cell r="B2877" t="str">
            <v>N3S6E10</v>
          </cell>
          <cell r="C2877" t="str">
            <v>Subestación Móvil 15 MVA</v>
          </cell>
          <cell r="D2877">
            <v>0</v>
          </cell>
        </row>
        <row r="2878">
          <cell r="B2878" t="str">
            <v>N3S6E11</v>
          </cell>
          <cell r="C2878" t="str">
            <v>Subestación Móvil 21 MVA</v>
          </cell>
          <cell r="D2878">
            <v>0</v>
          </cell>
        </row>
        <row r="2879">
          <cell r="B2879" t="str">
            <v>N3S6E11</v>
          </cell>
          <cell r="C2879" t="str">
            <v>Subestación Móvil 7,5 MVA</v>
          </cell>
          <cell r="D2879">
            <v>0</v>
          </cell>
        </row>
        <row r="2880">
          <cell r="B2880" t="str">
            <v>N3S6E12</v>
          </cell>
          <cell r="C2880" t="str">
            <v>Juego pararrayos - N2</v>
          </cell>
          <cell r="D2880">
            <v>0</v>
          </cell>
        </row>
        <row r="2881">
          <cell r="B2881" t="str">
            <v>N3S6E13</v>
          </cell>
          <cell r="C2881" t="str">
            <v>Acero Estructural (kg)</v>
          </cell>
          <cell r="D2881">
            <v>48953352</v>
          </cell>
        </row>
        <row r="2882">
          <cell r="B2882" t="str">
            <v>N3S6E14</v>
          </cell>
          <cell r="C2882" t="str">
            <v>Conductores de media tensión</v>
          </cell>
          <cell r="D2882">
            <v>874167</v>
          </cell>
        </row>
        <row r="2883">
          <cell r="B2883" t="str">
            <v>N3S6E15</v>
          </cell>
          <cell r="C2883" t="str">
            <v>Conectores</v>
          </cell>
          <cell r="D2883">
            <v>291389</v>
          </cell>
        </row>
        <row r="2884">
          <cell r="B2884" t="str">
            <v>N3S6E16</v>
          </cell>
          <cell r="C2884" t="str">
            <v>Cadenas de aisladores</v>
          </cell>
          <cell r="D2884">
            <v>2039723</v>
          </cell>
        </row>
        <row r="2885">
          <cell r="B2885" t="str">
            <v>N3S6E17</v>
          </cell>
          <cell r="C2885" t="str">
            <v>Poste de concreto 12 m 1050 kg</v>
          </cell>
          <cell r="D2885">
            <v>0</v>
          </cell>
        </row>
        <row r="2886">
          <cell r="B2886" t="str">
            <v>N3S6E18</v>
          </cell>
          <cell r="C2886" t="str">
            <v>Cable XLP o EPR, # 4/0 - N3</v>
          </cell>
          <cell r="D2886">
            <v>0</v>
          </cell>
        </row>
        <row r="2887">
          <cell r="B2887" t="str">
            <v>N3S6E19</v>
          </cell>
          <cell r="C2887" t="str">
            <v>Terminales SF6 - Aire - N3</v>
          </cell>
          <cell r="D2887">
            <v>0</v>
          </cell>
        </row>
        <row r="2888">
          <cell r="B2888" t="str">
            <v>N3S6E20</v>
          </cell>
          <cell r="C2888" t="str">
            <v>Servicios Auxiliares AC y DC tipo 1</v>
          </cell>
          <cell r="D2888">
            <v>0</v>
          </cell>
        </row>
        <row r="2889">
          <cell r="B2889" t="str">
            <v>N3S6E20</v>
          </cell>
          <cell r="C2889" t="str">
            <v>Servicios Auxiliares AC y DC tipo 2</v>
          </cell>
          <cell r="D2889">
            <v>0</v>
          </cell>
        </row>
        <row r="2890">
          <cell r="B2890" t="str">
            <v>N3S6E20</v>
          </cell>
          <cell r="C2890" t="str">
            <v>Servicios Auxiliares AC y DC tipo 3</v>
          </cell>
          <cell r="D2890">
            <v>0</v>
          </cell>
        </row>
        <row r="2891">
          <cell r="B2891" t="str">
            <v>N3S6E20</v>
          </cell>
          <cell r="C2891" t="str">
            <v>Servicios Auxiliares AC y DC tipo 4</v>
          </cell>
          <cell r="D2891">
            <v>0</v>
          </cell>
        </row>
        <row r="2892">
          <cell r="B2892" t="str">
            <v>N3S6E20</v>
          </cell>
          <cell r="C2892" t="str">
            <v>Servicios Auxiliares AC y DC tipo 5</v>
          </cell>
          <cell r="D2892">
            <v>0</v>
          </cell>
        </row>
        <row r="2893">
          <cell r="B2893" t="str">
            <v>N3S6E21</v>
          </cell>
          <cell r="C2893" t="str">
            <v>Alambre de cobre  No 4 AWG / acero</v>
          </cell>
          <cell r="D2893">
            <v>0</v>
          </cell>
        </row>
        <row r="2894">
          <cell r="B2894" t="str">
            <v>N3S6E22</v>
          </cell>
          <cell r="C2894" t="str">
            <v>Material de conexión en malla de puesta a tierra</v>
          </cell>
          <cell r="D2894">
            <v>0</v>
          </cell>
        </row>
        <row r="2895">
          <cell r="B2895" t="str">
            <v>N3S6E23</v>
          </cell>
          <cell r="C2895" t="str">
            <v>Cables de SSAA  para equipos de patio</v>
          </cell>
          <cell r="D2895">
            <v>0</v>
          </cell>
        </row>
        <row r="2896">
          <cell r="B2896" t="str">
            <v>N3S6E24</v>
          </cell>
          <cell r="C2896" t="str">
            <v>Alumbrado exterior</v>
          </cell>
          <cell r="D2896">
            <v>0</v>
          </cell>
        </row>
        <row r="2897">
          <cell r="B2897" t="str">
            <v>N3S7E01</v>
          </cell>
          <cell r="C2897" t="str">
            <v>Celda de entrada o salida - N3</v>
          </cell>
          <cell r="D2897">
            <v>0</v>
          </cell>
        </row>
        <row r="2898">
          <cell r="B2898" t="str">
            <v>N3S7E02</v>
          </cell>
          <cell r="C2898" t="str">
            <v>Gabinete de línea o transformador en SF6 - N3</v>
          </cell>
          <cell r="D2898">
            <v>0</v>
          </cell>
        </row>
        <row r="2899">
          <cell r="B2899" t="str">
            <v>N3S7E03</v>
          </cell>
          <cell r="C2899" t="str">
            <v>Dispositivo de Protección contra Sobretensiones (DPS) - N3</v>
          </cell>
          <cell r="D2899">
            <v>9835936</v>
          </cell>
        </row>
        <row r="2900">
          <cell r="B2900" t="str">
            <v>N3S7E04</v>
          </cell>
          <cell r="C2900" t="str">
            <v>Interruptor - N3</v>
          </cell>
          <cell r="D2900">
            <v>0</v>
          </cell>
        </row>
        <row r="2901">
          <cell r="B2901" t="str">
            <v>N3S7E05</v>
          </cell>
          <cell r="C2901" t="str">
            <v>Juego Pararrayos - N3</v>
          </cell>
          <cell r="D2901">
            <v>0</v>
          </cell>
        </row>
        <row r="2902">
          <cell r="B2902" t="str">
            <v>N3S7E06</v>
          </cell>
          <cell r="C2902" t="str">
            <v>Seccionador tripolar - N3</v>
          </cell>
          <cell r="D2902">
            <v>0</v>
          </cell>
        </row>
        <row r="2903">
          <cell r="B2903" t="str">
            <v>N3S7E07</v>
          </cell>
          <cell r="C2903" t="str">
            <v>Seccionador tripolar con Cuchilla de puesta a tierra - N3</v>
          </cell>
          <cell r="D2903">
            <v>0</v>
          </cell>
        </row>
        <row r="2904">
          <cell r="B2904" t="str">
            <v>N3S7E08</v>
          </cell>
          <cell r="C2904" t="str">
            <v>Transformador de corriente - N3</v>
          </cell>
          <cell r="D2904">
            <v>0</v>
          </cell>
        </row>
        <row r="2905">
          <cell r="B2905" t="str">
            <v>N3S7E09</v>
          </cell>
          <cell r="C2905" t="str">
            <v>Módulo encapsulado en SF6 linea o transformador - barra sencilla - N3</v>
          </cell>
          <cell r="D2905">
            <v>485034594</v>
          </cell>
        </row>
        <row r="2906">
          <cell r="B2906" t="str">
            <v>N3S7E09</v>
          </cell>
          <cell r="C2906" t="str">
            <v>Módulo encapsulado en SF6 linea o transformador - barra doble - N3</v>
          </cell>
          <cell r="D2906">
            <v>0</v>
          </cell>
        </row>
        <row r="2907">
          <cell r="B2907" t="str">
            <v>N3S7E10</v>
          </cell>
          <cell r="C2907" t="str">
            <v>Subestación Móvil 30 MVA</v>
          </cell>
          <cell r="D2907">
            <v>0</v>
          </cell>
        </row>
        <row r="2908">
          <cell r="B2908" t="str">
            <v>N3S7E10</v>
          </cell>
          <cell r="C2908" t="str">
            <v>Subestación Móvil 15 MVA</v>
          </cell>
          <cell r="D2908">
            <v>0</v>
          </cell>
        </row>
        <row r="2909">
          <cell r="B2909" t="str">
            <v>N3S7E11</v>
          </cell>
          <cell r="C2909" t="str">
            <v>Subestación Móvil 21 MVA</v>
          </cell>
          <cell r="D2909">
            <v>0</v>
          </cell>
        </row>
        <row r="2910">
          <cell r="B2910" t="str">
            <v>N3S7E11</v>
          </cell>
          <cell r="C2910" t="str">
            <v>Subestación Móvil 7,5 MVA</v>
          </cell>
          <cell r="D2910">
            <v>0</v>
          </cell>
        </row>
        <row r="2911">
          <cell r="B2911" t="str">
            <v>N3S7E12</v>
          </cell>
          <cell r="C2911" t="str">
            <v>Juego pararrayos - N2</v>
          </cell>
          <cell r="D2911">
            <v>0</v>
          </cell>
        </row>
        <row r="2912">
          <cell r="B2912" t="str">
            <v>N3S7E13</v>
          </cell>
          <cell r="C2912" t="str">
            <v>Acero Estructural (kg)</v>
          </cell>
          <cell r="D2912">
            <v>18442380</v>
          </cell>
        </row>
        <row r="2913">
          <cell r="B2913" t="str">
            <v>N3S7E14</v>
          </cell>
          <cell r="C2913" t="str">
            <v>Conductores de media tensión</v>
          </cell>
          <cell r="D2913">
            <v>0</v>
          </cell>
        </row>
        <row r="2914">
          <cell r="B2914" t="str">
            <v>N3S7E15</v>
          </cell>
          <cell r="C2914" t="str">
            <v>Conectores</v>
          </cell>
          <cell r="D2914">
            <v>0</v>
          </cell>
        </row>
        <row r="2915">
          <cell r="B2915" t="str">
            <v>N3S7E16</v>
          </cell>
          <cell r="C2915" t="str">
            <v>Cadenas de aisladores</v>
          </cell>
          <cell r="D2915">
            <v>0</v>
          </cell>
        </row>
        <row r="2916">
          <cell r="B2916" t="str">
            <v>N3S7E17</v>
          </cell>
          <cell r="C2916" t="str">
            <v>Poste de concreto 12 m 1050 kg</v>
          </cell>
          <cell r="D2916">
            <v>0</v>
          </cell>
        </row>
        <row r="2917">
          <cell r="B2917" t="str">
            <v>N3S7E18</v>
          </cell>
          <cell r="C2917" t="str">
            <v>Cable XLP o EPR, # 4/0 - N3</v>
          </cell>
          <cell r="D2917">
            <v>0</v>
          </cell>
        </row>
        <row r="2918">
          <cell r="B2918" t="str">
            <v>N3S7E19</v>
          </cell>
          <cell r="C2918" t="str">
            <v>Terminales SF6 - Aire - N3</v>
          </cell>
          <cell r="D2918">
            <v>101433090</v>
          </cell>
        </row>
        <row r="2919">
          <cell r="B2919" t="str">
            <v>N3S7E20</v>
          </cell>
          <cell r="C2919" t="str">
            <v>Servicios Auxiliares AC y DC tipo 1</v>
          </cell>
          <cell r="D2919">
            <v>0</v>
          </cell>
        </row>
        <row r="2920">
          <cell r="B2920" t="str">
            <v>N3S7E20</v>
          </cell>
          <cell r="C2920" t="str">
            <v>Servicios Auxiliares AC y DC tipo 2</v>
          </cell>
          <cell r="D2920">
            <v>0</v>
          </cell>
        </row>
        <row r="2921">
          <cell r="B2921" t="str">
            <v>N3S7E20</v>
          </cell>
          <cell r="C2921" t="str">
            <v>Servicios Auxiliares AC y DC tipo 3</v>
          </cell>
          <cell r="D2921">
            <v>0</v>
          </cell>
        </row>
        <row r="2922">
          <cell r="B2922" t="str">
            <v>N3S7E20</v>
          </cell>
          <cell r="C2922" t="str">
            <v>Servicios Auxiliares AC y DC tipo 4</v>
          </cell>
          <cell r="D2922">
            <v>0</v>
          </cell>
        </row>
        <row r="2923">
          <cell r="B2923" t="str">
            <v>N3S7E20</v>
          </cell>
          <cell r="C2923" t="str">
            <v>Servicios Auxiliares AC y DC tipo 5</v>
          </cell>
          <cell r="D2923">
            <v>0</v>
          </cell>
        </row>
        <row r="2924">
          <cell r="B2924" t="str">
            <v>N3S7E21</v>
          </cell>
          <cell r="C2924" t="str">
            <v>Alambre de cobre  No 4 AWG / acero</v>
          </cell>
          <cell r="D2924">
            <v>0</v>
          </cell>
        </row>
        <row r="2925">
          <cell r="B2925" t="str">
            <v>N3S7E22</v>
          </cell>
          <cell r="C2925" t="str">
            <v>Material de conexión en malla de puesta a tierra</v>
          </cell>
          <cell r="D2925">
            <v>0</v>
          </cell>
        </row>
        <row r="2926">
          <cell r="B2926" t="str">
            <v>N3S7E23</v>
          </cell>
          <cell r="C2926" t="str">
            <v>Cables de SSAA  para equipos de patio</v>
          </cell>
          <cell r="D2926">
            <v>0</v>
          </cell>
        </row>
        <row r="2927">
          <cell r="B2927" t="str">
            <v>N3S7E24</v>
          </cell>
          <cell r="C2927" t="str">
            <v>Alumbrado exterior</v>
          </cell>
          <cell r="D2927">
            <v>0</v>
          </cell>
        </row>
        <row r="2928">
          <cell r="B2928" t="str">
            <v>N3S8E01</v>
          </cell>
          <cell r="C2928" t="str">
            <v>Celda de entrada o salida - N3</v>
          </cell>
          <cell r="D2928">
            <v>0</v>
          </cell>
        </row>
        <row r="2929">
          <cell r="B2929" t="str">
            <v>N3S8E02</v>
          </cell>
          <cell r="C2929" t="str">
            <v>Gabinete de línea o transformador en SF6 - N3</v>
          </cell>
          <cell r="D2929">
            <v>0</v>
          </cell>
        </row>
        <row r="2930">
          <cell r="B2930" t="str">
            <v>N3S8E03</v>
          </cell>
          <cell r="C2930" t="str">
            <v>Dispositivo de Protección contra Sobretensiones (DPS) - N3</v>
          </cell>
          <cell r="D2930">
            <v>9972370</v>
          </cell>
        </row>
        <row r="2931">
          <cell r="B2931" t="str">
            <v>N3S8E04</v>
          </cell>
          <cell r="C2931" t="str">
            <v>Interruptor - N3</v>
          </cell>
          <cell r="D2931">
            <v>0</v>
          </cell>
        </row>
        <row r="2932">
          <cell r="B2932" t="str">
            <v>N3S8E05</v>
          </cell>
          <cell r="C2932" t="str">
            <v>Juego Pararrayos - N3</v>
          </cell>
          <cell r="D2932">
            <v>0</v>
          </cell>
        </row>
        <row r="2933">
          <cell r="B2933" t="str">
            <v>N3S8E06</v>
          </cell>
          <cell r="C2933" t="str">
            <v>Seccionador tripolar - N3</v>
          </cell>
          <cell r="D2933">
            <v>0</v>
          </cell>
        </row>
        <row r="2934">
          <cell r="B2934" t="str">
            <v>N3S8E07</v>
          </cell>
          <cell r="C2934" t="str">
            <v>Seccionador tripolar con Cuchilla de puesta a tierra - N3</v>
          </cell>
          <cell r="D2934">
            <v>0</v>
          </cell>
        </row>
        <row r="2935">
          <cell r="B2935" t="str">
            <v>N3S8E08</v>
          </cell>
          <cell r="C2935" t="str">
            <v>Transformador de corriente - N3</v>
          </cell>
          <cell r="D2935">
            <v>0</v>
          </cell>
        </row>
        <row r="2936">
          <cell r="B2936" t="str">
            <v>N3S8E09</v>
          </cell>
          <cell r="C2936" t="str">
            <v>Módulo encapsulado en SF6 linea o transformador - barra sencilla - N3</v>
          </cell>
          <cell r="D2936">
            <v>473980880.00000006</v>
          </cell>
        </row>
        <row r="2937">
          <cell r="B2937" t="str">
            <v>N3S8E09</v>
          </cell>
          <cell r="C2937" t="str">
            <v>Módulo encapsulado en SF6 linea o transformador - barra doble - N3</v>
          </cell>
          <cell r="D2937">
            <v>0</v>
          </cell>
        </row>
        <row r="2938">
          <cell r="B2938" t="str">
            <v>N3S8E10</v>
          </cell>
          <cell r="C2938" t="str">
            <v>Subestación Móvil 30 MVA</v>
          </cell>
          <cell r="D2938">
            <v>0</v>
          </cell>
        </row>
        <row r="2939">
          <cell r="B2939" t="str">
            <v>N3S8E10</v>
          </cell>
          <cell r="C2939" t="str">
            <v>Subestación Móvil 15 MVA</v>
          </cell>
          <cell r="D2939">
            <v>0</v>
          </cell>
        </row>
        <row r="2940">
          <cell r="B2940" t="str">
            <v>N3S8E11</v>
          </cell>
          <cell r="C2940" t="str">
            <v>Subestación Móvil 21 MVA</v>
          </cell>
          <cell r="D2940">
            <v>0</v>
          </cell>
        </row>
        <row r="2941">
          <cell r="B2941" t="str">
            <v>N3S8E11</v>
          </cell>
          <cell r="C2941" t="str">
            <v>Subestación Móvil 7,5 MVA</v>
          </cell>
          <cell r="D2941">
            <v>0</v>
          </cell>
        </row>
        <row r="2942">
          <cell r="B2942" t="str">
            <v>N3S8E12</v>
          </cell>
          <cell r="C2942" t="str">
            <v>Juego pararrayos - N2</v>
          </cell>
          <cell r="D2942">
            <v>0</v>
          </cell>
        </row>
        <row r="2943">
          <cell r="B2943" t="str">
            <v>N3S8E13</v>
          </cell>
          <cell r="C2943" t="str">
            <v>Acero Estructural (kg)</v>
          </cell>
          <cell r="D2943">
            <v>3519660</v>
          </cell>
        </row>
        <row r="2944">
          <cell r="B2944" t="str">
            <v>N3S8E14</v>
          </cell>
          <cell r="C2944" t="str">
            <v>Conductores de media tensión</v>
          </cell>
          <cell r="D2944">
            <v>0</v>
          </cell>
        </row>
        <row r="2945">
          <cell r="B2945" t="str">
            <v>N3S8E15</v>
          </cell>
          <cell r="C2945" t="str">
            <v>Conectores</v>
          </cell>
          <cell r="D2945">
            <v>0</v>
          </cell>
        </row>
        <row r="2946">
          <cell r="B2946" t="str">
            <v>N3S8E16</v>
          </cell>
          <cell r="C2946" t="str">
            <v>Cadenas de aisladores</v>
          </cell>
          <cell r="D2946">
            <v>0</v>
          </cell>
        </row>
        <row r="2947">
          <cell r="B2947" t="str">
            <v>N3S8E17</v>
          </cell>
          <cell r="C2947" t="str">
            <v>Poste de concreto 12 m 1050 kg</v>
          </cell>
          <cell r="D2947">
            <v>0</v>
          </cell>
        </row>
        <row r="2948">
          <cell r="B2948" t="str">
            <v>N3S8E18</v>
          </cell>
          <cell r="C2948" t="str">
            <v>Cable XLP o EPR, # 4/0 - N3</v>
          </cell>
          <cell r="D2948">
            <v>0</v>
          </cell>
        </row>
        <row r="2949">
          <cell r="B2949" t="str">
            <v>N3S8E19</v>
          </cell>
          <cell r="C2949" t="str">
            <v>Terminales SF6 - Aire - N3</v>
          </cell>
          <cell r="D2949">
            <v>99137090</v>
          </cell>
        </row>
        <row r="2950">
          <cell r="B2950" t="str">
            <v>N3S8E20</v>
          </cell>
          <cell r="C2950" t="str">
            <v>Servicios Auxiliares AC y DC tipo 1</v>
          </cell>
          <cell r="D2950">
            <v>0</v>
          </cell>
        </row>
        <row r="2951">
          <cell r="B2951" t="str">
            <v>N3S8E20</v>
          </cell>
          <cell r="C2951" t="str">
            <v>Servicios Auxiliares AC y DC tipo 2</v>
          </cell>
          <cell r="D2951">
            <v>0</v>
          </cell>
        </row>
        <row r="2952">
          <cell r="B2952" t="str">
            <v>N3S8E20</v>
          </cell>
          <cell r="C2952" t="str">
            <v>Servicios Auxiliares AC y DC tipo 3</v>
          </cell>
          <cell r="D2952">
            <v>0</v>
          </cell>
        </row>
        <row r="2953">
          <cell r="B2953" t="str">
            <v>N3S8E20</v>
          </cell>
          <cell r="C2953" t="str">
            <v>Servicios Auxiliares AC y DC tipo 4</v>
          </cell>
          <cell r="D2953">
            <v>0</v>
          </cell>
        </row>
        <row r="2954">
          <cell r="B2954" t="str">
            <v>N3S8E20</v>
          </cell>
          <cell r="C2954" t="str">
            <v>Servicios Auxiliares AC y DC tipo 5</v>
          </cell>
          <cell r="D2954">
            <v>0</v>
          </cell>
        </row>
        <row r="2955">
          <cell r="B2955" t="str">
            <v>N3S8E21</v>
          </cell>
          <cell r="C2955" t="str">
            <v>Alambre de cobre  No 4 AWG / acero</v>
          </cell>
          <cell r="D2955">
            <v>0</v>
          </cell>
        </row>
        <row r="2956">
          <cell r="B2956" t="str">
            <v>N3S8E22</v>
          </cell>
          <cell r="C2956" t="str">
            <v>Material de conexión en malla de puesta a tierra</v>
          </cell>
          <cell r="D2956">
            <v>0</v>
          </cell>
        </row>
        <row r="2957">
          <cell r="B2957" t="str">
            <v>N3S8E23</v>
          </cell>
          <cell r="C2957" t="str">
            <v>Cables de SSAA  para equipos de patio</v>
          </cell>
          <cell r="D2957">
            <v>0</v>
          </cell>
        </row>
        <row r="2958">
          <cell r="B2958" t="str">
            <v>N3S8E24</v>
          </cell>
          <cell r="C2958" t="str">
            <v>Alumbrado exterior</v>
          </cell>
          <cell r="D2958">
            <v>0</v>
          </cell>
        </row>
        <row r="2959">
          <cell r="B2959" t="str">
            <v>N3S9E01</v>
          </cell>
          <cell r="C2959" t="str">
            <v>Celda de entrada o salida - N3</v>
          </cell>
          <cell r="D2959">
            <v>0</v>
          </cell>
        </row>
        <row r="2960">
          <cell r="B2960" t="str">
            <v>N3S9E02</v>
          </cell>
          <cell r="C2960" t="str">
            <v>Gabinete de línea o transformador en SF6 - N3</v>
          </cell>
          <cell r="D2960">
            <v>0</v>
          </cell>
        </row>
        <row r="2961">
          <cell r="B2961" t="str">
            <v>N3S9E03</v>
          </cell>
          <cell r="C2961" t="str">
            <v>Dispositivo de Protección contra Sobretensiones (DPS) - N3</v>
          </cell>
          <cell r="D2961">
            <v>9835936</v>
          </cell>
        </row>
        <row r="2962">
          <cell r="B2962" t="str">
            <v>N3S9E04</v>
          </cell>
          <cell r="C2962" t="str">
            <v>Interruptor - N3</v>
          </cell>
          <cell r="D2962">
            <v>0</v>
          </cell>
        </row>
        <row r="2963">
          <cell r="B2963" t="str">
            <v>N3S9E05</v>
          </cell>
          <cell r="C2963" t="str">
            <v>Juego Pararrayos - N3</v>
          </cell>
          <cell r="D2963">
            <v>0</v>
          </cell>
        </row>
        <row r="2964">
          <cell r="B2964" t="str">
            <v>N3S9E06</v>
          </cell>
          <cell r="C2964" t="str">
            <v>Seccionador tripolar - N3</v>
          </cell>
          <cell r="D2964">
            <v>0</v>
          </cell>
        </row>
        <row r="2965">
          <cell r="B2965" t="str">
            <v>N3S9E07</v>
          </cell>
          <cell r="C2965" t="str">
            <v>Seccionador tripolar con Cuchilla de puesta a tierra - N3</v>
          </cell>
          <cell r="D2965">
            <v>0</v>
          </cell>
        </row>
        <row r="2966">
          <cell r="B2966" t="str">
            <v>N3S9E08</v>
          </cell>
          <cell r="C2966" t="str">
            <v>Transformador de corriente - N3</v>
          </cell>
          <cell r="D2966">
            <v>0</v>
          </cell>
        </row>
        <row r="2967">
          <cell r="B2967" t="str">
            <v>N3S9E09</v>
          </cell>
          <cell r="C2967" t="str">
            <v>Módulo encapsulado en SF6 linea o transformador - barra sencilla - N3</v>
          </cell>
          <cell r="D2967">
            <v>0</v>
          </cell>
        </row>
        <row r="2968">
          <cell r="B2968" t="str">
            <v>N3S9E09</v>
          </cell>
          <cell r="C2968" t="str">
            <v>Módulo encapsulado en SF6 linea o transformador - barra doble - N3</v>
          </cell>
          <cell r="D2968">
            <v>485034594</v>
          </cell>
        </row>
        <row r="2969">
          <cell r="B2969" t="str">
            <v>N3S9E10</v>
          </cell>
          <cell r="C2969" t="str">
            <v>Subestación Móvil 30 MVA</v>
          </cell>
          <cell r="D2969">
            <v>0</v>
          </cell>
        </row>
        <row r="2970">
          <cell r="B2970" t="str">
            <v>N3S9E10</v>
          </cell>
          <cell r="C2970" t="str">
            <v>Subestación Móvil 15 MVA</v>
          </cell>
          <cell r="D2970">
            <v>0</v>
          </cell>
        </row>
        <row r="2971">
          <cell r="B2971" t="str">
            <v>N3S9E11</v>
          </cell>
          <cell r="C2971" t="str">
            <v>Subestación Móvil 21 MVA</v>
          </cell>
          <cell r="D2971">
            <v>0</v>
          </cell>
        </row>
        <row r="2972">
          <cell r="B2972" t="str">
            <v>N3S9E11</v>
          </cell>
          <cell r="C2972" t="str">
            <v>Subestación Móvil 7,5 MVA</v>
          </cell>
          <cell r="D2972">
            <v>0</v>
          </cell>
        </row>
        <row r="2973">
          <cell r="B2973" t="str">
            <v>N3S9E12</v>
          </cell>
          <cell r="C2973" t="str">
            <v>Juego pararrayos - N2</v>
          </cell>
          <cell r="D2973">
            <v>0</v>
          </cell>
        </row>
        <row r="2974">
          <cell r="B2974" t="str">
            <v>N3S9E13</v>
          </cell>
          <cell r="C2974" t="str">
            <v>Acero Estructural (kg)</v>
          </cell>
          <cell r="D2974">
            <v>18442380</v>
          </cell>
        </row>
        <row r="2975">
          <cell r="B2975" t="str">
            <v>N3S9E14</v>
          </cell>
          <cell r="C2975" t="str">
            <v>Conductores de media tensión</v>
          </cell>
          <cell r="D2975">
            <v>0</v>
          </cell>
        </row>
        <row r="2976">
          <cell r="B2976" t="str">
            <v>N3S9E15</v>
          </cell>
          <cell r="C2976" t="str">
            <v>Conectores</v>
          </cell>
          <cell r="D2976">
            <v>0</v>
          </cell>
        </row>
        <row r="2977">
          <cell r="B2977" t="str">
            <v>N3S9E16</v>
          </cell>
          <cell r="C2977" t="str">
            <v>Cadenas de aisladores</v>
          </cell>
          <cell r="D2977">
            <v>0</v>
          </cell>
        </row>
        <row r="2978">
          <cell r="B2978" t="str">
            <v>N3S9E17</v>
          </cell>
          <cell r="C2978" t="str">
            <v>Poste de concreto 12 m 1050 kg</v>
          </cell>
          <cell r="D2978">
            <v>0</v>
          </cell>
        </row>
        <row r="2979">
          <cell r="B2979" t="str">
            <v>N3S9E18</v>
          </cell>
          <cell r="C2979" t="str">
            <v>Cable XLP o EPR, # 4/0 - N3</v>
          </cell>
          <cell r="D2979">
            <v>0</v>
          </cell>
        </row>
        <row r="2980">
          <cell r="B2980" t="str">
            <v>N3S9E19</v>
          </cell>
          <cell r="C2980" t="str">
            <v>Terminales SF6 - Aire - N3</v>
          </cell>
          <cell r="D2980">
            <v>101433090</v>
          </cell>
        </row>
        <row r="2981">
          <cell r="B2981" t="str">
            <v>N3S9E20</v>
          </cell>
          <cell r="C2981" t="str">
            <v>Servicios Auxiliares AC y DC tipo 1</v>
          </cell>
          <cell r="D2981">
            <v>0</v>
          </cell>
        </row>
        <row r="2982">
          <cell r="B2982" t="str">
            <v>N3S9E20</v>
          </cell>
          <cell r="C2982" t="str">
            <v>Servicios Auxiliares AC y DC tipo 2</v>
          </cell>
          <cell r="D2982">
            <v>0</v>
          </cell>
        </row>
        <row r="2983">
          <cell r="B2983" t="str">
            <v>N3S9E20</v>
          </cell>
          <cell r="C2983" t="str">
            <v>Servicios Auxiliares AC y DC tipo 3</v>
          </cell>
          <cell r="D2983">
            <v>0</v>
          </cell>
        </row>
        <row r="2984">
          <cell r="B2984" t="str">
            <v>N3S9E20</v>
          </cell>
          <cell r="C2984" t="str">
            <v>Servicios Auxiliares AC y DC tipo 4</v>
          </cell>
          <cell r="D2984">
            <v>0</v>
          </cell>
        </row>
        <row r="2985">
          <cell r="B2985" t="str">
            <v>N3S9E20</v>
          </cell>
          <cell r="C2985" t="str">
            <v>Servicios Auxiliares AC y DC tipo 5</v>
          </cell>
          <cell r="D2985">
            <v>0</v>
          </cell>
        </row>
        <row r="2986">
          <cell r="B2986" t="str">
            <v>N3S9E21</v>
          </cell>
          <cell r="C2986" t="str">
            <v>Alambre de cobre  No 4 AWG / acero</v>
          </cell>
          <cell r="D2986">
            <v>0</v>
          </cell>
        </row>
        <row r="2987">
          <cell r="B2987" t="str">
            <v>N3S9E22</v>
          </cell>
          <cell r="C2987" t="str">
            <v>Material de conexión en malla de puesta a tierra</v>
          </cell>
          <cell r="D2987">
            <v>0</v>
          </cell>
        </row>
        <row r="2988">
          <cell r="B2988" t="str">
            <v>N3S9E23</v>
          </cell>
          <cell r="C2988" t="str">
            <v>Cables de SSAA  para equipos de patio</v>
          </cell>
          <cell r="D2988">
            <v>0</v>
          </cell>
        </row>
        <row r="2989">
          <cell r="B2989" t="str">
            <v>N3S9E24</v>
          </cell>
          <cell r="C2989" t="str">
            <v>Alumbrado exterior</v>
          </cell>
          <cell r="D2989">
            <v>0</v>
          </cell>
        </row>
        <row r="2990">
          <cell r="B2990" t="str">
            <v>N3S10E01</v>
          </cell>
          <cell r="C2990" t="str">
            <v>Celda de entrada o salida - N3</v>
          </cell>
          <cell r="D2990">
            <v>0</v>
          </cell>
        </row>
        <row r="2991">
          <cell r="B2991" t="str">
            <v>N3S10E02</v>
          </cell>
          <cell r="C2991" t="str">
            <v>Gabinete de línea o transformador en SF6 - N3</v>
          </cell>
          <cell r="D2991">
            <v>0</v>
          </cell>
        </row>
        <row r="2992">
          <cell r="B2992" t="str">
            <v>N3S10E03</v>
          </cell>
          <cell r="C2992" t="str">
            <v>Dispositivo de Protección contra Sobretensiones (DPS) - N3</v>
          </cell>
          <cell r="D2992">
            <v>9972370</v>
          </cell>
        </row>
        <row r="2993">
          <cell r="B2993" t="str">
            <v>N3S10E04</v>
          </cell>
          <cell r="C2993" t="str">
            <v>Interruptor - N3</v>
          </cell>
          <cell r="D2993">
            <v>0</v>
          </cell>
        </row>
        <row r="2994">
          <cell r="B2994" t="str">
            <v>N3S10E05</v>
          </cell>
          <cell r="C2994" t="str">
            <v>Juego Pararrayos - N3</v>
          </cell>
          <cell r="D2994">
            <v>0</v>
          </cell>
        </row>
        <row r="2995">
          <cell r="B2995" t="str">
            <v>N3S10E06</v>
          </cell>
          <cell r="C2995" t="str">
            <v>Seccionador tripolar - N3</v>
          </cell>
          <cell r="D2995">
            <v>0</v>
          </cell>
        </row>
        <row r="2996">
          <cell r="B2996" t="str">
            <v>N3S10E07</v>
          </cell>
          <cell r="C2996" t="str">
            <v>Seccionador tripolar con Cuchilla de puesta a tierra - N3</v>
          </cell>
          <cell r="D2996">
            <v>0</v>
          </cell>
        </row>
        <row r="2997">
          <cell r="B2997" t="str">
            <v>N3S10E08</v>
          </cell>
          <cell r="C2997" t="str">
            <v>Transformador de corriente - N3</v>
          </cell>
          <cell r="D2997">
            <v>0</v>
          </cell>
        </row>
        <row r="2998">
          <cell r="B2998" t="str">
            <v>N3S10E09</v>
          </cell>
          <cell r="C2998" t="str">
            <v>Módulo encapsulado en SF6 linea o transformador - barra sencilla - N3</v>
          </cell>
          <cell r="D2998">
            <v>0</v>
          </cell>
        </row>
        <row r="2999">
          <cell r="B2999" t="str">
            <v>N3S10E09</v>
          </cell>
          <cell r="C2999" t="str">
            <v>Módulo encapsulado en SF6 linea o transformador - barra doble - N3</v>
          </cell>
          <cell r="D2999">
            <v>473980880.00000006</v>
          </cell>
        </row>
        <row r="3000">
          <cell r="B3000" t="str">
            <v>N3S10E10</v>
          </cell>
          <cell r="C3000" t="str">
            <v>Subestación Móvil 30 MVA</v>
          </cell>
          <cell r="D3000">
            <v>0</v>
          </cell>
        </row>
        <row r="3001">
          <cell r="B3001" t="str">
            <v>N3S10E10</v>
          </cell>
          <cell r="C3001" t="str">
            <v>Subestación Móvil 15 MVA</v>
          </cell>
          <cell r="D3001">
            <v>0</v>
          </cell>
        </row>
        <row r="3002">
          <cell r="B3002" t="str">
            <v>N3S10E11</v>
          </cell>
          <cell r="C3002" t="str">
            <v>Subestación Móvil 21 MVA</v>
          </cell>
          <cell r="D3002">
            <v>0</v>
          </cell>
        </row>
        <row r="3003">
          <cell r="B3003" t="str">
            <v>N3S10E11</v>
          </cell>
          <cell r="C3003" t="str">
            <v>Subestación Móvil 7,5 MVA</v>
          </cell>
          <cell r="D3003">
            <v>0</v>
          </cell>
        </row>
        <row r="3004">
          <cell r="B3004" t="str">
            <v>N3S10E12</v>
          </cell>
          <cell r="C3004" t="str">
            <v>Juego pararrayos - N2</v>
          </cell>
          <cell r="D3004">
            <v>0</v>
          </cell>
        </row>
        <row r="3005">
          <cell r="B3005" t="str">
            <v>N3S10E13</v>
          </cell>
          <cell r="C3005" t="str">
            <v>Acero Estructural (kg)</v>
          </cell>
          <cell r="D3005">
            <v>3519660</v>
          </cell>
        </row>
        <row r="3006">
          <cell r="B3006" t="str">
            <v>N3S10E14</v>
          </cell>
          <cell r="C3006" t="str">
            <v>Conductores de media tensión</v>
          </cell>
          <cell r="D3006">
            <v>0</v>
          </cell>
        </row>
        <row r="3007">
          <cell r="B3007" t="str">
            <v>N3S10E15</v>
          </cell>
          <cell r="C3007" t="str">
            <v>Conectores</v>
          </cell>
          <cell r="D3007">
            <v>0</v>
          </cell>
        </row>
        <row r="3008">
          <cell r="B3008" t="str">
            <v>N3S10E16</v>
          </cell>
          <cell r="C3008" t="str">
            <v>Cadenas de aisladores</v>
          </cell>
          <cell r="D3008">
            <v>0</v>
          </cell>
        </row>
        <row r="3009">
          <cell r="B3009" t="str">
            <v>N3S10E17</v>
          </cell>
          <cell r="C3009" t="str">
            <v>Poste de concreto 12 m 1050 kg</v>
          </cell>
          <cell r="D3009">
            <v>0</v>
          </cell>
        </row>
        <row r="3010">
          <cell r="B3010" t="str">
            <v>N3S10E18</v>
          </cell>
          <cell r="C3010" t="str">
            <v>Cable XLP o EPR, # 4/0 - N3</v>
          </cell>
          <cell r="D3010">
            <v>0</v>
          </cell>
        </row>
        <row r="3011">
          <cell r="B3011" t="str">
            <v>N3S10E19</v>
          </cell>
          <cell r="C3011" t="str">
            <v>Terminales SF6 - Aire - N3</v>
          </cell>
          <cell r="D3011">
            <v>99137090</v>
          </cell>
        </row>
        <row r="3012">
          <cell r="B3012" t="str">
            <v>N3S10E20</v>
          </cell>
          <cell r="C3012" t="str">
            <v>Servicios Auxiliares AC y DC tipo 1</v>
          </cell>
          <cell r="D3012">
            <v>0</v>
          </cell>
        </row>
        <row r="3013">
          <cell r="B3013" t="str">
            <v>N3S10E20</v>
          </cell>
          <cell r="C3013" t="str">
            <v>Servicios Auxiliares AC y DC tipo 2</v>
          </cell>
          <cell r="D3013">
            <v>0</v>
          </cell>
        </row>
        <row r="3014">
          <cell r="B3014" t="str">
            <v>N3S10E20</v>
          </cell>
          <cell r="C3014" t="str">
            <v>Servicios Auxiliares AC y DC tipo 3</v>
          </cell>
          <cell r="D3014">
            <v>0</v>
          </cell>
        </row>
        <row r="3015">
          <cell r="B3015" t="str">
            <v>N3S10E20</v>
          </cell>
          <cell r="C3015" t="str">
            <v>Servicios Auxiliares AC y DC tipo 4</v>
          </cell>
          <cell r="D3015">
            <v>0</v>
          </cell>
        </row>
        <row r="3016">
          <cell r="B3016" t="str">
            <v>N3S10E20</v>
          </cell>
          <cell r="C3016" t="str">
            <v>Servicios Auxiliares AC y DC tipo 5</v>
          </cell>
          <cell r="D3016">
            <v>0</v>
          </cell>
        </row>
        <row r="3017">
          <cell r="B3017" t="str">
            <v>N3S10E21</v>
          </cell>
          <cell r="C3017" t="str">
            <v>Alambre de cobre  No 4 AWG / acero</v>
          </cell>
          <cell r="D3017">
            <v>0</v>
          </cell>
        </row>
        <row r="3018">
          <cell r="B3018" t="str">
            <v>N3S10E22</v>
          </cell>
          <cell r="C3018" t="str">
            <v>Material de conexión en malla de puesta a tierra</v>
          </cell>
          <cell r="D3018">
            <v>0</v>
          </cell>
        </row>
        <row r="3019">
          <cell r="B3019" t="str">
            <v>N3S10E23</v>
          </cell>
          <cell r="C3019" t="str">
            <v>Cables de SSAA  para equipos de patio</v>
          </cell>
          <cell r="D3019">
            <v>0</v>
          </cell>
        </row>
        <row r="3020">
          <cell r="B3020" t="str">
            <v>N3S10E24</v>
          </cell>
          <cell r="C3020" t="str">
            <v>Alumbrado exterior</v>
          </cell>
          <cell r="D3020">
            <v>0</v>
          </cell>
        </row>
        <row r="3021">
          <cell r="B3021" t="str">
            <v>N3S11E01</v>
          </cell>
          <cell r="C3021" t="str">
            <v>Celda de entrada o salida - N3</v>
          </cell>
          <cell r="D3021">
            <v>260919000</v>
          </cell>
        </row>
        <row r="3022">
          <cell r="B3022" t="str">
            <v>N3S11E02</v>
          </cell>
          <cell r="C3022" t="str">
            <v>Gabinete de línea o transformador en SF6 - N3</v>
          </cell>
          <cell r="D3022">
            <v>0</v>
          </cell>
        </row>
        <row r="3023">
          <cell r="B3023" t="str">
            <v>N3S11E03</v>
          </cell>
          <cell r="C3023" t="str">
            <v>Dispositivo de Protección contra Sobretensiones (DPS) - N3</v>
          </cell>
          <cell r="D3023">
            <v>0</v>
          </cell>
        </row>
        <row r="3024">
          <cell r="B3024" t="str">
            <v>N3S11E04</v>
          </cell>
          <cell r="C3024" t="str">
            <v>Interruptor - N3</v>
          </cell>
          <cell r="D3024">
            <v>0</v>
          </cell>
        </row>
        <row r="3025">
          <cell r="B3025" t="str">
            <v>N3S11E05</v>
          </cell>
          <cell r="C3025" t="str">
            <v>Juego Pararrayos - N3</v>
          </cell>
          <cell r="D3025">
            <v>0</v>
          </cell>
        </row>
        <row r="3026">
          <cell r="B3026" t="str">
            <v>N3S11E06</v>
          </cell>
          <cell r="C3026" t="str">
            <v>Seccionador tripolar - N3</v>
          </cell>
          <cell r="D3026">
            <v>0</v>
          </cell>
        </row>
        <row r="3027">
          <cell r="B3027" t="str">
            <v>N3S11E07</v>
          </cell>
          <cell r="C3027" t="str">
            <v>Seccionador tripolar con Cuchilla de puesta a tierra - N3</v>
          </cell>
          <cell r="D3027">
            <v>0</v>
          </cell>
        </row>
        <row r="3028">
          <cell r="B3028" t="str">
            <v>N3S11E08</v>
          </cell>
          <cell r="C3028" t="str">
            <v>Transformador de corriente - N3</v>
          </cell>
          <cell r="D3028">
            <v>0</v>
          </cell>
        </row>
        <row r="3029">
          <cell r="B3029" t="str">
            <v>N3S11E09</v>
          </cell>
          <cell r="C3029" t="str">
            <v>Módulo encapsulado en SF6 linea o transformador - barra sencilla - N3</v>
          </cell>
          <cell r="D3029">
            <v>0</v>
          </cell>
        </row>
        <row r="3030">
          <cell r="B3030" t="str">
            <v>N3S11E09</v>
          </cell>
          <cell r="C3030" t="str">
            <v>Módulo encapsulado en SF6 linea o transformador - barra doble - N3</v>
          </cell>
          <cell r="D3030">
            <v>0</v>
          </cell>
        </row>
        <row r="3031">
          <cell r="B3031" t="str">
            <v>N3S11E10</v>
          </cell>
          <cell r="C3031" t="str">
            <v>Subestación Móvil 30 MVA</v>
          </cell>
          <cell r="D3031">
            <v>0</v>
          </cell>
        </row>
        <row r="3032">
          <cell r="B3032" t="str">
            <v>N3S11E10</v>
          </cell>
          <cell r="C3032" t="str">
            <v>Subestación Móvil 15 MVA</v>
          </cell>
          <cell r="D3032">
            <v>0</v>
          </cell>
        </row>
        <row r="3033">
          <cell r="B3033" t="str">
            <v>N3S11E11</v>
          </cell>
          <cell r="C3033" t="str">
            <v>Subestación Móvil 21 MVA</v>
          </cell>
          <cell r="D3033">
            <v>0</v>
          </cell>
        </row>
        <row r="3034">
          <cell r="B3034" t="str">
            <v>N3S11E11</v>
          </cell>
          <cell r="C3034" t="str">
            <v>Subestación Móvil 7,5 MVA</v>
          </cell>
          <cell r="D3034">
            <v>0</v>
          </cell>
        </row>
        <row r="3035">
          <cell r="B3035" t="str">
            <v>N3S11E12</v>
          </cell>
          <cell r="C3035" t="str">
            <v>Juego pararrayos - N2</v>
          </cell>
          <cell r="D3035">
            <v>0</v>
          </cell>
        </row>
        <row r="3036">
          <cell r="B3036" t="str">
            <v>N3S11E13</v>
          </cell>
          <cell r="C3036" t="str">
            <v>Acero Estructural (kg)</v>
          </cell>
          <cell r="D3036">
            <v>0</v>
          </cell>
        </row>
        <row r="3037">
          <cell r="B3037" t="str">
            <v>N3S11E14</v>
          </cell>
          <cell r="C3037" t="str">
            <v>Conductores de media tensión</v>
          </cell>
          <cell r="D3037">
            <v>0</v>
          </cell>
        </row>
        <row r="3038">
          <cell r="B3038" t="str">
            <v>N3S11E15</v>
          </cell>
          <cell r="C3038" t="str">
            <v>Conectores</v>
          </cell>
          <cell r="D3038">
            <v>0</v>
          </cell>
        </row>
        <row r="3039">
          <cell r="B3039" t="str">
            <v>N3S11E16</v>
          </cell>
          <cell r="C3039" t="str">
            <v>Cadenas de aisladores</v>
          </cell>
          <cell r="D3039">
            <v>0</v>
          </cell>
        </row>
        <row r="3040">
          <cell r="B3040" t="str">
            <v>N3S11E17</v>
          </cell>
          <cell r="C3040" t="str">
            <v>Poste de concreto 12 m 1050 kg</v>
          </cell>
          <cell r="D3040">
            <v>0</v>
          </cell>
        </row>
        <row r="3041">
          <cell r="B3041" t="str">
            <v>N3S11E18</v>
          </cell>
          <cell r="C3041" t="str">
            <v>Cable XLP o EPR, # 4/0 - N3</v>
          </cell>
          <cell r="D3041">
            <v>0</v>
          </cell>
        </row>
        <row r="3042">
          <cell r="B3042" t="str">
            <v>N3S11E19</v>
          </cell>
          <cell r="C3042" t="str">
            <v>Terminales SF6 - Aire - N3</v>
          </cell>
          <cell r="D3042">
            <v>0</v>
          </cell>
        </row>
        <row r="3043">
          <cell r="B3043" t="str">
            <v>N3S11E20</v>
          </cell>
          <cell r="C3043" t="str">
            <v>Servicios Auxiliares AC y DC tipo 1</v>
          </cell>
          <cell r="D3043">
            <v>0</v>
          </cell>
        </row>
        <row r="3044">
          <cell r="B3044" t="str">
            <v>N3S11E20</v>
          </cell>
          <cell r="C3044" t="str">
            <v>Servicios Auxiliares AC y DC tipo 2</v>
          </cell>
          <cell r="D3044">
            <v>0</v>
          </cell>
        </row>
        <row r="3045">
          <cell r="B3045" t="str">
            <v>N3S11E20</v>
          </cell>
          <cell r="C3045" t="str">
            <v>Servicios Auxiliares AC y DC tipo 3</v>
          </cell>
          <cell r="D3045">
            <v>0</v>
          </cell>
        </row>
        <row r="3046">
          <cell r="B3046" t="str">
            <v>N3S11E20</v>
          </cell>
          <cell r="C3046" t="str">
            <v>Servicios Auxiliares AC y DC tipo 4</v>
          </cell>
          <cell r="D3046">
            <v>0</v>
          </cell>
        </row>
        <row r="3047">
          <cell r="B3047" t="str">
            <v>N3S11E20</v>
          </cell>
          <cell r="C3047" t="str">
            <v>Servicios Auxiliares AC y DC tipo 5</v>
          </cell>
          <cell r="D3047">
            <v>0</v>
          </cell>
        </row>
        <row r="3048">
          <cell r="B3048" t="str">
            <v>N3S11E21</v>
          </cell>
          <cell r="C3048" t="str">
            <v>Alambre de cobre  No 4 AWG / acero</v>
          </cell>
          <cell r="D3048">
            <v>0</v>
          </cell>
        </row>
        <row r="3049">
          <cell r="B3049" t="str">
            <v>N3S11E22</v>
          </cell>
          <cell r="C3049" t="str">
            <v>Material de conexión en malla de puesta a tierra</v>
          </cell>
          <cell r="D3049">
            <v>0</v>
          </cell>
        </row>
        <row r="3050">
          <cell r="B3050" t="str">
            <v>N3S11E23</v>
          </cell>
          <cell r="C3050" t="str">
            <v>Cables de SSAA  para equipos de patio</v>
          </cell>
          <cell r="D3050">
            <v>0</v>
          </cell>
        </row>
        <row r="3051">
          <cell r="B3051" t="str">
            <v>N3S11E24</v>
          </cell>
          <cell r="C3051" t="str">
            <v>Alumbrado exterior</v>
          </cell>
          <cell r="D3051">
            <v>0</v>
          </cell>
        </row>
        <row r="3052">
          <cell r="B3052" t="str">
            <v>N3S13E01</v>
          </cell>
          <cell r="C3052" t="str">
            <v>Celda de entrada o salida - N3</v>
          </cell>
          <cell r="D3052">
            <v>0</v>
          </cell>
        </row>
        <row r="3053">
          <cell r="B3053" t="str">
            <v>N3S13E02</v>
          </cell>
          <cell r="C3053" t="str">
            <v>Gabinete de línea o transformador en SF6 - N3</v>
          </cell>
          <cell r="D3053">
            <v>0</v>
          </cell>
        </row>
        <row r="3054">
          <cell r="B3054" t="str">
            <v>N3S13E03</v>
          </cell>
          <cell r="C3054" t="str">
            <v>Dispositivo de Protección contra Sobretensiones (DPS) - N3</v>
          </cell>
          <cell r="D3054">
            <v>0</v>
          </cell>
        </row>
        <row r="3055">
          <cell r="B3055" t="str">
            <v>N3S13E04</v>
          </cell>
          <cell r="C3055" t="str">
            <v>Interruptor - N3</v>
          </cell>
          <cell r="D3055">
            <v>0</v>
          </cell>
        </row>
        <row r="3056">
          <cell r="B3056" t="str">
            <v>N3S13E05</v>
          </cell>
          <cell r="C3056" t="str">
            <v>Juego Pararrayos - N3</v>
          </cell>
          <cell r="D3056">
            <v>1035000</v>
          </cell>
        </row>
        <row r="3057">
          <cell r="B3057" t="str">
            <v>N3S13E06</v>
          </cell>
          <cell r="C3057" t="str">
            <v>Seccionador tripolar - N3</v>
          </cell>
          <cell r="D3057">
            <v>0</v>
          </cell>
        </row>
        <row r="3058">
          <cell r="B3058" t="str">
            <v>N3S13E07</v>
          </cell>
          <cell r="C3058" t="str">
            <v>Seccionador tripolar con Cuchilla de puesta a tierra - N3</v>
          </cell>
          <cell r="D3058">
            <v>52008750</v>
          </cell>
        </row>
        <row r="3059">
          <cell r="B3059" t="str">
            <v>N3S13E08</v>
          </cell>
          <cell r="C3059" t="str">
            <v>Transformador de corriente - N3</v>
          </cell>
          <cell r="D3059">
            <v>32473125</v>
          </cell>
        </row>
        <row r="3060">
          <cell r="B3060" t="str">
            <v>N3S13E09</v>
          </cell>
          <cell r="C3060" t="str">
            <v>Módulo encapsulado en SF6 linea o transformador - barra sencilla - N3</v>
          </cell>
          <cell r="D3060">
            <v>0</v>
          </cell>
        </row>
        <row r="3061">
          <cell r="B3061" t="str">
            <v>N3S13E09</v>
          </cell>
          <cell r="C3061" t="str">
            <v>Módulo encapsulado en SF6 linea o transformador - barra doble - N3</v>
          </cell>
          <cell r="D3061">
            <v>0</v>
          </cell>
        </row>
        <row r="3062">
          <cell r="B3062" t="str">
            <v>N3S13E10</v>
          </cell>
          <cell r="C3062" t="str">
            <v>Subestación Móvil 30 MVA</v>
          </cell>
          <cell r="D3062">
            <v>0</v>
          </cell>
        </row>
        <row r="3063">
          <cell r="B3063" t="str">
            <v>N3S13E10</v>
          </cell>
          <cell r="C3063" t="str">
            <v>Subestación Móvil 15 MVA</v>
          </cell>
          <cell r="D3063">
            <v>0</v>
          </cell>
        </row>
        <row r="3064">
          <cell r="B3064" t="str">
            <v>N3S13E11</v>
          </cell>
          <cell r="C3064" t="str">
            <v>Subestación Móvil 21 MVA</v>
          </cell>
          <cell r="D3064">
            <v>0</v>
          </cell>
        </row>
        <row r="3065">
          <cell r="B3065" t="str">
            <v>N3S13E11</v>
          </cell>
          <cell r="C3065" t="str">
            <v>Subestación Móvil 7,5 MVA</v>
          </cell>
          <cell r="D3065">
            <v>0</v>
          </cell>
        </row>
        <row r="3066">
          <cell r="B3066" t="str">
            <v>N3S13E12</v>
          </cell>
          <cell r="C3066" t="str">
            <v>Juego pararrayos - N2</v>
          </cell>
          <cell r="D3066">
            <v>0</v>
          </cell>
        </row>
        <row r="3067">
          <cell r="B3067" t="str">
            <v>N3S13E13</v>
          </cell>
          <cell r="C3067" t="str">
            <v>Acero Estructural (kg)</v>
          </cell>
          <cell r="D3067">
            <v>42693750</v>
          </cell>
        </row>
        <row r="3068">
          <cell r="B3068" t="str">
            <v>N3S13E14</v>
          </cell>
          <cell r="C3068" t="str">
            <v>Conductores de media tensión</v>
          </cell>
          <cell r="D3068">
            <v>388125</v>
          </cell>
        </row>
        <row r="3069">
          <cell r="B3069" t="str">
            <v>N3S13E15</v>
          </cell>
          <cell r="C3069" t="str">
            <v>Conectores</v>
          </cell>
          <cell r="D3069">
            <v>258750</v>
          </cell>
        </row>
        <row r="3070">
          <cell r="B3070" t="str">
            <v>N3S13E16</v>
          </cell>
          <cell r="C3070" t="str">
            <v>Cadenas de aisladores</v>
          </cell>
          <cell r="D3070">
            <v>517500</v>
          </cell>
        </row>
        <row r="3071">
          <cell r="B3071" t="str">
            <v>N3S13E17</v>
          </cell>
          <cell r="C3071" t="str">
            <v>Poste de concreto 12 m 1050 kg</v>
          </cell>
          <cell r="D3071">
            <v>0</v>
          </cell>
        </row>
        <row r="3072">
          <cell r="B3072" t="str">
            <v>N3S13E18</v>
          </cell>
          <cell r="C3072" t="str">
            <v>Cable XLP o EPR, # 4/0 - N3</v>
          </cell>
          <cell r="D3072">
            <v>0</v>
          </cell>
        </row>
        <row r="3073">
          <cell r="B3073" t="str">
            <v>N3S13E19</v>
          </cell>
          <cell r="C3073" t="str">
            <v>Terminales SF6 - Aire - N3</v>
          </cell>
          <cell r="D3073">
            <v>0</v>
          </cell>
        </row>
        <row r="3074">
          <cell r="B3074" t="str">
            <v>N3S13E20</v>
          </cell>
          <cell r="C3074" t="str">
            <v>Servicios Auxiliares AC y DC tipo 1</v>
          </cell>
          <cell r="D3074">
            <v>0</v>
          </cell>
        </row>
        <row r="3075">
          <cell r="B3075" t="str">
            <v>N3S13E20</v>
          </cell>
          <cell r="C3075" t="str">
            <v>Servicios Auxiliares AC y DC tipo 2</v>
          </cell>
          <cell r="D3075">
            <v>0</v>
          </cell>
        </row>
        <row r="3076">
          <cell r="B3076" t="str">
            <v>N3S13E20</v>
          </cell>
          <cell r="C3076" t="str">
            <v>Servicios Auxiliares AC y DC tipo 3</v>
          </cell>
          <cell r="D3076">
            <v>0</v>
          </cell>
        </row>
        <row r="3077">
          <cell r="B3077" t="str">
            <v>N3S13E20</v>
          </cell>
          <cell r="C3077" t="str">
            <v>Servicios Auxiliares AC y DC tipo 4</v>
          </cell>
          <cell r="D3077">
            <v>0</v>
          </cell>
        </row>
        <row r="3078">
          <cell r="B3078" t="str">
            <v>N3S13E20</v>
          </cell>
          <cell r="C3078" t="str">
            <v>Servicios Auxiliares AC y DC tipo 5</v>
          </cell>
          <cell r="D3078">
            <v>0</v>
          </cell>
        </row>
        <row r="3079">
          <cell r="B3079" t="str">
            <v>N3S13E21</v>
          </cell>
          <cell r="C3079" t="str">
            <v>Alambre de cobre  No 4 AWG / acero</v>
          </cell>
          <cell r="D3079">
            <v>0</v>
          </cell>
        </row>
        <row r="3080">
          <cell r="B3080" t="str">
            <v>N3S13E22</v>
          </cell>
          <cell r="C3080" t="str">
            <v>Material de conexión en malla de puesta a tierra</v>
          </cell>
          <cell r="D3080">
            <v>0</v>
          </cell>
        </row>
        <row r="3081">
          <cell r="B3081" t="str">
            <v>N3S13E23</v>
          </cell>
          <cell r="C3081" t="str">
            <v>Cables de SSAA  para equipos de patio</v>
          </cell>
          <cell r="D3081">
            <v>0</v>
          </cell>
        </row>
        <row r="3082">
          <cell r="B3082" t="str">
            <v>N3S13E24</v>
          </cell>
          <cell r="C3082" t="str">
            <v>Alumbrado exterior</v>
          </cell>
          <cell r="D3082">
            <v>0</v>
          </cell>
        </row>
        <row r="3083">
          <cell r="B3083" t="str">
            <v>N3S17E01</v>
          </cell>
          <cell r="C3083" t="str">
            <v>Celda de entrada o salida - N3</v>
          </cell>
          <cell r="D3083">
            <v>0</v>
          </cell>
        </row>
        <row r="3084">
          <cell r="B3084" t="str">
            <v>N3S17E02</v>
          </cell>
          <cell r="C3084" t="str">
            <v>Gabinete de línea o transformador en SF6 - N3</v>
          </cell>
          <cell r="D3084">
            <v>0</v>
          </cell>
        </row>
        <row r="3085">
          <cell r="B3085" t="str">
            <v>N3S17E03</v>
          </cell>
          <cell r="C3085" t="str">
            <v>Dispositivo de Protección contra Sobretensiones (DPS) - N3</v>
          </cell>
          <cell r="D3085">
            <v>0</v>
          </cell>
        </row>
        <row r="3086">
          <cell r="B3086" t="str">
            <v>N3S17E04</v>
          </cell>
          <cell r="C3086" t="str">
            <v>Interruptor - N3</v>
          </cell>
          <cell r="D3086">
            <v>0</v>
          </cell>
        </row>
        <row r="3087">
          <cell r="B3087" t="str">
            <v>N3S17E05</v>
          </cell>
          <cell r="C3087" t="str">
            <v>Juego Pararrayos - N3</v>
          </cell>
          <cell r="D3087">
            <v>4054310.0000000005</v>
          </cell>
        </row>
        <row r="3088">
          <cell r="B3088" t="str">
            <v>N3S17E06</v>
          </cell>
          <cell r="C3088" t="str">
            <v>Seccionador tripolar - N3</v>
          </cell>
          <cell r="D3088">
            <v>0</v>
          </cell>
        </row>
        <row r="3089">
          <cell r="B3089" t="str">
            <v>N3S17E07</v>
          </cell>
          <cell r="C3089" t="str">
            <v>Seccionador tripolar con Cuchilla de puesta a tierra - N3</v>
          </cell>
          <cell r="D3089">
            <v>0</v>
          </cell>
        </row>
        <row r="3090">
          <cell r="B3090" t="str">
            <v>N3S17E08</v>
          </cell>
          <cell r="C3090" t="str">
            <v>Transformador de corriente - N3</v>
          </cell>
          <cell r="D3090">
            <v>0</v>
          </cell>
        </row>
        <row r="3091">
          <cell r="B3091" t="str">
            <v>N3S17E09</v>
          </cell>
          <cell r="C3091" t="str">
            <v>Módulo encapsulado en SF6 linea o transformador - barra sencilla - N3</v>
          </cell>
          <cell r="D3091">
            <v>0</v>
          </cell>
        </row>
        <row r="3092">
          <cell r="B3092" t="str">
            <v>N3S17E09</v>
          </cell>
          <cell r="C3092" t="str">
            <v>Módulo encapsulado en SF6 linea o transformador - barra doble - N3</v>
          </cell>
          <cell r="D3092">
            <v>0</v>
          </cell>
        </row>
        <row r="3093">
          <cell r="B3093" t="str">
            <v>N3S17E10</v>
          </cell>
          <cell r="C3093" t="str">
            <v>Subestación Móvil 30 MVA</v>
          </cell>
          <cell r="D3093">
            <v>0</v>
          </cell>
        </row>
        <row r="3094">
          <cell r="B3094" t="str">
            <v>N3S17E10</v>
          </cell>
          <cell r="C3094" t="str">
            <v>Subestación Móvil 15 MVA</v>
          </cell>
          <cell r="D3094">
            <v>0</v>
          </cell>
        </row>
        <row r="3095">
          <cell r="B3095" t="str">
            <v>N3S17E11</v>
          </cell>
          <cell r="C3095" t="str">
            <v>Subestación Móvil 21 MVA</v>
          </cell>
          <cell r="D3095">
            <v>0</v>
          </cell>
        </row>
        <row r="3096">
          <cell r="B3096" t="str">
            <v>N3S17E11</v>
          </cell>
          <cell r="C3096" t="str">
            <v>Subestación Móvil 7,5 MVA</v>
          </cell>
          <cell r="D3096">
            <v>0</v>
          </cell>
        </row>
        <row r="3097">
          <cell r="B3097" t="str">
            <v>N3S17E12</v>
          </cell>
          <cell r="C3097" t="str">
            <v>Juego pararrayos - N2</v>
          </cell>
          <cell r="D3097">
            <v>0</v>
          </cell>
        </row>
        <row r="3098">
          <cell r="B3098" t="str">
            <v>N3S17E13</v>
          </cell>
          <cell r="C3098" t="str">
            <v>Acero Estructural (kg)</v>
          </cell>
          <cell r="D3098">
            <v>11707120</v>
          </cell>
        </row>
        <row r="3099">
          <cell r="B3099" t="str">
            <v>N3S17E14</v>
          </cell>
          <cell r="C3099" t="str">
            <v>Conductores de media tensión</v>
          </cell>
          <cell r="D3099">
            <v>935610</v>
          </cell>
        </row>
        <row r="3100">
          <cell r="B3100" t="str">
            <v>N3S17E15</v>
          </cell>
          <cell r="C3100" t="str">
            <v>Conectores</v>
          </cell>
          <cell r="D3100">
            <v>95960</v>
          </cell>
        </row>
        <row r="3101">
          <cell r="B3101" t="str">
            <v>N3S17E16</v>
          </cell>
          <cell r="C3101" t="str">
            <v>Cadenas de aisladores</v>
          </cell>
          <cell r="D3101">
            <v>1871220</v>
          </cell>
        </row>
        <row r="3102">
          <cell r="B3102" t="str">
            <v>N3S17E17</v>
          </cell>
          <cell r="C3102" t="str">
            <v>Poste de concreto 12 m 1050 kg</v>
          </cell>
          <cell r="D3102">
            <v>5325780</v>
          </cell>
        </row>
        <row r="3103">
          <cell r="B3103" t="str">
            <v>N3S17E18</v>
          </cell>
          <cell r="C3103" t="str">
            <v>Cable XLP o EPR, # 4/0 - N3</v>
          </cell>
          <cell r="D3103">
            <v>0</v>
          </cell>
        </row>
        <row r="3104">
          <cell r="B3104" t="str">
            <v>N3S17E19</v>
          </cell>
          <cell r="C3104" t="str">
            <v>Terminales SF6 - Aire - N3</v>
          </cell>
          <cell r="D3104">
            <v>0</v>
          </cell>
        </row>
        <row r="3105">
          <cell r="B3105" t="str">
            <v>N3S17E20</v>
          </cell>
          <cell r="C3105" t="str">
            <v>Servicios Auxiliares AC y DC tipo 1</v>
          </cell>
          <cell r="D3105">
            <v>0</v>
          </cell>
        </row>
        <row r="3106">
          <cell r="B3106" t="str">
            <v>N3S17E20</v>
          </cell>
          <cell r="C3106" t="str">
            <v>Servicios Auxiliares AC y DC tipo 2</v>
          </cell>
          <cell r="D3106">
            <v>0</v>
          </cell>
        </row>
        <row r="3107">
          <cell r="B3107" t="str">
            <v>N3S17E20</v>
          </cell>
          <cell r="C3107" t="str">
            <v>Servicios Auxiliares AC y DC tipo 3</v>
          </cell>
          <cell r="D3107">
            <v>0</v>
          </cell>
        </row>
        <row r="3108">
          <cell r="B3108" t="str">
            <v>N3S17E20</v>
          </cell>
          <cell r="C3108" t="str">
            <v>Servicios Auxiliares AC y DC tipo 4</v>
          </cell>
          <cell r="D3108">
            <v>0</v>
          </cell>
        </row>
        <row r="3109">
          <cell r="B3109" t="str">
            <v>N3S17E20</v>
          </cell>
          <cell r="C3109" t="str">
            <v>Servicios Auxiliares AC y DC tipo 5</v>
          </cell>
          <cell r="D3109">
            <v>0</v>
          </cell>
        </row>
        <row r="3110">
          <cell r="B3110" t="str">
            <v>N3S17E21</v>
          </cell>
          <cell r="C3110" t="str">
            <v>Alambre de cobre  No 4 AWG / acero</v>
          </cell>
          <cell r="D3110">
            <v>0</v>
          </cell>
        </row>
        <row r="3111">
          <cell r="B3111" t="str">
            <v>N3S17E22</v>
          </cell>
          <cell r="C3111" t="str">
            <v>Material de conexión en malla de puesta a tierra</v>
          </cell>
          <cell r="D3111">
            <v>0</v>
          </cell>
        </row>
        <row r="3112">
          <cell r="B3112" t="str">
            <v>N3S17E23</v>
          </cell>
          <cell r="C3112" t="str">
            <v>Cables de SSAA  para equipos de patio</v>
          </cell>
          <cell r="D3112">
            <v>0</v>
          </cell>
        </row>
        <row r="3113">
          <cell r="B3113" t="str">
            <v>N3S17E24</v>
          </cell>
          <cell r="C3113" t="str">
            <v>Alumbrado exterior</v>
          </cell>
          <cell r="D3113">
            <v>0</v>
          </cell>
        </row>
        <row r="3114">
          <cell r="B3114" t="str">
            <v>N3S19E01</v>
          </cell>
          <cell r="C3114" t="str">
            <v>Celda de entrada o salida - N3</v>
          </cell>
          <cell r="D3114">
            <v>0</v>
          </cell>
        </row>
        <row r="3115">
          <cell r="B3115" t="str">
            <v>N3S19E02</v>
          </cell>
          <cell r="C3115" t="str">
            <v>Gabinete de línea o transformador en SF6 - N3</v>
          </cell>
          <cell r="D3115">
            <v>0</v>
          </cell>
        </row>
        <row r="3116">
          <cell r="B3116" t="str">
            <v>N3S19E03</v>
          </cell>
          <cell r="C3116" t="str">
            <v>Dispositivo de Protección contra Sobretensiones (DPS) - N3</v>
          </cell>
          <cell r="D3116">
            <v>0</v>
          </cell>
        </row>
        <row r="3117">
          <cell r="B3117" t="str">
            <v>N3S19E04</v>
          </cell>
          <cell r="C3117" t="str">
            <v>Interruptor - N3</v>
          </cell>
          <cell r="D3117">
            <v>86892693</v>
          </cell>
        </row>
        <row r="3118">
          <cell r="B3118" t="str">
            <v>N3S19E05</v>
          </cell>
          <cell r="C3118" t="str">
            <v>Juego Pararrayos - N3</v>
          </cell>
          <cell r="D3118">
            <v>0</v>
          </cell>
        </row>
        <row r="3119">
          <cell r="B3119" t="str">
            <v>N3S19E06</v>
          </cell>
          <cell r="C3119" t="str">
            <v>Seccionador tripolar - N3</v>
          </cell>
          <cell r="D3119">
            <v>86008289</v>
          </cell>
        </row>
        <row r="3120">
          <cell r="B3120" t="str">
            <v>N3S19E07</v>
          </cell>
          <cell r="C3120" t="str">
            <v>Seccionador tripolar con Cuchilla de puesta a tierra - N3</v>
          </cell>
          <cell r="D3120">
            <v>0</v>
          </cell>
        </row>
        <row r="3121">
          <cell r="B3121" t="str">
            <v>N3S19E08</v>
          </cell>
          <cell r="C3121" t="str">
            <v>Transformador de corriente - N3</v>
          </cell>
          <cell r="D3121">
            <v>27637625</v>
          </cell>
        </row>
        <row r="3122">
          <cell r="B3122" t="str">
            <v>N3S19E09</v>
          </cell>
          <cell r="C3122" t="str">
            <v>Módulo encapsulado en SF6 linea o transformador - barra sencilla - N3</v>
          </cell>
          <cell r="D3122">
            <v>0</v>
          </cell>
        </row>
        <row r="3123">
          <cell r="B3123" t="str">
            <v>N3S19E09</v>
          </cell>
          <cell r="C3123" t="str">
            <v>Módulo encapsulado en SF6 linea o transformador - barra doble - N3</v>
          </cell>
          <cell r="D3123">
            <v>0</v>
          </cell>
        </row>
        <row r="3124">
          <cell r="B3124" t="str">
            <v>N3S19E10</v>
          </cell>
          <cell r="C3124" t="str">
            <v>Subestación Móvil 30 MVA</v>
          </cell>
          <cell r="D3124">
            <v>0</v>
          </cell>
        </row>
        <row r="3125">
          <cell r="B3125" t="str">
            <v>N3S19E10</v>
          </cell>
          <cell r="C3125" t="str">
            <v>Subestación Móvil 15 MVA</v>
          </cell>
          <cell r="D3125">
            <v>0</v>
          </cell>
        </row>
        <row r="3126">
          <cell r="B3126" t="str">
            <v>N3S19E11</v>
          </cell>
          <cell r="C3126" t="str">
            <v>Subestación Móvil 21 MVA</v>
          </cell>
          <cell r="D3126">
            <v>0</v>
          </cell>
        </row>
        <row r="3127">
          <cell r="B3127" t="str">
            <v>N3S19E11</v>
          </cell>
          <cell r="C3127" t="str">
            <v>Subestación Móvil 7,5 MVA</v>
          </cell>
          <cell r="D3127">
            <v>0</v>
          </cell>
        </row>
        <row r="3128">
          <cell r="B3128" t="str">
            <v>N3S19E12</v>
          </cell>
          <cell r="C3128" t="str">
            <v>Juego pararrayos - N2</v>
          </cell>
          <cell r="D3128">
            <v>0</v>
          </cell>
        </row>
        <row r="3129">
          <cell r="B3129" t="str">
            <v>N3S19E13</v>
          </cell>
          <cell r="C3129" t="str">
            <v>Acero Estructural (kg)</v>
          </cell>
          <cell r="D3129">
            <v>17688080</v>
          </cell>
        </row>
        <row r="3130">
          <cell r="B3130" t="str">
            <v>N3S19E14</v>
          </cell>
          <cell r="C3130" t="str">
            <v>Conductores de media tensión</v>
          </cell>
          <cell r="D3130">
            <v>221101</v>
          </cell>
        </row>
        <row r="3131">
          <cell r="B3131" t="str">
            <v>N3S19E15</v>
          </cell>
          <cell r="C3131" t="str">
            <v>Conectores</v>
          </cell>
          <cell r="D3131">
            <v>221101</v>
          </cell>
        </row>
        <row r="3132">
          <cell r="B3132" t="str">
            <v>N3S19E16</v>
          </cell>
          <cell r="C3132" t="str">
            <v>Cadenas de aisladores</v>
          </cell>
          <cell r="D3132">
            <v>2432111</v>
          </cell>
        </row>
        <row r="3133">
          <cell r="B3133" t="str">
            <v>N3S19E17</v>
          </cell>
          <cell r="C3133" t="str">
            <v>Poste de concreto 12 m 1050 kg</v>
          </cell>
          <cell r="D3133">
            <v>0</v>
          </cell>
        </row>
        <row r="3134">
          <cell r="B3134" t="str">
            <v>N3S19E18</v>
          </cell>
          <cell r="C3134" t="str">
            <v>Cable XLP o EPR, # 4/0 - N3</v>
          </cell>
          <cell r="D3134">
            <v>0</v>
          </cell>
        </row>
        <row r="3135">
          <cell r="B3135" t="str">
            <v>N3S19E19</v>
          </cell>
          <cell r="C3135" t="str">
            <v>Terminales SF6 - Aire - N3</v>
          </cell>
          <cell r="D3135">
            <v>0</v>
          </cell>
        </row>
        <row r="3136">
          <cell r="B3136" t="str">
            <v>N3S19E20</v>
          </cell>
          <cell r="C3136" t="str">
            <v>Servicios Auxiliares AC y DC tipo 1</v>
          </cell>
          <cell r="D3136">
            <v>0</v>
          </cell>
        </row>
        <row r="3137">
          <cell r="B3137" t="str">
            <v>N3S19E20</v>
          </cell>
          <cell r="C3137" t="str">
            <v>Servicios Auxiliares AC y DC tipo 2</v>
          </cell>
          <cell r="D3137">
            <v>0</v>
          </cell>
        </row>
        <row r="3138">
          <cell r="B3138" t="str">
            <v>N3S19E20</v>
          </cell>
          <cell r="C3138" t="str">
            <v>Servicios Auxiliares AC y DC tipo 3</v>
          </cell>
          <cell r="D3138">
            <v>0</v>
          </cell>
        </row>
        <row r="3139">
          <cell r="B3139" t="str">
            <v>N3S19E20</v>
          </cell>
          <cell r="C3139" t="str">
            <v>Servicios Auxiliares AC y DC tipo 4</v>
          </cell>
          <cell r="D3139">
            <v>0</v>
          </cell>
        </row>
        <row r="3140">
          <cell r="B3140" t="str">
            <v>N3S19E20</v>
          </cell>
          <cell r="C3140" t="str">
            <v>Servicios Auxiliares AC y DC tipo 5</v>
          </cell>
          <cell r="D3140">
            <v>0</v>
          </cell>
        </row>
        <row r="3141">
          <cell r="B3141" t="str">
            <v>N3S19E21</v>
          </cell>
          <cell r="C3141" t="str">
            <v>Alambre de cobre  No 4 AWG / acero</v>
          </cell>
          <cell r="D3141">
            <v>0</v>
          </cell>
        </row>
        <row r="3142">
          <cell r="B3142" t="str">
            <v>N3S19E22</v>
          </cell>
          <cell r="C3142" t="str">
            <v>Material de conexión en malla de puesta a tierra</v>
          </cell>
          <cell r="D3142">
            <v>0</v>
          </cell>
        </row>
        <row r="3143">
          <cell r="B3143" t="str">
            <v>N3S19E23</v>
          </cell>
          <cell r="C3143" t="str">
            <v>Cables de SSAA  para equipos de patio</v>
          </cell>
          <cell r="D3143">
            <v>0</v>
          </cell>
        </row>
        <row r="3144">
          <cell r="B3144" t="str">
            <v>N3S19E24</v>
          </cell>
          <cell r="C3144" t="str">
            <v>Alumbrado exterior</v>
          </cell>
          <cell r="D3144">
            <v>0</v>
          </cell>
        </row>
        <row r="3145">
          <cell r="B3145" t="str">
            <v>N3S20E01</v>
          </cell>
          <cell r="C3145" t="str">
            <v>Celda de entrada o salida - N3</v>
          </cell>
          <cell r="D3145">
            <v>0</v>
          </cell>
        </row>
        <row r="3146">
          <cell r="B3146" t="str">
            <v>N3S20E02</v>
          </cell>
          <cell r="C3146" t="str">
            <v>Gabinete de línea o transformador en SF6 - N3</v>
          </cell>
          <cell r="D3146">
            <v>0</v>
          </cell>
        </row>
        <row r="3147">
          <cell r="B3147" t="str">
            <v>N3S20E03</v>
          </cell>
          <cell r="C3147" t="str">
            <v>Dispositivo de Protección contra Sobretensiones (DPS) - N3</v>
          </cell>
          <cell r="D3147">
            <v>0</v>
          </cell>
        </row>
        <row r="3148">
          <cell r="B3148" t="str">
            <v>N3S20E04</v>
          </cell>
          <cell r="C3148" t="str">
            <v>Interruptor - N3</v>
          </cell>
          <cell r="D3148">
            <v>0</v>
          </cell>
        </row>
        <row r="3149">
          <cell r="B3149" t="str">
            <v>N3S20E05</v>
          </cell>
          <cell r="C3149" t="str">
            <v>Juego Pararrayos - N3</v>
          </cell>
          <cell r="D3149">
            <v>0</v>
          </cell>
        </row>
        <row r="3150">
          <cell r="B3150" t="str">
            <v>N3S20E06</v>
          </cell>
          <cell r="C3150" t="str">
            <v>Seccionador tripolar - N3</v>
          </cell>
          <cell r="D3150">
            <v>0</v>
          </cell>
        </row>
        <row r="3151">
          <cell r="B3151" t="str">
            <v>N3S20E07</v>
          </cell>
          <cell r="C3151" t="str">
            <v>Seccionador tripolar con Cuchilla de puesta a tierra - N3</v>
          </cell>
          <cell r="D3151">
            <v>0</v>
          </cell>
        </row>
        <row r="3152">
          <cell r="B3152" t="str">
            <v>N3S20E08</v>
          </cell>
          <cell r="C3152" t="str">
            <v>Transformador de corriente - N3</v>
          </cell>
          <cell r="D3152">
            <v>0</v>
          </cell>
        </row>
        <row r="3153">
          <cell r="B3153" t="str">
            <v>N3S20E09</v>
          </cell>
          <cell r="C3153" t="str">
            <v>Módulo encapsulado en SF6 linea o transformador - barra sencilla - N3</v>
          </cell>
          <cell r="D3153">
            <v>479473000</v>
          </cell>
        </row>
        <row r="3154">
          <cell r="B3154" t="str">
            <v>N3S20E09</v>
          </cell>
          <cell r="C3154" t="str">
            <v>Módulo encapsulado en SF6 linea o transformador - barra doble - N3</v>
          </cell>
          <cell r="D3154">
            <v>0</v>
          </cell>
        </row>
        <row r="3155">
          <cell r="B3155" t="str">
            <v>N3S20E10</v>
          </cell>
          <cell r="C3155" t="str">
            <v>Subestación Móvil 30 MVA</v>
          </cell>
          <cell r="D3155">
            <v>0</v>
          </cell>
        </row>
        <row r="3156">
          <cell r="B3156" t="str">
            <v>N3S20E10</v>
          </cell>
          <cell r="C3156" t="str">
            <v>Subestación Móvil 15 MVA</v>
          </cell>
          <cell r="D3156">
            <v>0</v>
          </cell>
        </row>
        <row r="3157">
          <cell r="B3157" t="str">
            <v>N3S20E11</v>
          </cell>
          <cell r="C3157" t="str">
            <v>Subestación Móvil 21 MVA</v>
          </cell>
          <cell r="D3157">
            <v>0</v>
          </cell>
        </row>
        <row r="3158">
          <cell r="B3158" t="str">
            <v>N3S20E11</v>
          </cell>
          <cell r="C3158" t="str">
            <v>Subestación Móvil 7,5 MVA</v>
          </cell>
          <cell r="D3158">
            <v>0</v>
          </cell>
        </row>
        <row r="3159">
          <cell r="B3159" t="str">
            <v>N3S20E12</v>
          </cell>
          <cell r="C3159" t="str">
            <v>Juego pararrayos - N2</v>
          </cell>
          <cell r="D3159">
            <v>0</v>
          </cell>
        </row>
        <row r="3160">
          <cell r="B3160" t="str">
            <v>N3S20E13</v>
          </cell>
          <cell r="C3160" t="str">
            <v>Acero Estructural (kg)</v>
          </cell>
          <cell r="D3160">
            <v>0</v>
          </cell>
        </row>
        <row r="3161">
          <cell r="B3161" t="str">
            <v>N3S20E14</v>
          </cell>
          <cell r="C3161" t="str">
            <v>Conductores de media tensión</v>
          </cell>
          <cell r="D3161">
            <v>0</v>
          </cell>
        </row>
        <row r="3162">
          <cell r="B3162" t="str">
            <v>N3S20E15</v>
          </cell>
          <cell r="C3162" t="str">
            <v>Conectores</v>
          </cell>
          <cell r="D3162">
            <v>0</v>
          </cell>
        </row>
        <row r="3163">
          <cell r="B3163" t="str">
            <v>N3S20E16</v>
          </cell>
          <cell r="C3163" t="str">
            <v>Cadenas de aisladores</v>
          </cell>
          <cell r="D3163">
            <v>0</v>
          </cell>
        </row>
        <row r="3164">
          <cell r="B3164" t="str">
            <v>N3S20E17</v>
          </cell>
          <cell r="C3164" t="str">
            <v>Poste de concreto 12 m 1050 kg</v>
          </cell>
          <cell r="D3164">
            <v>0</v>
          </cell>
        </row>
        <row r="3165">
          <cell r="B3165" t="str">
            <v>N3S20E18</v>
          </cell>
          <cell r="C3165" t="str">
            <v>Cable XLP o EPR, # 4/0 - N3</v>
          </cell>
          <cell r="D3165">
            <v>0</v>
          </cell>
        </row>
        <row r="3166">
          <cell r="B3166" t="str">
            <v>N3S20E19</v>
          </cell>
          <cell r="C3166" t="str">
            <v>Terminales SF6 - Aire - N3</v>
          </cell>
          <cell r="D3166">
            <v>0</v>
          </cell>
        </row>
        <row r="3167">
          <cell r="B3167" t="str">
            <v>N3S20E20</v>
          </cell>
          <cell r="C3167" t="str">
            <v>Servicios Auxiliares AC y DC tipo 1</v>
          </cell>
          <cell r="D3167">
            <v>0</v>
          </cell>
        </row>
        <row r="3168">
          <cell r="B3168" t="str">
            <v>N3S20E20</v>
          </cell>
          <cell r="C3168" t="str">
            <v>Servicios Auxiliares AC y DC tipo 2</v>
          </cell>
          <cell r="D3168">
            <v>0</v>
          </cell>
        </row>
        <row r="3169">
          <cell r="B3169" t="str">
            <v>N3S20E20</v>
          </cell>
          <cell r="C3169" t="str">
            <v>Servicios Auxiliares AC y DC tipo 3</v>
          </cell>
          <cell r="D3169">
            <v>0</v>
          </cell>
        </row>
        <row r="3170">
          <cell r="B3170" t="str">
            <v>N3S20E20</v>
          </cell>
          <cell r="C3170" t="str">
            <v>Servicios Auxiliares AC y DC tipo 4</v>
          </cell>
          <cell r="D3170">
            <v>0</v>
          </cell>
        </row>
        <row r="3171">
          <cell r="B3171" t="str">
            <v>N3S20E20</v>
          </cell>
          <cell r="C3171" t="str">
            <v>Servicios Auxiliares AC y DC tipo 5</v>
          </cell>
          <cell r="D3171">
            <v>0</v>
          </cell>
        </row>
        <row r="3172">
          <cell r="B3172" t="str">
            <v>N3S20E21</v>
          </cell>
          <cell r="C3172" t="str">
            <v>Alambre de cobre  No 4 AWG / acero</v>
          </cell>
          <cell r="D3172">
            <v>0</v>
          </cell>
        </row>
        <row r="3173">
          <cell r="B3173" t="str">
            <v>N3S20E22</v>
          </cell>
          <cell r="C3173" t="str">
            <v>Material de conexión en malla de puesta a tierra</v>
          </cell>
          <cell r="D3173">
            <v>0</v>
          </cell>
        </row>
        <row r="3174">
          <cell r="B3174" t="str">
            <v>N3S20E23</v>
          </cell>
          <cell r="C3174" t="str">
            <v>Cables de SSAA  para equipos de patio</v>
          </cell>
          <cell r="D3174">
            <v>0</v>
          </cell>
        </row>
        <row r="3175">
          <cell r="B3175" t="str">
            <v>N3S20E24</v>
          </cell>
          <cell r="C3175" t="str">
            <v>Alumbrado exterior</v>
          </cell>
          <cell r="D3175">
            <v>0</v>
          </cell>
        </row>
        <row r="3176">
          <cell r="B3176" t="str">
            <v>N3S24E01</v>
          </cell>
          <cell r="C3176" t="str">
            <v>Celda de entrada o salida - N3</v>
          </cell>
          <cell r="D3176">
            <v>0</v>
          </cell>
        </row>
        <row r="3177">
          <cell r="B3177" t="str">
            <v>N3S24E02</v>
          </cell>
          <cell r="C3177" t="str">
            <v>Gabinete de línea o transformador en SF6 - N3</v>
          </cell>
          <cell r="D3177">
            <v>0</v>
          </cell>
        </row>
        <row r="3178">
          <cell r="B3178" t="str">
            <v>N3S24E03</v>
          </cell>
          <cell r="C3178" t="str">
            <v>Dispositivo de Protección contra Sobretensiones (DPS) - N3</v>
          </cell>
          <cell r="D3178">
            <v>0</v>
          </cell>
        </row>
        <row r="3179">
          <cell r="B3179" t="str">
            <v>N3S24E04</v>
          </cell>
          <cell r="C3179" t="str">
            <v>Interruptor - N3</v>
          </cell>
          <cell r="D3179">
            <v>0</v>
          </cell>
        </row>
        <row r="3180">
          <cell r="B3180" t="str">
            <v>N3S24E05</v>
          </cell>
          <cell r="C3180" t="str">
            <v>Juego Pararrayos - N3</v>
          </cell>
          <cell r="D3180">
            <v>0</v>
          </cell>
        </row>
        <row r="3181">
          <cell r="B3181" t="str">
            <v>N3S24E06</v>
          </cell>
          <cell r="C3181" t="str">
            <v>Seccionador tripolar - N3</v>
          </cell>
          <cell r="D3181">
            <v>0</v>
          </cell>
        </row>
        <row r="3182">
          <cell r="B3182" t="str">
            <v>N3S24E07</v>
          </cell>
          <cell r="C3182" t="str">
            <v>Seccionador tripolar con Cuchilla de puesta a tierra - N3</v>
          </cell>
          <cell r="D3182">
            <v>0</v>
          </cell>
        </row>
        <row r="3183">
          <cell r="B3183" t="str">
            <v>N3S24E08</v>
          </cell>
          <cell r="C3183" t="str">
            <v>Transformador de corriente - N3</v>
          </cell>
          <cell r="D3183">
            <v>0</v>
          </cell>
        </row>
        <row r="3184">
          <cell r="B3184" t="str">
            <v>N3S24E09</v>
          </cell>
          <cell r="C3184" t="str">
            <v>Módulo encapsulado en SF6 linea o transformador - barra sencilla - N3</v>
          </cell>
          <cell r="D3184">
            <v>0</v>
          </cell>
        </row>
        <row r="3185">
          <cell r="B3185" t="str">
            <v>N3S24E09</v>
          </cell>
          <cell r="C3185" t="str">
            <v>Módulo encapsulado en SF6 linea o transformador - barra doble - N3</v>
          </cell>
          <cell r="D3185">
            <v>0</v>
          </cell>
        </row>
        <row r="3186">
          <cell r="B3186" t="str">
            <v>N3S24E10</v>
          </cell>
          <cell r="C3186" t="str">
            <v>Subestación Móvil 30 MVA</v>
          </cell>
          <cell r="D3186">
            <v>0</v>
          </cell>
        </row>
        <row r="3187">
          <cell r="B3187" t="str">
            <v>N3S24E10</v>
          </cell>
          <cell r="C3187" t="str">
            <v>Subestación Móvil 15 MVA</v>
          </cell>
          <cell r="D3187">
            <v>0</v>
          </cell>
        </row>
        <row r="3188">
          <cell r="B3188" t="str">
            <v>N3S24E11</v>
          </cell>
          <cell r="C3188" t="str">
            <v>Subestación Móvil 21 MVA</v>
          </cell>
          <cell r="D3188">
            <v>0</v>
          </cell>
        </row>
        <row r="3189">
          <cell r="B3189" t="str">
            <v>N3S24E11</v>
          </cell>
          <cell r="C3189" t="str">
            <v>Subestación Móvil 7,5 MVA</v>
          </cell>
          <cell r="D3189">
            <v>0</v>
          </cell>
        </row>
        <row r="3190">
          <cell r="B3190" t="str">
            <v>N3S24E12</v>
          </cell>
          <cell r="C3190" t="str">
            <v>Juego pararrayos - N2</v>
          </cell>
          <cell r="D3190">
            <v>0</v>
          </cell>
        </row>
        <row r="3191">
          <cell r="B3191" t="str">
            <v>N3S24E13</v>
          </cell>
          <cell r="C3191" t="str">
            <v>Acero Estructural (kg)</v>
          </cell>
          <cell r="D3191">
            <v>53015460</v>
          </cell>
        </row>
        <row r="3192">
          <cell r="B3192" t="str">
            <v>N3S24E14</v>
          </cell>
          <cell r="C3192" t="str">
            <v>Conductores de media tensión</v>
          </cell>
          <cell r="D3192">
            <v>452640</v>
          </cell>
        </row>
        <row r="3193">
          <cell r="B3193" t="str">
            <v>N3S24E15</v>
          </cell>
          <cell r="C3193" t="str">
            <v>Conectores</v>
          </cell>
          <cell r="D3193">
            <v>0</v>
          </cell>
        </row>
        <row r="3194">
          <cell r="B3194" t="str">
            <v>N3S24E16</v>
          </cell>
          <cell r="C3194" t="str">
            <v>Cadenas de aisladores</v>
          </cell>
          <cell r="D3194">
            <v>3111900</v>
          </cell>
        </row>
        <row r="3195">
          <cell r="B3195" t="str">
            <v>N3S24E17</v>
          </cell>
          <cell r="C3195" t="str">
            <v>Poste de concreto 12 m 1050 kg</v>
          </cell>
          <cell r="D3195">
            <v>0</v>
          </cell>
        </row>
        <row r="3196">
          <cell r="B3196" t="str">
            <v>N3S24E18</v>
          </cell>
          <cell r="C3196" t="str">
            <v>Cable XLP o EPR, # 4/0 - N3</v>
          </cell>
          <cell r="D3196">
            <v>0</v>
          </cell>
        </row>
        <row r="3197">
          <cell r="B3197" t="str">
            <v>N3S24E19</v>
          </cell>
          <cell r="C3197" t="str">
            <v>Terminales SF6 - Aire - N3</v>
          </cell>
          <cell r="D3197">
            <v>0</v>
          </cell>
        </row>
        <row r="3198">
          <cell r="B3198" t="str">
            <v>N3S24E20</v>
          </cell>
          <cell r="C3198" t="str">
            <v>Servicios Auxiliares AC y DC tipo 1</v>
          </cell>
          <cell r="D3198">
            <v>0</v>
          </cell>
        </row>
        <row r="3199">
          <cell r="B3199" t="str">
            <v>N3S24E20</v>
          </cell>
          <cell r="C3199" t="str">
            <v>Servicios Auxiliares AC y DC tipo 2</v>
          </cell>
          <cell r="D3199">
            <v>0</v>
          </cell>
        </row>
        <row r="3200">
          <cell r="B3200" t="str">
            <v>N3S24E20</v>
          </cell>
          <cell r="C3200" t="str">
            <v>Servicios Auxiliares AC y DC tipo 3</v>
          </cell>
          <cell r="D3200">
            <v>0</v>
          </cell>
        </row>
        <row r="3201">
          <cell r="B3201" t="str">
            <v>N3S24E20</v>
          </cell>
          <cell r="C3201" t="str">
            <v>Servicios Auxiliares AC y DC tipo 4</v>
          </cell>
          <cell r="D3201">
            <v>0</v>
          </cell>
        </row>
        <row r="3202">
          <cell r="B3202" t="str">
            <v>N3S24E20</v>
          </cell>
          <cell r="C3202" t="str">
            <v>Servicios Auxiliares AC y DC tipo 5</v>
          </cell>
          <cell r="D3202">
            <v>0</v>
          </cell>
        </row>
        <row r="3203">
          <cell r="B3203" t="str">
            <v>N3S24E21</v>
          </cell>
          <cell r="C3203" t="str">
            <v>Alambre de cobre  No 4 AWG / acero</v>
          </cell>
          <cell r="D3203">
            <v>0</v>
          </cell>
        </row>
        <row r="3204">
          <cell r="B3204" t="str">
            <v>N3S24E22</v>
          </cell>
          <cell r="C3204" t="str">
            <v>Material de conexión en malla de puesta a tierra</v>
          </cell>
          <cell r="D3204">
            <v>0</v>
          </cell>
        </row>
        <row r="3205">
          <cell r="B3205" t="str">
            <v>N3S24E23</v>
          </cell>
          <cell r="C3205" t="str">
            <v>Cables de SSAA  para equipos de patio</v>
          </cell>
          <cell r="D3205">
            <v>0</v>
          </cell>
        </row>
        <row r="3206">
          <cell r="B3206" t="str">
            <v>N3S24E24</v>
          </cell>
          <cell r="C3206" t="str">
            <v>Alumbrado exterior</v>
          </cell>
          <cell r="D3206">
            <v>0</v>
          </cell>
        </row>
        <row r="3207">
          <cell r="B3207" t="str">
            <v>N3S25E01</v>
          </cell>
          <cell r="C3207" t="str">
            <v>Celda de entrada o salida - N3</v>
          </cell>
          <cell r="D3207">
            <v>0</v>
          </cell>
        </row>
        <row r="3208">
          <cell r="B3208" t="str">
            <v>N3S25E02</v>
          </cell>
          <cell r="C3208" t="str">
            <v>Gabinete de línea o transformador en SF6 - N3</v>
          </cell>
          <cell r="D3208">
            <v>0</v>
          </cell>
        </row>
        <row r="3209">
          <cell r="B3209" t="str">
            <v>N3S25E03</v>
          </cell>
          <cell r="C3209" t="str">
            <v>Dispositivo de Protección contra Sobretensiones (DPS) - N3</v>
          </cell>
          <cell r="D3209">
            <v>0</v>
          </cell>
        </row>
        <row r="3210">
          <cell r="B3210" t="str">
            <v>N3S25E04</v>
          </cell>
          <cell r="C3210" t="str">
            <v>Interruptor - N3</v>
          </cell>
          <cell r="D3210">
            <v>0</v>
          </cell>
        </row>
        <row r="3211">
          <cell r="B3211" t="str">
            <v>N3S25E05</v>
          </cell>
          <cell r="C3211" t="str">
            <v>Juego Pararrayos - N3</v>
          </cell>
          <cell r="D3211">
            <v>0</v>
          </cell>
        </row>
        <row r="3212">
          <cell r="B3212" t="str">
            <v>N3S25E06</v>
          </cell>
          <cell r="C3212" t="str">
            <v>Seccionador tripolar - N3</v>
          </cell>
          <cell r="D3212">
            <v>0</v>
          </cell>
        </row>
        <row r="3213">
          <cell r="B3213" t="str">
            <v>N3S25E07</v>
          </cell>
          <cell r="C3213" t="str">
            <v>Seccionador tripolar con Cuchilla de puesta a tierra - N3</v>
          </cell>
          <cell r="D3213">
            <v>0</v>
          </cell>
        </row>
        <row r="3214">
          <cell r="B3214" t="str">
            <v>N3S25E08</v>
          </cell>
          <cell r="C3214" t="str">
            <v>Transformador de corriente - N3</v>
          </cell>
          <cell r="D3214">
            <v>0</v>
          </cell>
        </row>
        <row r="3215">
          <cell r="B3215" t="str">
            <v>N3S25E09</v>
          </cell>
          <cell r="C3215" t="str">
            <v>Módulo encapsulado en SF6 linea o transformador - barra sencilla - N3</v>
          </cell>
          <cell r="D3215">
            <v>0</v>
          </cell>
        </row>
        <row r="3216">
          <cell r="B3216" t="str">
            <v>N3S25E09</v>
          </cell>
          <cell r="C3216" t="str">
            <v>Módulo encapsulado en SF6 linea o transformador - barra doble - N3</v>
          </cell>
          <cell r="D3216">
            <v>0</v>
          </cell>
        </row>
        <row r="3217">
          <cell r="B3217" t="str">
            <v>N3S25E10</v>
          </cell>
          <cell r="C3217" t="str">
            <v>Subestación Móvil 30 MVA</v>
          </cell>
          <cell r="D3217">
            <v>0</v>
          </cell>
        </row>
        <row r="3218">
          <cell r="B3218" t="str">
            <v>N3S25E10</v>
          </cell>
          <cell r="C3218" t="str">
            <v>Subestación Móvil 15 MVA</v>
          </cell>
          <cell r="D3218">
            <v>0</v>
          </cell>
        </row>
        <row r="3219">
          <cell r="B3219" t="str">
            <v>N3S25E11</v>
          </cell>
          <cell r="C3219" t="str">
            <v>Subestación Móvil 21 MVA</v>
          </cell>
          <cell r="D3219">
            <v>0</v>
          </cell>
        </row>
        <row r="3220">
          <cell r="B3220" t="str">
            <v>N3S25E11</v>
          </cell>
          <cell r="C3220" t="str">
            <v>Subestación Móvil 7,5 MVA</v>
          </cell>
          <cell r="D3220">
            <v>0</v>
          </cell>
        </row>
        <row r="3221">
          <cell r="B3221" t="str">
            <v>N3S25E12</v>
          </cell>
          <cell r="C3221" t="str">
            <v>Juego pararrayos - N2</v>
          </cell>
          <cell r="D3221">
            <v>0</v>
          </cell>
        </row>
        <row r="3222">
          <cell r="B3222" t="str">
            <v>N3S25E13</v>
          </cell>
          <cell r="C3222" t="str">
            <v>Acero Estructural (kg)</v>
          </cell>
          <cell r="D3222">
            <v>72683265</v>
          </cell>
        </row>
        <row r="3223">
          <cell r="B3223" t="str">
            <v>N3S25E14</v>
          </cell>
          <cell r="C3223" t="str">
            <v>Conductores de media tensión</v>
          </cell>
          <cell r="D3223">
            <v>562191</v>
          </cell>
        </row>
        <row r="3224">
          <cell r="B3224" t="str">
            <v>N3S25E15</v>
          </cell>
          <cell r="C3224" t="str">
            <v>Conectores</v>
          </cell>
          <cell r="D3224">
            <v>0</v>
          </cell>
        </row>
        <row r="3225">
          <cell r="B3225" t="str">
            <v>N3S25E16</v>
          </cell>
          <cell r="C3225" t="str">
            <v>Cadenas de aisladores</v>
          </cell>
          <cell r="D3225">
            <v>7067544</v>
          </cell>
        </row>
        <row r="3226">
          <cell r="B3226" t="str">
            <v>N3S25E17</v>
          </cell>
          <cell r="C3226" t="str">
            <v>Poste de concreto 12 m 1050 kg</v>
          </cell>
          <cell r="D3226">
            <v>0</v>
          </cell>
        </row>
        <row r="3227">
          <cell r="B3227" t="str">
            <v>N3S25E18</v>
          </cell>
          <cell r="C3227" t="str">
            <v>Cable XLP o EPR, # 4/0 - N3</v>
          </cell>
          <cell r="D3227">
            <v>0</v>
          </cell>
        </row>
        <row r="3228">
          <cell r="B3228" t="str">
            <v>N3S25E19</v>
          </cell>
          <cell r="C3228" t="str">
            <v>Terminales SF6 - Aire - N3</v>
          </cell>
          <cell r="D3228">
            <v>0</v>
          </cell>
        </row>
        <row r="3229">
          <cell r="B3229" t="str">
            <v>N3S25E20</v>
          </cell>
          <cell r="C3229" t="str">
            <v>Servicios Auxiliares AC y DC tipo 1</v>
          </cell>
          <cell r="D3229">
            <v>0</v>
          </cell>
        </row>
        <row r="3230">
          <cell r="B3230" t="str">
            <v>N3S25E20</v>
          </cell>
          <cell r="C3230" t="str">
            <v>Servicios Auxiliares AC y DC tipo 2</v>
          </cell>
          <cell r="D3230">
            <v>0</v>
          </cell>
        </row>
        <row r="3231">
          <cell r="B3231" t="str">
            <v>N3S25E20</v>
          </cell>
          <cell r="C3231" t="str">
            <v>Servicios Auxiliares AC y DC tipo 3</v>
          </cell>
          <cell r="D3231">
            <v>0</v>
          </cell>
        </row>
        <row r="3232">
          <cell r="B3232" t="str">
            <v>N3S25E20</v>
          </cell>
          <cell r="C3232" t="str">
            <v>Servicios Auxiliares AC y DC tipo 4</v>
          </cell>
          <cell r="D3232">
            <v>0</v>
          </cell>
        </row>
        <row r="3233">
          <cell r="B3233" t="str">
            <v>N3S25E20</v>
          </cell>
          <cell r="C3233" t="str">
            <v>Servicios Auxiliares AC y DC tipo 5</v>
          </cell>
          <cell r="D3233">
            <v>0</v>
          </cell>
        </row>
        <row r="3234">
          <cell r="B3234" t="str">
            <v>N3S25E21</v>
          </cell>
          <cell r="C3234" t="str">
            <v>Alambre de cobre  No 4 AWG / acero</v>
          </cell>
          <cell r="D3234">
            <v>0</v>
          </cell>
        </row>
        <row r="3235">
          <cell r="B3235" t="str">
            <v>N3S25E22</v>
          </cell>
          <cell r="C3235" t="str">
            <v>Material de conexión en malla de puesta a tierra</v>
          </cell>
          <cell r="D3235">
            <v>0</v>
          </cell>
        </row>
        <row r="3236">
          <cell r="B3236" t="str">
            <v>N3S25E23</v>
          </cell>
          <cell r="C3236" t="str">
            <v>Cables de SSAA  para equipos de patio</v>
          </cell>
          <cell r="D3236">
            <v>0</v>
          </cell>
        </row>
        <row r="3237">
          <cell r="B3237" t="str">
            <v>N3S25E24</v>
          </cell>
          <cell r="C3237" t="str">
            <v>Alumbrado exterior</v>
          </cell>
          <cell r="D3237">
            <v>0</v>
          </cell>
        </row>
        <row r="3238">
          <cell r="B3238" t="str">
            <v>N3S26E01</v>
          </cell>
          <cell r="C3238" t="str">
            <v>Celda de entrada o salida - N3</v>
          </cell>
          <cell r="D3238">
            <v>0</v>
          </cell>
        </row>
        <row r="3239">
          <cell r="B3239" t="str">
            <v>N3S26E02</v>
          </cell>
          <cell r="C3239" t="str">
            <v>Gabinete de línea o transformador en SF6 - N3</v>
          </cell>
          <cell r="D3239">
            <v>0</v>
          </cell>
        </row>
        <row r="3240">
          <cell r="B3240" t="str">
            <v>N3S26E03</v>
          </cell>
          <cell r="C3240" t="str">
            <v>Dispositivo de Protección contra Sobretensiones (DPS) - N3</v>
          </cell>
          <cell r="D3240">
            <v>0</v>
          </cell>
        </row>
        <row r="3241">
          <cell r="B3241" t="str">
            <v>N3S26E04</v>
          </cell>
          <cell r="C3241" t="str">
            <v>Interruptor - N3</v>
          </cell>
          <cell r="D3241">
            <v>0</v>
          </cell>
        </row>
        <row r="3242">
          <cell r="B3242" t="str">
            <v>N3S26E05</v>
          </cell>
          <cell r="C3242" t="str">
            <v>Juego Pararrayos - N3</v>
          </cell>
          <cell r="D3242">
            <v>0</v>
          </cell>
        </row>
        <row r="3243">
          <cell r="B3243" t="str">
            <v>N3S26E06</v>
          </cell>
          <cell r="C3243" t="str">
            <v>Seccionador tripolar - N3</v>
          </cell>
          <cell r="D3243">
            <v>0</v>
          </cell>
        </row>
        <row r="3244">
          <cell r="B3244" t="str">
            <v>N3S26E07</v>
          </cell>
          <cell r="C3244" t="str">
            <v>Seccionador tripolar con Cuchilla de puesta a tierra - N3</v>
          </cell>
          <cell r="D3244">
            <v>0</v>
          </cell>
        </row>
        <row r="3245">
          <cell r="B3245" t="str">
            <v>N3S26E08</v>
          </cell>
          <cell r="C3245" t="str">
            <v>Transformador de corriente - N3</v>
          </cell>
          <cell r="D3245">
            <v>0</v>
          </cell>
        </row>
        <row r="3246">
          <cell r="B3246" t="str">
            <v>N3S26E09</v>
          </cell>
          <cell r="C3246" t="str">
            <v>Módulo encapsulado en SF6 linea o transformador - barra sencilla - N3</v>
          </cell>
          <cell r="D3246">
            <v>0</v>
          </cell>
        </row>
        <row r="3247">
          <cell r="B3247" t="str">
            <v>N3S26E09</v>
          </cell>
          <cell r="C3247" t="str">
            <v>Módulo encapsulado en SF6 linea o transformador - barra doble - N3</v>
          </cell>
          <cell r="D3247">
            <v>0</v>
          </cell>
        </row>
        <row r="3248">
          <cell r="B3248" t="str">
            <v>N3S26E10</v>
          </cell>
          <cell r="C3248" t="str">
            <v>Subestación Móvil 30 MVA</v>
          </cell>
          <cell r="D3248">
            <v>0</v>
          </cell>
        </row>
        <row r="3249">
          <cell r="B3249" t="str">
            <v>N3S26E10</v>
          </cell>
          <cell r="C3249" t="str">
            <v>Subestación Móvil 15 MVA</v>
          </cell>
          <cell r="D3249">
            <v>0</v>
          </cell>
        </row>
        <row r="3250">
          <cell r="B3250" t="str">
            <v>N3S26E11</v>
          </cell>
          <cell r="C3250" t="str">
            <v>Subestación Móvil 21 MVA</v>
          </cell>
          <cell r="D3250">
            <v>0</v>
          </cell>
        </row>
        <row r="3251">
          <cell r="B3251" t="str">
            <v>N3S26E11</v>
          </cell>
          <cell r="C3251" t="str">
            <v>Subestación Móvil 7,5 MVA</v>
          </cell>
          <cell r="D3251">
            <v>0</v>
          </cell>
        </row>
        <row r="3252">
          <cell r="B3252" t="str">
            <v>N3S26E12</v>
          </cell>
          <cell r="C3252" t="str">
            <v>Juego pararrayos - N2</v>
          </cell>
          <cell r="D3252">
            <v>0</v>
          </cell>
        </row>
        <row r="3253">
          <cell r="B3253" t="str">
            <v>N3S26E13</v>
          </cell>
          <cell r="C3253" t="str">
            <v>Acero Estructural (kg)</v>
          </cell>
          <cell r="D3253">
            <v>72492838</v>
          </cell>
        </row>
        <row r="3254">
          <cell r="B3254" t="str">
            <v>N3S26E14</v>
          </cell>
          <cell r="C3254" t="str">
            <v>Conductores de media tensión</v>
          </cell>
          <cell r="D3254">
            <v>803690</v>
          </cell>
        </row>
        <row r="3255">
          <cell r="B3255" t="str">
            <v>N3S26E15</v>
          </cell>
          <cell r="C3255" t="str">
            <v>Conectores</v>
          </cell>
          <cell r="D3255">
            <v>0</v>
          </cell>
        </row>
        <row r="3256">
          <cell r="B3256" t="str">
            <v>N3S26E16</v>
          </cell>
          <cell r="C3256" t="str">
            <v>Cadenas de aisladores</v>
          </cell>
          <cell r="D3256">
            <v>7072472</v>
          </cell>
        </row>
        <row r="3257">
          <cell r="B3257" t="str">
            <v>N3S26E17</v>
          </cell>
          <cell r="C3257" t="str">
            <v>Poste de concreto 12 m 1050 kg</v>
          </cell>
          <cell r="D3257">
            <v>0</v>
          </cell>
        </row>
        <row r="3258">
          <cell r="B3258" t="str">
            <v>N3S26E18</v>
          </cell>
          <cell r="C3258" t="str">
            <v>Cable XLP o EPR, # 4/0 - N3</v>
          </cell>
          <cell r="D3258">
            <v>0</v>
          </cell>
        </row>
        <row r="3259">
          <cell r="B3259" t="str">
            <v>N3S26E19</v>
          </cell>
          <cell r="C3259" t="str">
            <v>Terminales SF6 - Aire - N3</v>
          </cell>
          <cell r="D3259">
            <v>0</v>
          </cell>
        </row>
        <row r="3260">
          <cell r="B3260" t="str">
            <v>N3S26E20</v>
          </cell>
          <cell r="C3260" t="str">
            <v>Servicios Auxiliares AC y DC tipo 1</v>
          </cell>
          <cell r="D3260">
            <v>0</v>
          </cell>
        </row>
        <row r="3261">
          <cell r="B3261" t="str">
            <v>N3S26E20</v>
          </cell>
          <cell r="C3261" t="str">
            <v>Servicios Auxiliares AC y DC tipo 2</v>
          </cell>
          <cell r="D3261">
            <v>0</v>
          </cell>
        </row>
        <row r="3262">
          <cell r="B3262" t="str">
            <v>N3S26E20</v>
          </cell>
          <cell r="C3262" t="str">
            <v>Servicios Auxiliares AC y DC tipo 3</v>
          </cell>
          <cell r="D3262">
            <v>0</v>
          </cell>
        </row>
        <row r="3263">
          <cell r="B3263" t="str">
            <v>N3S26E20</v>
          </cell>
          <cell r="C3263" t="str">
            <v>Servicios Auxiliares AC y DC tipo 4</v>
          </cell>
          <cell r="D3263">
            <v>0</v>
          </cell>
        </row>
        <row r="3264">
          <cell r="B3264" t="str">
            <v>N3S26E20</v>
          </cell>
          <cell r="C3264" t="str">
            <v>Servicios Auxiliares AC y DC tipo 5</v>
          </cell>
          <cell r="D3264">
            <v>0</v>
          </cell>
        </row>
        <row r="3265">
          <cell r="B3265" t="str">
            <v>N3S26E21</v>
          </cell>
          <cell r="C3265" t="str">
            <v>Alambre de cobre  No 4 AWG / acero</v>
          </cell>
          <cell r="D3265">
            <v>0</v>
          </cell>
        </row>
        <row r="3266">
          <cell r="B3266" t="str">
            <v>N3S26E22</v>
          </cell>
          <cell r="C3266" t="str">
            <v>Material de conexión en malla de puesta a tierra</v>
          </cell>
          <cell r="D3266">
            <v>0</v>
          </cell>
        </row>
        <row r="3267">
          <cell r="B3267" t="str">
            <v>N3S26E23</v>
          </cell>
          <cell r="C3267" t="str">
            <v>Cables de SSAA  para equipos de patio</v>
          </cell>
          <cell r="D3267">
            <v>0</v>
          </cell>
        </row>
        <row r="3268">
          <cell r="B3268" t="str">
            <v>N3S26E24</v>
          </cell>
          <cell r="C3268" t="str">
            <v>Alumbrado exterior</v>
          </cell>
          <cell r="D3268">
            <v>0</v>
          </cell>
        </row>
        <row r="3269">
          <cell r="B3269" t="str">
            <v>N3S27E01</v>
          </cell>
          <cell r="C3269" t="str">
            <v>Celda de entrada o salida - N3</v>
          </cell>
          <cell r="D3269">
            <v>0</v>
          </cell>
        </row>
        <row r="3270">
          <cell r="B3270" t="str">
            <v>N3S27E02</v>
          </cell>
          <cell r="C3270" t="str">
            <v>Gabinete de línea o transformador en SF6 - N3</v>
          </cell>
          <cell r="D3270">
            <v>0</v>
          </cell>
        </row>
        <row r="3271">
          <cell r="B3271" t="str">
            <v>N3S27E03</v>
          </cell>
          <cell r="C3271" t="str">
            <v>Dispositivo de Protección contra Sobretensiones (DPS) - N3</v>
          </cell>
          <cell r="D3271">
            <v>0</v>
          </cell>
        </row>
        <row r="3272">
          <cell r="B3272" t="str">
            <v>N3S27E04</v>
          </cell>
          <cell r="C3272" t="str">
            <v>Interruptor - N3</v>
          </cell>
          <cell r="D3272">
            <v>0</v>
          </cell>
        </row>
        <row r="3273">
          <cell r="B3273" t="str">
            <v>N3S27E05</v>
          </cell>
          <cell r="C3273" t="str">
            <v>Juego Pararrayos - N3</v>
          </cell>
          <cell r="D3273">
            <v>0</v>
          </cell>
        </row>
        <row r="3274">
          <cell r="B3274" t="str">
            <v>N3S27E06</v>
          </cell>
          <cell r="C3274" t="str">
            <v>Seccionador tripolar - N3</v>
          </cell>
          <cell r="D3274">
            <v>0</v>
          </cell>
        </row>
        <row r="3275">
          <cell r="B3275" t="str">
            <v>N3S27E07</v>
          </cell>
          <cell r="C3275" t="str">
            <v>Seccionador tripolar con Cuchilla de puesta a tierra - N3</v>
          </cell>
          <cell r="D3275">
            <v>0</v>
          </cell>
        </row>
        <row r="3276">
          <cell r="B3276" t="str">
            <v>N3S27E08</v>
          </cell>
          <cell r="C3276" t="str">
            <v>Transformador de corriente - N3</v>
          </cell>
          <cell r="D3276">
            <v>0</v>
          </cell>
        </row>
        <row r="3277">
          <cell r="B3277" t="str">
            <v>N3S27E09</v>
          </cell>
          <cell r="C3277" t="str">
            <v>Módulo encapsulado en SF6 linea o transformador - barra sencilla - N3</v>
          </cell>
          <cell r="D3277">
            <v>0</v>
          </cell>
        </row>
        <row r="3278">
          <cell r="B3278" t="str">
            <v>N3S27E09</v>
          </cell>
          <cell r="C3278" t="str">
            <v>Módulo encapsulado en SF6 linea o transformador - barra doble - N3</v>
          </cell>
          <cell r="D3278">
            <v>0</v>
          </cell>
        </row>
        <row r="3279">
          <cell r="B3279" t="str">
            <v>N3S27E10</v>
          </cell>
          <cell r="C3279" t="str">
            <v>Subestación Móvil 30 MVA</v>
          </cell>
          <cell r="D3279">
            <v>0</v>
          </cell>
        </row>
        <row r="3280">
          <cell r="B3280" t="str">
            <v>N3S27E10</v>
          </cell>
          <cell r="C3280" t="str">
            <v>Subestación Móvil 15 MVA</v>
          </cell>
          <cell r="D3280">
            <v>0</v>
          </cell>
        </row>
        <row r="3281">
          <cell r="B3281" t="str">
            <v>N3S27E11</v>
          </cell>
          <cell r="C3281" t="str">
            <v>Subestación Móvil 21 MVA</v>
          </cell>
          <cell r="D3281">
            <v>0</v>
          </cell>
        </row>
        <row r="3282">
          <cell r="B3282" t="str">
            <v>N3S27E11</v>
          </cell>
          <cell r="C3282" t="str">
            <v>Subestación Móvil 7,5 MVA</v>
          </cell>
          <cell r="D3282">
            <v>0</v>
          </cell>
        </row>
        <row r="3283">
          <cell r="B3283" t="str">
            <v>N3S27E12</v>
          </cell>
          <cell r="C3283" t="str">
            <v>Juego pararrayos - N2</v>
          </cell>
          <cell r="D3283">
            <v>0</v>
          </cell>
        </row>
        <row r="3284">
          <cell r="B3284" t="str">
            <v>N3S27E13</v>
          </cell>
          <cell r="C3284" t="str">
            <v>Acero Estructural (kg)</v>
          </cell>
          <cell r="D3284">
            <v>56630784</v>
          </cell>
        </row>
        <row r="3285">
          <cell r="B3285" t="str">
            <v>N3S27E14</v>
          </cell>
          <cell r="C3285" t="str">
            <v>Conductores de media tensión</v>
          </cell>
          <cell r="D3285">
            <v>821652</v>
          </cell>
        </row>
        <row r="3286">
          <cell r="B3286" t="str">
            <v>N3S27E15</v>
          </cell>
          <cell r="C3286" t="str">
            <v>Conectores</v>
          </cell>
          <cell r="D3286">
            <v>0</v>
          </cell>
        </row>
        <row r="3287">
          <cell r="B3287" t="str">
            <v>N3S27E16</v>
          </cell>
          <cell r="C3287" t="str">
            <v>Cadenas de aisladores</v>
          </cell>
          <cell r="D3287">
            <v>5751564</v>
          </cell>
        </row>
        <row r="3288">
          <cell r="B3288" t="str">
            <v>N3S27E17</v>
          </cell>
          <cell r="C3288" t="str">
            <v>Poste de concreto 12 m 1050 kg</v>
          </cell>
          <cell r="D3288">
            <v>0</v>
          </cell>
        </row>
        <row r="3289">
          <cell r="B3289" t="str">
            <v>N3S27E18</v>
          </cell>
          <cell r="C3289" t="str">
            <v>Cable XLP o EPR, # 4/0 - N3</v>
          </cell>
          <cell r="D3289">
            <v>0</v>
          </cell>
        </row>
        <row r="3290">
          <cell r="B3290" t="str">
            <v>N3S27E19</v>
          </cell>
          <cell r="C3290" t="str">
            <v>Terminales SF6 - Aire - N3</v>
          </cell>
          <cell r="D3290">
            <v>0</v>
          </cell>
        </row>
        <row r="3291">
          <cell r="B3291" t="str">
            <v>N3S27E20</v>
          </cell>
          <cell r="C3291" t="str">
            <v>Servicios Auxiliares AC y DC tipo 1</v>
          </cell>
          <cell r="D3291">
            <v>0</v>
          </cell>
        </row>
        <row r="3292">
          <cell r="B3292" t="str">
            <v>N3S27E20</v>
          </cell>
          <cell r="C3292" t="str">
            <v>Servicios Auxiliares AC y DC tipo 2</v>
          </cell>
          <cell r="D3292">
            <v>0</v>
          </cell>
        </row>
        <row r="3293">
          <cell r="B3293" t="str">
            <v>N3S27E20</v>
          </cell>
          <cell r="C3293" t="str">
            <v>Servicios Auxiliares AC y DC tipo 3</v>
          </cell>
          <cell r="D3293">
            <v>0</v>
          </cell>
        </row>
        <row r="3294">
          <cell r="B3294" t="str">
            <v>N3S27E20</v>
          </cell>
          <cell r="C3294" t="str">
            <v>Servicios Auxiliares AC y DC tipo 4</v>
          </cell>
          <cell r="D3294">
            <v>0</v>
          </cell>
        </row>
        <row r="3295">
          <cell r="B3295" t="str">
            <v>N3S27E20</v>
          </cell>
          <cell r="C3295" t="str">
            <v>Servicios Auxiliares AC y DC tipo 5</v>
          </cell>
          <cell r="D3295">
            <v>0</v>
          </cell>
        </row>
        <row r="3296">
          <cell r="B3296" t="str">
            <v>N3S27E21</v>
          </cell>
          <cell r="C3296" t="str">
            <v>Alambre de cobre  No 4 AWG / acero</v>
          </cell>
          <cell r="D3296">
            <v>0</v>
          </cell>
        </row>
        <row r="3297">
          <cell r="B3297" t="str">
            <v>N3S27E22</v>
          </cell>
          <cell r="C3297" t="str">
            <v>Material de conexión en malla de puesta a tierra</v>
          </cell>
          <cell r="D3297">
            <v>0</v>
          </cell>
        </row>
        <row r="3298">
          <cell r="B3298" t="str">
            <v>N3S27E23</v>
          </cell>
          <cell r="C3298" t="str">
            <v>Cables de SSAA  para equipos de patio</v>
          </cell>
          <cell r="D3298">
            <v>0</v>
          </cell>
        </row>
        <row r="3299">
          <cell r="B3299" t="str">
            <v>N3S27E24</v>
          </cell>
          <cell r="C3299" t="str">
            <v>Alumbrado exterior</v>
          </cell>
          <cell r="D3299">
            <v>0</v>
          </cell>
        </row>
        <row r="3300">
          <cell r="B3300" t="str">
            <v>N3S28E01</v>
          </cell>
          <cell r="C3300" t="str">
            <v>Celda de entrada o salida - N3</v>
          </cell>
          <cell r="D3300">
            <v>0</v>
          </cell>
        </row>
        <row r="3301">
          <cell r="B3301" t="str">
            <v>N3S28E02</v>
          </cell>
          <cell r="C3301" t="str">
            <v>Gabinete de línea o transformador en SF6 - N3</v>
          </cell>
          <cell r="D3301">
            <v>0</v>
          </cell>
        </row>
        <row r="3302">
          <cell r="B3302" t="str">
            <v>N3S28E03</v>
          </cell>
          <cell r="C3302" t="str">
            <v>Dispositivo de Protección contra Sobretensiones (DPS) - N3</v>
          </cell>
          <cell r="D3302">
            <v>0</v>
          </cell>
        </row>
        <row r="3303">
          <cell r="B3303" t="str">
            <v>N3S28E04</v>
          </cell>
          <cell r="C3303" t="str">
            <v>Interruptor - N3</v>
          </cell>
          <cell r="D3303">
            <v>0</v>
          </cell>
        </row>
        <row r="3304">
          <cell r="B3304" t="str">
            <v>N3S28E05</v>
          </cell>
          <cell r="C3304" t="str">
            <v>Juego Pararrayos - N3</v>
          </cell>
          <cell r="D3304">
            <v>0</v>
          </cell>
        </row>
        <row r="3305">
          <cell r="B3305" t="str">
            <v>N3S28E06</v>
          </cell>
          <cell r="C3305" t="str">
            <v>Seccionador tripolar - N3</v>
          </cell>
          <cell r="D3305">
            <v>0</v>
          </cell>
        </row>
        <row r="3306">
          <cell r="B3306" t="str">
            <v>N3S28E07</v>
          </cell>
          <cell r="C3306" t="str">
            <v>Seccionador tripolar con Cuchilla de puesta a tierra - N3</v>
          </cell>
          <cell r="D3306">
            <v>0</v>
          </cell>
        </row>
        <row r="3307">
          <cell r="B3307" t="str">
            <v>N3S28E08</v>
          </cell>
          <cell r="C3307" t="str">
            <v>Transformador de corriente - N3</v>
          </cell>
          <cell r="D3307">
            <v>0</v>
          </cell>
        </row>
        <row r="3308">
          <cell r="B3308" t="str">
            <v>N3S28E09</v>
          </cell>
          <cell r="C3308" t="str">
            <v>Módulo encapsulado en SF6 linea o transformador - barra sencilla - N3</v>
          </cell>
          <cell r="D3308">
            <v>0</v>
          </cell>
        </row>
        <row r="3309">
          <cell r="B3309" t="str">
            <v>N3S28E09</v>
          </cell>
          <cell r="C3309" t="str">
            <v>Módulo encapsulado en SF6 linea o transformador - barra doble - N3</v>
          </cell>
          <cell r="D3309">
            <v>0</v>
          </cell>
        </row>
        <row r="3310">
          <cell r="B3310" t="str">
            <v>N3S28E10</v>
          </cell>
          <cell r="C3310" t="str">
            <v>Subestación Móvil 30 MVA</v>
          </cell>
          <cell r="D3310">
            <v>0</v>
          </cell>
        </row>
        <row r="3311">
          <cell r="B3311" t="str">
            <v>N3S28E10</v>
          </cell>
          <cell r="C3311" t="str">
            <v>Subestación Móvil 15 MVA</v>
          </cell>
          <cell r="D3311">
            <v>0</v>
          </cell>
        </row>
        <row r="3312">
          <cell r="B3312" t="str">
            <v>N3S28E11</v>
          </cell>
          <cell r="C3312" t="str">
            <v>Subestación Móvil 21 MVA</v>
          </cell>
          <cell r="D3312">
            <v>0</v>
          </cell>
        </row>
        <row r="3313">
          <cell r="B3313" t="str">
            <v>N3S28E11</v>
          </cell>
          <cell r="C3313" t="str">
            <v>Subestación Móvil 7,5 MVA</v>
          </cell>
          <cell r="D3313">
            <v>0</v>
          </cell>
        </row>
        <row r="3314">
          <cell r="B3314" t="str">
            <v>N3S28E12</v>
          </cell>
          <cell r="C3314" t="str">
            <v>Juego pararrayos - N2</v>
          </cell>
          <cell r="D3314">
            <v>0</v>
          </cell>
        </row>
        <row r="3315">
          <cell r="B3315" t="str">
            <v>N3S28E13</v>
          </cell>
          <cell r="C3315" t="str">
            <v>Acero Estructural (kg)</v>
          </cell>
          <cell r="D3315">
            <v>97452810</v>
          </cell>
        </row>
        <row r="3316">
          <cell r="B3316" t="str">
            <v>N3S28E14</v>
          </cell>
          <cell r="C3316" t="str">
            <v>Conductores de media tensión</v>
          </cell>
          <cell r="D3316">
            <v>1784850</v>
          </cell>
        </row>
        <row r="3317">
          <cell r="B3317" t="str">
            <v>N3S28E15</v>
          </cell>
          <cell r="C3317" t="str">
            <v>Conectores</v>
          </cell>
          <cell r="D3317">
            <v>0</v>
          </cell>
        </row>
        <row r="3318">
          <cell r="B3318" t="str">
            <v>N3S28E16</v>
          </cell>
          <cell r="C3318" t="str">
            <v>Cadenas de aisladores</v>
          </cell>
          <cell r="D3318">
            <v>19752340</v>
          </cell>
        </row>
        <row r="3319">
          <cell r="B3319" t="str">
            <v>N3S28E17</v>
          </cell>
          <cell r="C3319" t="str">
            <v>Poste de concreto 12 m 1050 kg</v>
          </cell>
          <cell r="D3319">
            <v>0</v>
          </cell>
        </row>
        <row r="3320">
          <cell r="B3320" t="str">
            <v>N3S28E18</v>
          </cell>
          <cell r="C3320" t="str">
            <v>Cable XLP o EPR, # 4/0 - N3</v>
          </cell>
          <cell r="D3320">
            <v>0</v>
          </cell>
        </row>
        <row r="3321">
          <cell r="B3321" t="str">
            <v>N3S28E19</v>
          </cell>
          <cell r="C3321" t="str">
            <v>Terminales SF6 - Aire - N3</v>
          </cell>
          <cell r="D3321">
            <v>0</v>
          </cell>
        </row>
        <row r="3322">
          <cell r="B3322" t="str">
            <v>N3S28E20</v>
          </cell>
          <cell r="C3322" t="str">
            <v>Servicios Auxiliares AC y DC tipo 1</v>
          </cell>
          <cell r="D3322">
            <v>0</v>
          </cell>
        </row>
        <row r="3323">
          <cell r="B3323" t="str">
            <v>N3S28E20</v>
          </cell>
          <cell r="C3323" t="str">
            <v>Servicios Auxiliares AC y DC tipo 2</v>
          </cell>
          <cell r="D3323">
            <v>0</v>
          </cell>
        </row>
        <row r="3324">
          <cell r="B3324" t="str">
            <v>N3S28E20</v>
          </cell>
          <cell r="C3324" t="str">
            <v>Servicios Auxiliares AC y DC tipo 3</v>
          </cell>
          <cell r="D3324">
            <v>0</v>
          </cell>
        </row>
        <row r="3325">
          <cell r="B3325" t="str">
            <v>N3S28E20</v>
          </cell>
          <cell r="C3325" t="str">
            <v>Servicios Auxiliares AC y DC tipo 4</v>
          </cell>
          <cell r="D3325">
            <v>0</v>
          </cell>
        </row>
        <row r="3326">
          <cell r="B3326" t="str">
            <v>N3S28E20</v>
          </cell>
          <cell r="C3326" t="str">
            <v>Servicios Auxiliares AC y DC tipo 5</v>
          </cell>
          <cell r="D3326">
            <v>0</v>
          </cell>
        </row>
        <row r="3327">
          <cell r="B3327" t="str">
            <v>N3S28E21</v>
          </cell>
          <cell r="C3327" t="str">
            <v>Alambre de cobre  No 4 AWG / acero</v>
          </cell>
          <cell r="D3327">
            <v>0</v>
          </cell>
        </row>
        <row r="3328">
          <cell r="B3328" t="str">
            <v>N3S28E22</v>
          </cell>
          <cell r="C3328" t="str">
            <v>Material de conexión en malla de puesta a tierra</v>
          </cell>
          <cell r="D3328">
            <v>0</v>
          </cell>
        </row>
        <row r="3329">
          <cell r="B3329" t="str">
            <v>N3S28E23</v>
          </cell>
          <cell r="C3329" t="str">
            <v>Cables de SSAA  para equipos de patio</v>
          </cell>
          <cell r="D3329">
            <v>0</v>
          </cell>
        </row>
        <row r="3330">
          <cell r="B3330" t="str">
            <v>N3S28E24</v>
          </cell>
          <cell r="C3330" t="str">
            <v>Alumbrado exterior</v>
          </cell>
          <cell r="D3330">
            <v>0</v>
          </cell>
        </row>
        <row r="3331">
          <cell r="B3331" t="str">
            <v>N3S29E01</v>
          </cell>
          <cell r="C3331" t="str">
            <v>Celda de entrada o salida - N3</v>
          </cell>
          <cell r="D3331">
            <v>0</v>
          </cell>
        </row>
        <row r="3332">
          <cell r="B3332" t="str">
            <v>N3S29E02</v>
          </cell>
          <cell r="C3332" t="str">
            <v>Gabinete de línea o transformador en SF6 - N3</v>
          </cell>
          <cell r="D3332">
            <v>0</v>
          </cell>
        </row>
        <row r="3333">
          <cell r="B3333" t="str">
            <v>N3S29E03</v>
          </cell>
          <cell r="C3333" t="str">
            <v>Dispositivo de Protección contra Sobretensiones (DPS) - N3</v>
          </cell>
          <cell r="D3333">
            <v>0</v>
          </cell>
        </row>
        <row r="3334">
          <cell r="B3334" t="str">
            <v>N3S29E04</v>
          </cell>
          <cell r="C3334" t="str">
            <v>Interruptor - N3</v>
          </cell>
          <cell r="D3334">
            <v>0</v>
          </cell>
        </row>
        <row r="3335">
          <cell r="B3335" t="str">
            <v>N3S29E05</v>
          </cell>
          <cell r="C3335" t="str">
            <v>Juego Pararrayos - N3</v>
          </cell>
          <cell r="D3335">
            <v>0</v>
          </cell>
        </row>
        <row r="3336">
          <cell r="B3336" t="str">
            <v>N3S29E06</v>
          </cell>
          <cell r="C3336" t="str">
            <v>Seccionador tripolar - N3</v>
          </cell>
          <cell r="D3336">
            <v>0</v>
          </cell>
        </row>
        <row r="3337">
          <cell r="B3337" t="str">
            <v>N3S29E07</v>
          </cell>
          <cell r="C3337" t="str">
            <v>Seccionador tripolar con Cuchilla de puesta a tierra - N3</v>
          </cell>
          <cell r="D3337">
            <v>0</v>
          </cell>
        </row>
        <row r="3338">
          <cell r="B3338" t="str">
            <v>N3S29E08</v>
          </cell>
          <cell r="C3338" t="str">
            <v>Transformador de corriente - N3</v>
          </cell>
          <cell r="D3338">
            <v>0</v>
          </cell>
        </row>
        <row r="3339">
          <cell r="B3339" t="str">
            <v>N3S29E09</v>
          </cell>
          <cell r="C3339" t="str">
            <v>Módulo encapsulado en SF6 linea o transformador - barra sencilla - N3</v>
          </cell>
          <cell r="D3339">
            <v>0</v>
          </cell>
        </row>
        <row r="3340">
          <cell r="B3340" t="str">
            <v>N3S29E09</v>
          </cell>
          <cell r="C3340" t="str">
            <v>Módulo encapsulado en SF6 linea o transformador - barra doble - N3</v>
          </cell>
          <cell r="D3340">
            <v>0</v>
          </cell>
        </row>
        <row r="3341">
          <cell r="B3341" t="str">
            <v>N3S29E10</v>
          </cell>
          <cell r="C3341" t="str">
            <v>Subestación Móvil 30 MVA</v>
          </cell>
          <cell r="D3341">
            <v>0</v>
          </cell>
        </row>
        <row r="3342">
          <cell r="B3342" t="str">
            <v>N3S29E10</v>
          </cell>
          <cell r="C3342" t="str">
            <v>Subestación Móvil 15 MVA</v>
          </cell>
          <cell r="D3342">
            <v>0</v>
          </cell>
        </row>
        <row r="3343">
          <cell r="B3343" t="str">
            <v>N3S29E11</v>
          </cell>
          <cell r="C3343" t="str">
            <v>Subestación Móvil 21 MVA</v>
          </cell>
          <cell r="D3343">
            <v>0</v>
          </cell>
        </row>
        <row r="3344">
          <cell r="B3344" t="str">
            <v>N3S29E11</v>
          </cell>
          <cell r="C3344" t="str">
            <v>Subestación Móvil 7,5 MVA</v>
          </cell>
          <cell r="D3344">
            <v>0</v>
          </cell>
        </row>
        <row r="3345">
          <cell r="B3345" t="str">
            <v>N3S29E12</v>
          </cell>
          <cell r="C3345" t="str">
            <v>Juego pararrayos - N2</v>
          </cell>
          <cell r="D3345">
            <v>0</v>
          </cell>
        </row>
        <row r="3346">
          <cell r="B3346" t="str">
            <v>N3S29E13</v>
          </cell>
          <cell r="C3346" t="str">
            <v>Acero Estructural (kg)</v>
          </cell>
          <cell r="D3346">
            <v>118285090</v>
          </cell>
        </row>
        <row r="3347">
          <cell r="B3347" t="str">
            <v>N3S29E14</v>
          </cell>
          <cell r="C3347" t="str">
            <v>Conductores de media tensión</v>
          </cell>
          <cell r="D3347">
            <v>2351008</v>
          </cell>
        </row>
        <row r="3348">
          <cell r="B3348" t="str">
            <v>N3S29E15</v>
          </cell>
          <cell r="C3348" t="str">
            <v>Conectores</v>
          </cell>
          <cell r="D3348">
            <v>0</v>
          </cell>
        </row>
        <row r="3349">
          <cell r="B3349" t="str">
            <v>N3S29E16</v>
          </cell>
          <cell r="C3349" t="str">
            <v>Cadenas de aisladores</v>
          </cell>
          <cell r="D3349">
            <v>26301902</v>
          </cell>
        </row>
        <row r="3350">
          <cell r="B3350" t="str">
            <v>N3S29E17</v>
          </cell>
          <cell r="C3350" t="str">
            <v>Poste de concreto 12 m 1050 kg</v>
          </cell>
          <cell r="D3350">
            <v>0</v>
          </cell>
        </row>
        <row r="3351">
          <cell r="B3351" t="str">
            <v>N3S29E18</v>
          </cell>
          <cell r="C3351" t="str">
            <v>Cable XLP o EPR, # 4/0 - N3</v>
          </cell>
          <cell r="D3351">
            <v>0</v>
          </cell>
        </row>
        <row r="3352">
          <cell r="B3352" t="str">
            <v>N3S29E19</v>
          </cell>
          <cell r="C3352" t="str">
            <v>Terminales SF6 - Aire - N3</v>
          </cell>
          <cell r="D3352">
            <v>0</v>
          </cell>
        </row>
        <row r="3353">
          <cell r="B3353" t="str">
            <v>N3S29E20</v>
          </cell>
          <cell r="C3353" t="str">
            <v>Servicios Auxiliares AC y DC tipo 1</v>
          </cell>
          <cell r="D3353">
            <v>0</v>
          </cell>
        </row>
        <row r="3354">
          <cell r="B3354" t="str">
            <v>N3S29E20</v>
          </cell>
          <cell r="C3354" t="str">
            <v>Servicios Auxiliares AC y DC tipo 2</v>
          </cell>
          <cell r="D3354">
            <v>0</v>
          </cell>
        </row>
        <row r="3355">
          <cell r="B3355" t="str">
            <v>N3S29E20</v>
          </cell>
          <cell r="C3355" t="str">
            <v>Servicios Auxiliares AC y DC tipo 3</v>
          </cell>
          <cell r="D3355">
            <v>0</v>
          </cell>
        </row>
        <row r="3356">
          <cell r="B3356" t="str">
            <v>N3S29E20</v>
          </cell>
          <cell r="C3356" t="str">
            <v>Servicios Auxiliares AC y DC tipo 4</v>
          </cell>
          <cell r="D3356">
            <v>0</v>
          </cell>
        </row>
        <row r="3357">
          <cell r="B3357" t="str">
            <v>N3S29E20</v>
          </cell>
          <cell r="C3357" t="str">
            <v>Servicios Auxiliares AC y DC tipo 5</v>
          </cell>
          <cell r="D3357">
            <v>0</v>
          </cell>
        </row>
        <row r="3358">
          <cell r="B3358" t="str">
            <v>N3S29E21</v>
          </cell>
          <cell r="C3358" t="str">
            <v>Alambre de cobre  No 4 AWG / acero</v>
          </cell>
          <cell r="D3358">
            <v>0</v>
          </cell>
        </row>
        <row r="3359">
          <cell r="B3359" t="str">
            <v>N3S29E22</v>
          </cell>
          <cell r="C3359" t="str">
            <v>Material de conexión en malla de puesta a tierra</v>
          </cell>
          <cell r="D3359">
            <v>0</v>
          </cell>
        </row>
        <row r="3360">
          <cell r="B3360" t="str">
            <v>N3S29E23</v>
          </cell>
          <cell r="C3360" t="str">
            <v>Cables de SSAA  para equipos de patio</v>
          </cell>
          <cell r="D3360">
            <v>0</v>
          </cell>
        </row>
        <row r="3361">
          <cell r="B3361" t="str">
            <v>N3S29E24</v>
          </cell>
          <cell r="C3361" t="str">
            <v>Alumbrado exterior</v>
          </cell>
          <cell r="D3361">
            <v>0</v>
          </cell>
        </row>
        <row r="3362">
          <cell r="B3362" t="str">
            <v>N3S30E01</v>
          </cell>
          <cell r="C3362" t="str">
            <v>Celda de entrada o salida - N3</v>
          </cell>
          <cell r="D3362">
            <v>0</v>
          </cell>
        </row>
        <row r="3363">
          <cell r="B3363" t="str">
            <v>N3S30E02</v>
          </cell>
          <cell r="C3363" t="str">
            <v>Gabinete de línea o transformador en SF6 - N3</v>
          </cell>
          <cell r="D3363">
            <v>0</v>
          </cell>
        </row>
        <row r="3364">
          <cell r="B3364" t="str">
            <v>N3S30E03</v>
          </cell>
          <cell r="C3364" t="str">
            <v>Dispositivo de Protección contra Sobretensiones (DPS) - N3</v>
          </cell>
          <cell r="D3364">
            <v>0</v>
          </cell>
        </row>
        <row r="3365">
          <cell r="B3365" t="str">
            <v>N3S30E04</v>
          </cell>
          <cell r="C3365" t="str">
            <v>Interruptor - N3</v>
          </cell>
          <cell r="D3365">
            <v>0</v>
          </cell>
        </row>
        <row r="3366">
          <cell r="B3366" t="str">
            <v>N3S30E05</v>
          </cell>
          <cell r="C3366" t="str">
            <v>Juego Pararrayos - N3</v>
          </cell>
          <cell r="D3366">
            <v>0</v>
          </cell>
        </row>
        <row r="3367">
          <cell r="B3367" t="str">
            <v>N3S30E06</v>
          </cell>
          <cell r="C3367" t="str">
            <v>Seccionador tripolar - N3</v>
          </cell>
          <cell r="D3367">
            <v>0</v>
          </cell>
        </row>
        <row r="3368">
          <cell r="B3368" t="str">
            <v>N3S30E07</v>
          </cell>
          <cell r="C3368" t="str">
            <v>Seccionador tripolar con Cuchilla de puesta a tierra - N3</v>
          </cell>
          <cell r="D3368">
            <v>0</v>
          </cell>
        </row>
        <row r="3369">
          <cell r="B3369" t="str">
            <v>N3S30E08</v>
          </cell>
          <cell r="C3369" t="str">
            <v>Transformador de corriente - N3</v>
          </cell>
          <cell r="D3369">
            <v>0</v>
          </cell>
        </row>
        <row r="3370">
          <cell r="B3370" t="str">
            <v>N3S30E09</v>
          </cell>
          <cell r="C3370" t="str">
            <v>Módulo encapsulado en SF6 linea o transformador - barra sencilla - N3</v>
          </cell>
          <cell r="D3370">
            <v>0</v>
          </cell>
        </row>
        <row r="3371">
          <cell r="B3371" t="str">
            <v>N3S30E09</v>
          </cell>
          <cell r="C3371" t="str">
            <v>Módulo encapsulado en SF6 linea o transformador - barra doble - N3</v>
          </cell>
          <cell r="D3371">
            <v>0</v>
          </cell>
        </row>
        <row r="3372">
          <cell r="B3372" t="str">
            <v>N3S30E10</v>
          </cell>
          <cell r="C3372" t="str">
            <v>Subestación Móvil 30 MVA</v>
          </cell>
          <cell r="D3372">
            <v>0</v>
          </cell>
        </row>
        <row r="3373">
          <cell r="B3373" t="str">
            <v>N3S30E10</v>
          </cell>
          <cell r="C3373" t="str">
            <v>Subestación Móvil 15 MVA</v>
          </cell>
          <cell r="D3373">
            <v>0</v>
          </cell>
        </row>
        <row r="3374">
          <cell r="B3374" t="str">
            <v>N3S30E11</v>
          </cell>
          <cell r="C3374" t="str">
            <v>Subestación Móvil 21 MVA</v>
          </cell>
          <cell r="D3374">
            <v>0</v>
          </cell>
        </row>
        <row r="3375">
          <cell r="B3375" t="str">
            <v>N3S30E11</v>
          </cell>
          <cell r="C3375" t="str">
            <v>Subestación Móvil 7,5 MVA</v>
          </cell>
          <cell r="D3375">
            <v>0</v>
          </cell>
        </row>
        <row r="3376">
          <cell r="B3376" t="str">
            <v>N3S30E12</v>
          </cell>
          <cell r="C3376" t="str">
            <v>Juego pararrayos - N2</v>
          </cell>
          <cell r="D3376">
            <v>0</v>
          </cell>
        </row>
        <row r="3377">
          <cell r="B3377" t="str">
            <v>N3S30E13</v>
          </cell>
          <cell r="C3377" t="str">
            <v>Acero Estructural (kg)</v>
          </cell>
          <cell r="D3377">
            <v>56630784</v>
          </cell>
        </row>
        <row r="3378">
          <cell r="B3378" t="str">
            <v>N3S32E04</v>
          </cell>
          <cell r="C3378" t="str">
            <v>Interruptor - N3</v>
          </cell>
          <cell r="D3378">
            <v>0</v>
          </cell>
        </row>
        <row r="3379">
          <cell r="B3379" t="str">
            <v>N3S32E05</v>
          </cell>
          <cell r="C3379" t="str">
            <v>Juego Pararrayos - N3</v>
          </cell>
          <cell r="D3379">
            <v>0</v>
          </cell>
        </row>
        <row r="3380">
          <cell r="B3380" t="str">
            <v>N3S32E06</v>
          </cell>
          <cell r="C3380" t="str">
            <v>Seccionador tripolar - N3</v>
          </cell>
          <cell r="D3380">
            <v>0</v>
          </cell>
        </row>
        <row r="3381">
          <cell r="B3381" t="str">
            <v>N3S32E07</v>
          </cell>
          <cell r="C3381" t="str">
            <v>Seccionador tripolar con Cuchilla de puesta a tierra - N3</v>
          </cell>
          <cell r="D3381">
            <v>0</v>
          </cell>
        </row>
        <row r="3382">
          <cell r="B3382" t="str">
            <v>N3S32E08</v>
          </cell>
          <cell r="C3382" t="str">
            <v>Transformador de corriente - N3</v>
          </cell>
          <cell r="D3382">
            <v>0</v>
          </cell>
        </row>
        <row r="3383">
          <cell r="B3383" t="str">
            <v>N3S32E09</v>
          </cell>
          <cell r="C3383" t="str">
            <v>Módulo encapsulado en SF6 linea o transformador - barra sencilla - N3</v>
          </cell>
          <cell r="D3383">
            <v>0</v>
          </cell>
        </row>
        <row r="3384">
          <cell r="B3384" t="str">
            <v>N3S32E09</v>
          </cell>
          <cell r="C3384" t="str">
            <v>Módulo encapsulado en SF6 linea o transformador - barra doble - N3</v>
          </cell>
          <cell r="D3384">
            <v>0</v>
          </cell>
        </row>
        <row r="3385">
          <cell r="B3385" t="str">
            <v>N3S32E10</v>
          </cell>
          <cell r="C3385" t="str">
            <v>Subestación Móvil 30 MVA</v>
          </cell>
          <cell r="D3385">
            <v>0</v>
          </cell>
        </row>
        <row r="3386">
          <cell r="B3386" t="str">
            <v>N3S32E10</v>
          </cell>
          <cell r="C3386" t="str">
            <v>Subestación Móvil 15 MVA</v>
          </cell>
          <cell r="D3386">
            <v>0</v>
          </cell>
        </row>
        <row r="3387">
          <cell r="B3387" t="str">
            <v>N3S32E11</v>
          </cell>
          <cell r="C3387" t="str">
            <v>Subestación Móvil 21 MVA</v>
          </cell>
          <cell r="D3387">
            <v>0</v>
          </cell>
        </row>
        <row r="3388">
          <cell r="B3388" t="str">
            <v>N3S32E11</v>
          </cell>
          <cell r="C3388" t="str">
            <v>Subestación Móvil 7,5 MVA</v>
          </cell>
          <cell r="D3388">
            <v>0</v>
          </cell>
        </row>
        <row r="3389">
          <cell r="B3389" t="str">
            <v>N3S32E12</v>
          </cell>
          <cell r="C3389" t="str">
            <v>Juego pararrayos - N2</v>
          </cell>
          <cell r="D3389">
            <v>0</v>
          </cell>
        </row>
        <row r="3390">
          <cell r="B3390" t="str">
            <v>N3S32E13</v>
          </cell>
          <cell r="C3390" t="str">
            <v>Acero Estructural (kg)</v>
          </cell>
          <cell r="D3390">
            <v>118285090</v>
          </cell>
        </row>
        <row r="3391">
          <cell r="B3391" t="str">
            <v>N3S32E14</v>
          </cell>
          <cell r="C3391" t="str">
            <v>Conductores de media tensión</v>
          </cell>
          <cell r="D3391">
            <v>2351008</v>
          </cell>
        </row>
        <row r="3392">
          <cell r="B3392" t="str">
            <v>N3S32E15</v>
          </cell>
          <cell r="C3392" t="str">
            <v>Conectores</v>
          </cell>
          <cell r="D3392">
            <v>0</v>
          </cell>
        </row>
        <row r="3393">
          <cell r="B3393" t="str">
            <v>N3S32E16</v>
          </cell>
          <cell r="C3393" t="str">
            <v>Cadenas de aisladores</v>
          </cell>
          <cell r="D3393">
            <v>26301902</v>
          </cell>
        </row>
        <row r="3394">
          <cell r="B3394" t="str">
            <v>N3S32E17</v>
          </cell>
          <cell r="C3394" t="str">
            <v>Poste de concreto 12 m 1050 kg</v>
          </cell>
          <cell r="D3394">
            <v>0</v>
          </cell>
        </row>
        <row r="3395">
          <cell r="B3395" t="str">
            <v>N3S32E18</v>
          </cell>
          <cell r="C3395" t="str">
            <v>Cable XLP o EPR, # 4/0 - N3</v>
          </cell>
          <cell r="D3395">
            <v>0</v>
          </cell>
        </row>
        <row r="3396">
          <cell r="B3396" t="str">
            <v>N3S32E19</v>
          </cell>
          <cell r="C3396" t="str">
            <v>Terminales SF6 - Aire - N3</v>
          </cell>
          <cell r="D3396">
            <v>0</v>
          </cell>
        </row>
        <row r="3397">
          <cell r="B3397" t="str">
            <v>N3S32E20</v>
          </cell>
          <cell r="C3397" t="str">
            <v>Servicios Auxiliares AC y DC tipo 1</v>
          </cell>
          <cell r="D3397">
            <v>0</v>
          </cell>
        </row>
        <row r="3398">
          <cell r="B3398" t="str">
            <v>N3S32E20</v>
          </cell>
          <cell r="C3398" t="str">
            <v>Servicios Auxiliares AC y DC tipo 2</v>
          </cell>
          <cell r="D3398">
            <v>0</v>
          </cell>
        </row>
        <row r="3399">
          <cell r="B3399" t="str">
            <v>N3S32E20</v>
          </cell>
          <cell r="C3399" t="str">
            <v>Servicios Auxiliares AC y DC tipo 3</v>
          </cell>
          <cell r="D3399">
            <v>0</v>
          </cell>
        </row>
        <row r="3400">
          <cell r="B3400" t="str">
            <v>N3S32E20</v>
          </cell>
          <cell r="C3400" t="str">
            <v>Servicios Auxiliares AC y DC tipo 4</v>
          </cell>
          <cell r="D3400">
            <v>0</v>
          </cell>
        </row>
        <row r="3401">
          <cell r="B3401" t="str">
            <v>N3S32E20</v>
          </cell>
          <cell r="C3401" t="str">
            <v>Servicios Auxiliares AC y DC tipo 5</v>
          </cell>
          <cell r="D3401">
            <v>0</v>
          </cell>
        </row>
        <row r="3402">
          <cell r="B3402" t="str">
            <v>N3S32E21</v>
          </cell>
          <cell r="C3402" t="str">
            <v>Alambre de cobre  No 4 AWG / acero</v>
          </cell>
          <cell r="D3402">
            <v>0</v>
          </cell>
        </row>
        <row r="3403">
          <cell r="B3403" t="str">
            <v>N3S32E22</v>
          </cell>
          <cell r="C3403" t="str">
            <v>Material de conexión en malla de puesta a tierra</v>
          </cell>
          <cell r="D3403">
            <v>0</v>
          </cell>
        </row>
        <row r="3404">
          <cell r="B3404" t="str">
            <v>N3S32E23</v>
          </cell>
          <cell r="C3404" t="str">
            <v>Cables de SSAA  para equipos de patio</v>
          </cell>
          <cell r="D3404">
            <v>0</v>
          </cell>
        </row>
        <row r="3405">
          <cell r="B3405" t="str">
            <v>N3S32E24</v>
          </cell>
          <cell r="C3405" t="str">
            <v>Alumbrado exterior</v>
          </cell>
          <cell r="D3405">
            <v>0</v>
          </cell>
        </row>
        <row r="3406">
          <cell r="B3406" t="str">
            <v>N3S34E01</v>
          </cell>
          <cell r="C3406" t="str">
            <v>Celda de entrada o salida - N3</v>
          </cell>
          <cell r="D3406">
            <v>0</v>
          </cell>
        </row>
        <row r="3407">
          <cell r="B3407" t="str">
            <v>N3S34E02</v>
          </cell>
          <cell r="C3407" t="str">
            <v>Gabinete de línea o transformador en SF6 - N3</v>
          </cell>
          <cell r="D3407">
            <v>0</v>
          </cell>
        </row>
        <row r="3408">
          <cell r="B3408" t="str">
            <v>N3S34E03</v>
          </cell>
          <cell r="C3408" t="str">
            <v>Dispositivo de Protección contra Sobretensiones (DPS) - N3</v>
          </cell>
          <cell r="D3408">
            <v>0</v>
          </cell>
        </row>
        <row r="3409">
          <cell r="B3409" t="str">
            <v>N3S34E04</v>
          </cell>
          <cell r="C3409" t="str">
            <v>Interruptor - N3</v>
          </cell>
          <cell r="D3409">
            <v>0</v>
          </cell>
        </row>
        <row r="3410">
          <cell r="B3410" t="str">
            <v>N3S34E05</v>
          </cell>
          <cell r="C3410" t="str">
            <v>Juego Pararrayos - N3</v>
          </cell>
          <cell r="D3410">
            <v>0</v>
          </cell>
        </row>
        <row r="3411">
          <cell r="B3411" t="str">
            <v>N3S34E06</v>
          </cell>
          <cell r="C3411" t="str">
            <v>Seccionador tripolar - N3</v>
          </cell>
          <cell r="D3411">
            <v>0</v>
          </cell>
        </row>
        <row r="3412">
          <cell r="B3412" t="str">
            <v>N3S34E07</v>
          </cell>
          <cell r="C3412" t="str">
            <v>Seccionador tripolar con Cuchilla de puesta a tierra - N3</v>
          </cell>
          <cell r="D3412">
            <v>0</v>
          </cell>
        </row>
        <row r="3413">
          <cell r="B3413" t="str">
            <v>N3S34E08</v>
          </cell>
          <cell r="C3413" t="str">
            <v>Transformador de corriente - N3</v>
          </cell>
          <cell r="D3413">
            <v>0</v>
          </cell>
        </row>
        <row r="3414">
          <cell r="B3414" t="str">
            <v>N3S34E09</v>
          </cell>
          <cell r="C3414" t="str">
            <v>Módulo encapsulado en SF6 linea o transformador - barra sencilla - N3</v>
          </cell>
          <cell r="D3414">
            <v>0</v>
          </cell>
        </row>
        <row r="3415">
          <cell r="B3415" t="str">
            <v>N3S34E09</v>
          </cell>
          <cell r="C3415" t="str">
            <v>Módulo encapsulado en SF6 linea o transformador - barra doble - N3</v>
          </cell>
          <cell r="D3415">
            <v>0</v>
          </cell>
        </row>
        <row r="3416">
          <cell r="B3416" t="str">
            <v>N3S34E10</v>
          </cell>
          <cell r="C3416" t="str">
            <v>Subestación Móvil 30 MVA</v>
          </cell>
          <cell r="D3416">
            <v>0</v>
          </cell>
        </row>
        <row r="3417">
          <cell r="B3417" t="str">
            <v>N3S34E10</v>
          </cell>
          <cell r="C3417" t="str">
            <v>Subestación Móvil 15 MVA</v>
          </cell>
          <cell r="D3417">
            <v>0</v>
          </cell>
        </row>
        <row r="3418">
          <cell r="B3418" t="str">
            <v>N3S34E11</v>
          </cell>
          <cell r="C3418" t="str">
            <v>Subestación Móvil 21 MVA</v>
          </cell>
          <cell r="D3418">
            <v>0</v>
          </cell>
        </row>
        <row r="3419">
          <cell r="B3419" t="str">
            <v>N3S34E11</v>
          </cell>
          <cell r="C3419" t="str">
            <v>Subestación Móvil 7,5 MVA</v>
          </cell>
          <cell r="D3419">
            <v>0</v>
          </cell>
        </row>
        <row r="3420">
          <cell r="B3420" t="str">
            <v>N3S34E12</v>
          </cell>
          <cell r="C3420" t="str">
            <v>Juego pararrayos - N2</v>
          </cell>
          <cell r="D3420">
            <v>0</v>
          </cell>
        </row>
        <row r="3421">
          <cell r="B3421" t="str">
            <v>N3S34E13</v>
          </cell>
          <cell r="C3421" t="str">
            <v>Acero Estructural (kg)</v>
          </cell>
          <cell r="D3421">
            <v>0</v>
          </cell>
        </row>
        <row r="3422">
          <cell r="B3422" t="str">
            <v>N3S34E14</v>
          </cell>
          <cell r="C3422" t="str">
            <v>Conductores de media tensión</v>
          </cell>
          <cell r="D3422">
            <v>0</v>
          </cell>
        </row>
        <row r="3423">
          <cell r="B3423" t="str">
            <v>N3S34E15</v>
          </cell>
          <cell r="C3423" t="str">
            <v>Conectores</v>
          </cell>
          <cell r="D3423">
            <v>0</v>
          </cell>
        </row>
        <row r="3424">
          <cell r="B3424" t="str">
            <v>N3S34E16</v>
          </cell>
          <cell r="C3424" t="str">
            <v>Cadenas de aisladores</v>
          </cell>
          <cell r="D3424">
            <v>0</v>
          </cell>
        </row>
        <row r="3425">
          <cell r="B3425" t="str">
            <v>N3S34E17</v>
          </cell>
          <cell r="C3425" t="str">
            <v>Poste de concreto 12 m 1050 kg</v>
          </cell>
          <cell r="D3425">
            <v>0</v>
          </cell>
        </row>
        <row r="3426">
          <cell r="B3426" t="str">
            <v>N3S34E18</v>
          </cell>
          <cell r="C3426" t="str">
            <v>Cable XLP o EPR, # 4/0 - N3</v>
          </cell>
          <cell r="D3426">
            <v>0</v>
          </cell>
        </row>
        <row r="3427">
          <cell r="B3427" t="str">
            <v>N3S34E19</v>
          </cell>
          <cell r="C3427" t="str">
            <v>Terminales SF6 - Aire - N3</v>
          </cell>
          <cell r="D3427">
            <v>0</v>
          </cell>
        </row>
        <row r="3428">
          <cell r="B3428" t="str">
            <v>N3S34E20</v>
          </cell>
          <cell r="C3428" t="str">
            <v>Servicios Auxiliares AC y DC tipo 1</v>
          </cell>
          <cell r="D3428">
            <v>82798790</v>
          </cell>
        </row>
        <row r="3429">
          <cell r="B3429" t="str">
            <v>N3S34E20</v>
          </cell>
          <cell r="C3429" t="str">
            <v>Servicios Auxiliares AC y DC tipo 2</v>
          </cell>
          <cell r="D3429">
            <v>0</v>
          </cell>
        </row>
        <row r="3430">
          <cell r="B3430" t="str">
            <v>N3S34E20</v>
          </cell>
          <cell r="C3430" t="str">
            <v>Servicios Auxiliares AC y DC tipo 3</v>
          </cell>
          <cell r="D3430">
            <v>0</v>
          </cell>
        </row>
        <row r="3431">
          <cell r="B3431" t="str">
            <v>N3S34E20</v>
          </cell>
          <cell r="C3431" t="str">
            <v>Servicios Auxiliares AC y DC tipo 4</v>
          </cell>
          <cell r="D3431">
            <v>0</v>
          </cell>
        </row>
        <row r="3432">
          <cell r="B3432" t="str">
            <v>N3S34E20</v>
          </cell>
          <cell r="C3432" t="str">
            <v>Servicios Auxiliares AC y DC tipo 5</v>
          </cell>
          <cell r="D3432">
            <v>0</v>
          </cell>
        </row>
        <row r="3433">
          <cell r="B3433" t="str">
            <v>N3S34E21</v>
          </cell>
          <cell r="C3433" t="str">
            <v>Alambre de cobre  No 4 AWG / acero</v>
          </cell>
          <cell r="D3433">
            <v>7826187.0000000009</v>
          </cell>
        </row>
        <row r="3434">
          <cell r="B3434" t="str">
            <v>N3S34E22</v>
          </cell>
          <cell r="C3434" t="str">
            <v>Material de conexión en malla de puesta a tierra</v>
          </cell>
          <cell r="D3434">
            <v>9867801</v>
          </cell>
        </row>
        <row r="3435">
          <cell r="B3435" t="str">
            <v>N3S34E23</v>
          </cell>
          <cell r="C3435" t="str">
            <v>Cables de SSAA  para equipos de patio</v>
          </cell>
          <cell r="D3435">
            <v>6351688</v>
          </cell>
        </row>
        <row r="3436">
          <cell r="B3436" t="str">
            <v>N3S34E24</v>
          </cell>
          <cell r="C3436" t="str">
            <v>Alumbrado exterior</v>
          </cell>
          <cell r="D3436">
            <v>6578534</v>
          </cell>
        </row>
        <row r="3437">
          <cell r="B3437" t="str">
            <v>N3S35E01</v>
          </cell>
          <cell r="C3437" t="str">
            <v>Celda de entrada o salida - N3</v>
          </cell>
          <cell r="D3437">
            <v>0</v>
          </cell>
        </row>
        <row r="3438">
          <cell r="B3438" t="str">
            <v>N3S35E02</v>
          </cell>
          <cell r="C3438" t="str">
            <v>Gabinete de línea o transformador en SF6 - N3</v>
          </cell>
          <cell r="D3438">
            <v>0</v>
          </cell>
        </row>
        <row r="3439">
          <cell r="B3439" t="str">
            <v>N3S35E03</v>
          </cell>
          <cell r="C3439" t="str">
            <v>Dispositivo de Protección contra Sobretensiones (DPS) - N3</v>
          </cell>
          <cell r="D3439">
            <v>0</v>
          </cell>
        </row>
        <row r="3440">
          <cell r="B3440" t="str">
            <v>N3S35E04</v>
          </cell>
          <cell r="C3440" t="str">
            <v>Interruptor - N3</v>
          </cell>
          <cell r="D3440">
            <v>0</v>
          </cell>
        </row>
        <row r="3441">
          <cell r="B3441" t="str">
            <v>N3S35E05</v>
          </cell>
          <cell r="C3441" t="str">
            <v>Juego Pararrayos - N3</v>
          </cell>
          <cell r="D3441">
            <v>0</v>
          </cell>
        </row>
        <row r="3442">
          <cell r="B3442" t="str">
            <v>N3S35E06</v>
          </cell>
          <cell r="C3442" t="str">
            <v>Seccionador tripolar - N3</v>
          </cell>
          <cell r="D3442">
            <v>0</v>
          </cell>
        </row>
        <row r="3443">
          <cell r="B3443" t="str">
            <v>N3S35E07</v>
          </cell>
          <cell r="C3443" t="str">
            <v>Seccionador tripolar con Cuchilla de puesta a tierra - N3</v>
          </cell>
          <cell r="D3443">
            <v>0</v>
          </cell>
        </row>
        <row r="3444">
          <cell r="B3444" t="str">
            <v>N3S35E08</v>
          </cell>
          <cell r="C3444" t="str">
            <v>Transformador de corriente - N3</v>
          </cell>
          <cell r="D3444">
            <v>0</v>
          </cell>
        </row>
        <row r="3445">
          <cell r="B3445" t="str">
            <v>N3S35E09</v>
          </cell>
          <cell r="C3445" t="str">
            <v>Módulo encapsulado en SF6 linea o transformador - barra sencilla - N3</v>
          </cell>
          <cell r="D3445">
            <v>0</v>
          </cell>
        </row>
        <row r="3446">
          <cell r="B3446" t="str">
            <v>N3S35E09</v>
          </cell>
          <cell r="C3446" t="str">
            <v>Módulo encapsulado en SF6 linea o transformador - barra doble - N3</v>
          </cell>
          <cell r="D3446">
            <v>0</v>
          </cell>
        </row>
        <row r="3447">
          <cell r="B3447" t="str">
            <v>N3S35E10</v>
          </cell>
          <cell r="C3447" t="str">
            <v>Subestación Móvil 30 MVA</v>
          </cell>
          <cell r="D3447">
            <v>0</v>
          </cell>
        </row>
        <row r="3448">
          <cell r="B3448" t="str">
            <v>N3S35E10</v>
          </cell>
          <cell r="C3448" t="str">
            <v>Subestación Móvil 15 MVA</v>
          </cell>
          <cell r="D3448">
            <v>0</v>
          </cell>
        </row>
        <row r="3449">
          <cell r="B3449" t="str">
            <v>N3S35E11</v>
          </cell>
          <cell r="C3449" t="str">
            <v>Subestación Móvil 21 MVA</v>
          </cell>
          <cell r="D3449">
            <v>0</v>
          </cell>
        </row>
        <row r="3450">
          <cell r="B3450" t="str">
            <v>N3S35E11</v>
          </cell>
          <cell r="C3450" t="str">
            <v>Subestación Móvil 7,5 MVA</v>
          </cell>
          <cell r="D3450">
            <v>0</v>
          </cell>
        </row>
        <row r="3451">
          <cell r="B3451" t="str">
            <v>N3S35E12</v>
          </cell>
          <cell r="C3451" t="str">
            <v>Juego pararrayos - N2</v>
          </cell>
          <cell r="D3451">
            <v>0</v>
          </cell>
        </row>
        <row r="3452">
          <cell r="B3452" t="str">
            <v>N3S35E13</v>
          </cell>
          <cell r="C3452" t="str">
            <v>Acero Estructural (kg)</v>
          </cell>
          <cell r="D3452">
            <v>0</v>
          </cell>
        </row>
        <row r="3453">
          <cell r="B3453" t="str">
            <v>N3S35E14</v>
          </cell>
          <cell r="C3453" t="str">
            <v>Conductores de media tensión</v>
          </cell>
          <cell r="D3453">
            <v>0</v>
          </cell>
        </row>
        <row r="3454">
          <cell r="B3454" t="str">
            <v>N3S35E15</v>
          </cell>
          <cell r="C3454" t="str">
            <v>Conectores</v>
          </cell>
          <cell r="D3454">
            <v>0</v>
          </cell>
        </row>
        <row r="3455">
          <cell r="B3455" t="str">
            <v>N3S35E16</v>
          </cell>
          <cell r="C3455" t="str">
            <v>Cadenas de aisladores</v>
          </cell>
          <cell r="D3455">
            <v>0</v>
          </cell>
        </row>
        <row r="3456">
          <cell r="B3456" t="str">
            <v>N3S35E17</v>
          </cell>
          <cell r="C3456" t="str">
            <v>Poste de concreto 12 m 1050 kg</v>
          </cell>
          <cell r="D3456">
            <v>0</v>
          </cell>
        </row>
        <row r="3457">
          <cell r="B3457" t="str">
            <v>N3S35E18</v>
          </cell>
          <cell r="C3457" t="str">
            <v>Cable XLP o EPR, # 4/0 - N3</v>
          </cell>
          <cell r="D3457">
            <v>0</v>
          </cell>
        </row>
        <row r="3458">
          <cell r="B3458" t="str">
            <v>N3S35E19</v>
          </cell>
          <cell r="C3458" t="str">
            <v>Terminales SF6 - Aire - N3</v>
          </cell>
          <cell r="D3458">
            <v>0</v>
          </cell>
        </row>
        <row r="3459">
          <cell r="B3459" t="str">
            <v>N3S35E20</v>
          </cell>
          <cell r="C3459" t="str">
            <v>Servicios Auxiliares AC y DC tipo 1</v>
          </cell>
          <cell r="D3459">
            <v>0</v>
          </cell>
        </row>
        <row r="3460">
          <cell r="B3460" t="str">
            <v>N3S35E20</v>
          </cell>
          <cell r="C3460" t="str">
            <v>Servicios Auxiliares AC y DC tipo 2</v>
          </cell>
          <cell r="D3460">
            <v>64151098</v>
          </cell>
        </row>
        <row r="3461">
          <cell r="B3461" t="str">
            <v>N3S35E20</v>
          </cell>
          <cell r="C3461" t="str">
            <v>Servicios Auxiliares AC y DC tipo 3</v>
          </cell>
          <cell r="D3461">
            <v>0</v>
          </cell>
        </row>
        <row r="3462">
          <cell r="B3462" t="str">
            <v>N3S35E20</v>
          </cell>
          <cell r="C3462" t="str">
            <v>Servicios Auxiliares AC y DC tipo 4</v>
          </cell>
          <cell r="D3462">
            <v>0</v>
          </cell>
        </row>
        <row r="3463">
          <cell r="B3463" t="str">
            <v>N3S35E20</v>
          </cell>
          <cell r="C3463" t="str">
            <v>Servicios Auxiliares AC y DC tipo 5</v>
          </cell>
          <cell r="D3463">
            <v>0</v>
          </cell>
        </row>
        <row r="3464">
          <cell r="B3464" t="str">
            <v>N3S35E21</v>
          </cell>
          <cell r="C3464" t="str">
            <v>Alambre de cobre  No 4 AWG / acero</v>
          </cell>
          <cell r="D3464">
            <v>5440996</v>
          </cell>
        </row>
        <row r="3465">
          <cell r="B3465" t="str">
            <v>N3S35E22</v>
          </cell>
          <cell r="C3465" t="str">
            <v>Material de conexión en malla de puesta a tierra</v>
          </cell>
          <cell r="D3465">
            <v>6494092</v>
          </cell>
        </row>
        <row r="3466">
          <cell r="B3466" t="str">
            <v>N3S35E23</v>
          </cell>
          <cell r="C3466" t="str">
            <v>Cables de SSAA  para equipos de patio</v>
          </cell>
          <cell r="D3466">
            <v>6055302.0000000009</v>
          </cell>
        </row>
        <row r="3467">
          <cell r="B3467" t="str">
            <v>N3S35E24</v>
          </cell>
          <cell r="C3467" t="str">
            <v>Alumbrado exterior</v>
          </cell>
          <cell r="D3467">
            <v>5616512</v>
          </cell>
        </row>
        <row r="3468">
          <cell r="B3468" t="str">
            <v>N3S36E01</v>
          </cell>
          <cell r="C3468" t="str">
            <v>Celda de entrada o salida - N3</v>
          </cell>
          <cell r="D3468">
            <v>0</v>
          </cell>
        </row>
        <row r="3469">
          <cell r="B3469" t="str">
            <v>N3S36E02</v>
          </cell>
          <cell r="C3469" t="str">
            <v>Gabinete de línea o transformador en SF6 - N3</v>
          </cell>
          <cell r="D3469">
            <v>0</v>
          </cell>
        </row>
        <row r="3470">
          <cell r="B3470" t="str">
            <v>N3S36E03</v>
          </cell>
          <cell r="C3470" t="str">
            <v>Dispositivo de Protección contra Sobretensiones (DPS) - N3</v>
          </cell>
          <cell r="D3470">
            <v>0</v>
          </cell>
        </row>
        <row r="3471">
          <cell r="B3471" t="str">
            <v>N3S36E04</v>
          </cell>
          <cell r="C3471" t="str">
            <v>Interruptor - N3</v>
          </cell>
          <cell r="D3471">
            <v>0</v>
          </cell>
        </row>
        <row r="3472">
          <cell r="B3472" t="str">
            <v>N3S36E05</v>
          </cell>
          <cell r="C3472" t="str">
            <v>Juego Pararrayos - N3</v>
          </cell>
          <cell r="D3472">
            <v>0</v>
          </cell>
        </row>
        <row r="3473">
          <cell r="B3473" t="str">
            <v>N3S36E06</v>
          </cell>
          <cell r="C3473" t="str">
            <v>Seccionador tripolar - N3</v>
          </cell>
          <cell r="D3473">
            <v>0</v>
          </cell>
        </row>
        <row r="3474">
          <cell r="B3474" t="str">
            <v>N3S36E07</v>
          </cell>
          <cell r="C3474" t="str">
            <v>Seccionador tripolar con Cuchilla de puesta a tierra - N3</v>
          </cell>
          <cell r="D3474">
            <v>0</v>
          </cell>
        </row>
        <row r="3475">
          <cell r="B3475" t="str">
            <v>N3S36E08</v>
          </cell>
          <cell r="C3475" t="str">
            <v>Transformador de corriente - N3</v>
          </cell>
          <cell r="D3475">
            <v>0</v>
          </cell>
        </row>
        <row r="3476">
          <cell r="B3476" t="str">
            <v>N3S36E09</v>
          </cell>
          <cell r="C3476" t="str">
            <v>Módulo encapsulado en SF6 linea o transformador - barra sencilla - N3</v>
          </cell>
          <cell r="D3476">
            <v>0</v>
          </cell>
        </row>
        <row r="3477">
          <cell r="B3477" t="str">
            <v>N3S36E09</v>
          </cell>
          <cell r="C3477" t="str">
            <v>Módulo encapsulado en SF6 linea o transformador - barra doble - N3</v>
          </cell>
          <cell r="D3477">
            <v>0</v>
          </cell>
        </row>
        <row r="3478">
          <cell r="B3478" t="str">
            <v>N3S36E10</v>
          </cell>
          <cell r="C3478" t="str">
            <v>Subestación Móvil 30 MVA</v>
          </cell>
          <cell r="D3478">
            <v>0</v>
          </cell>
        </row>
        <row r="3479">
          <cell r="B3479" t="str">
            <v>N3S36E10</v>
          </cell>
          <cell r="C3479" t="str">
            <v>Subestación Móvil 15 MVA</v>
          </cell>
          <cell r="D3479">
            <v>0</v>
          </cell>
        </row>
        <row r="3480">
          <cell r="B3480" t="str">
            <v>N3S36E11</v>
          </cell>
          <cell r="C3480" t="str">
            <v>Subestación Móvil 21 MVA</v>
          </cell>
          <cell r="D3480">
            <v>0</v>
          </cell>
        </row>
        <row r="3481">
          <cell r="B3481" t="str">
            <v>N3S36E11</v>
          </cell>
          <cell r="C3481" t="str">
            <v>Subestación Móvil 7,5 MVA</v>
          </cell>
          <cell r="D3481">
            <v>0</v>
          </cell>
        </row>
        <row r="3482">
          <cell r="B3482" t="str">
            <v>N3S36E12</v>
          </cell>
          <cell r="C3482" t="str">
            <v>Juego pararrayos - N2</v>
          </cell>
          <cell r="D3482">
            <v>0</v>
          </cell>
        </row>
        <row r="3483">
          <cell r="B3483" t="str">
            <v>N3S36E13</v>
          </cell>
          <cell r="C3483" t="str">
            <v>Acero Estructural (kg)</v>
          </cell>
          <cell r="D3483">
            <v>0</v>
          </cell>
        </row>
        <row r="3484">
          <cell r="B3484" t="str">
            <v>N3S36E14</v>
          </cell>
          <cell r="C3484" t="str">
            <v>Conductores de media tensión</v>
          </cell>
          <cell r="D3484">
            <v>0</v>
          </cell>
        </row>
        <row r="3485">
          <cell r="B3485" t="str">
            <v>N3S36E15</v>
          </cell>
          <cell r="C3485" t="str">
            <v>Conectores</v>
          </cell>
          <cell r="D3485">
            <v>0</v>
          </cell>
        </row>
        <row r="3486">
          <cell r="B3486" t="str">
            <v>N3S36E16</v>
          </cell>
          <cell r="C3486" t="str">
            <v>Cadenas de aisladores</v>
          </cell>
          <cell r="D3486">
            <v>0</v>
          </cell>
        </row>
        <row r="3487">
          <cell r="B3487" t="str">
            <v>N3S36E17</v>
          </cell>
          <cell r="C3487" t="str">
            <v>Poste de concreto 12 m 1050 kg</v>
          </cell>
          <cell r="D3487">
            <v>0</v>
          </cell>
        </row>
        <row r="3488">
          <cell r="B3488" t="str">
            <v>N3S36E18</v>
          </cell>
          <cell r="C3488" t="str">
            <v>Cable XLP o EPR, # 4/0 - N3</v>
          </cell>
          <cell r="D3488">
            <v>0</v>
          </cell>
        </row>
        <row r="3489">
          <cell r="B3489" t="str">
            <v>N3S36E19</v>
          </cell>
          <cell r="C3489" t="str">
            <v>Terminales SF6 - Aire - N3</v>
          </cell>
          <cell r="D3489">
            <v>0</v>
          </cell>
        </row>
        <row r="3490">
          <cell r="B3490" t="str">
            <v>N3S36E20</v>
          </cell>
          <cell r="C3490" t="str">
            <v>Servicios Auxiliares AC y DC tipo 1</v>
          </cell>
          <cell r="D3490">
            <v>0</v>
          </cell>
        </row>
        <row r="3491">
          <cell r="B3491" t="str">
            <v>N3S36E20</v>
          </cell>
          <cell r="C3491" t="str">
            <v>Servicios Auxiliares AC y DC tipo 2</v>
          </cell>
          <cell r="D3491">
            <v>0</v>
          </cell>
        </row>
        <row r="3492">
          <cell r="B3492" t="str">
            <v>N3S36E20</v>
          </cell>
          <cell r="C3492" t="str">
            <v>Servicios Auxiliares AC y DC tipo 3</v>
          </cell>
          <cell r="D3492">
            <v>60491200</v>
          </cell>
        </row>
        <row r="3493">
          <cell r="B3493" t="str">
            <v>N3S36E20</v>
          </cell>
          <cell r="C3493" t="str">
            <v>Servicios Auxiliares AC y DC tipo 4</v>
          </cell>
          <cell r="D3493">
            <v>0</v>
          </cell>
        </row>
        <row r="3494">
          <cell r="B3494" t="str">
            <v>N3S36E20</v>
          </cell>
          <cell r="C3494" t="str">
            <v>Servicios Auxiliares AC y DC tipo 5</v>
          </cell>
          <cell r="D3494">
            <v>0</v>
          </cell>
        </row>
        <row r="3495">
          <cell r="B3495" t="str">
            <v>N3S36E21</v>
          </cell>
          <cell r="C3495" t="str">
            <v>Alambre de cobre  No 4 AWG / acero</v>
          </cell>
          <cell r="D3495">
            <v>4554025</v>
          </cell>
        </row>
        <row r="3496">
          <cell r="B3496" t="str">
            <v>N3S36E22</v>
          </cell>
          <cell r="C3496" t="str">
            <v>Material de conexión en malla de puesta a tierra</v>
          </cell>
          <cell r="D3496">
            <v>5413275</v>
          </cell>
        </row>
        <row r="3497">
          <cell r="B3497" t="str">
            <v>N3S36E23</v>
          </cell>
          <cell r="C3497" t="str">
            <v>Cables de SSAA  para equipos de patio</v>
          </cell>
          <cell r="D3497">
            <v>10740625</v>
          </cell>
        </row>
        <row r="3498">
          <cell r="B3498" t="str">
            <v>N3S36E24</v>
          </cell>
          <cell r="C3498" t="str">
            <v>Alumbrado exterior</v>
          </cell>
          <cell r="D3498">
            <v>4725875</v>
          </cell>
        </row>
        <row r="3499">
          <cell r="B3499" t="str">
            <v>N3S37E01</v>
          </cell>
          <cell r="C3499" t="str">
            <v>Celda de entrada o salida - N3</v>
          </cell>
          <cell r="D3499">
            <v>0</v>
          </cell>
        </row>
        <row r="3500">
          <cell r="B3500" t="str">
            <v>N3S37E02</v>
          </cell>
          <cell r="C3500" t="str">
            <v>Gabinete de línea o transformador en SF6 - N3</v>
          </cell>
          <cell r="D3500">
            <v>0</v>
          </cell>
        </row>
        <row r="3501">
          <cell r="B3501" t="str">
            <v>N3S37E03</v>
          </cell>
          <cell r="C3501" t="str">
            <v>Dispositivo de Protección contra Sobretensiones (DPS) - N3</v>
          </cell>
          <cell r="D3501">
            <v>0</v>
          </cell>
        </row>
        <row r="3502">
          <cell r="B3502" t="str">
            <v>N3S37E04</v>
          </cell>
          <cell r="C3502" t="str">
            <v>Interruptor - N3</v>
          </cell>
          <cell r="D3502">
            <v>0</v>
          </cell>
        </row>
        <row r="3503">
          <cell r="B3503" t="str">
            <v>N3S37E05</v>
          </cell>
          <cell r="C3503" t="str">
            <v>Juego Pararrayos - N3</v>
          </cell>
          <cell r="D3503">
            <v>0</v>
          </cell>
        </row>
        <row r="3504">
          <cell r="B3504" t="str">
            <v>N3S37E06</v>
          </cell>
          <cell r="C3504" t="str">
            <v>Seccionador tripolar - N3</v>
          </cell>
          <cell r="D3504">
            <v>0</v>
          </cell>
        </row>
        <row r="3505">
          <cell r="B3505" t="str">
            <v>N3S37E07</v>
          </cell>
          <cell r="C3505" t="str">
            <v>Seccionador tripolar con Cuchilla de puesta a tierra - N3</v>
          </cell>
          <cell r="D3505">
            <v>0</v>
          </cell>
        </row>
        <row r="3506">
          <cell r="B3506" t="str">
            <v>N3S37E08</v>
          </cell>
          <cell r="C3506" t="str">
            <v>Transformador de corriente - N3</v>
          </cell>
          <cell r="D3506">
            <v>0</v>
          </cell>
        </row>
        <row r="3507">
          <cell r="B3507" t="str">
            <v>N3S37E09</v>
          </cell>
          <cell r="C3507" t="str">
            <v>Módulo encapsulado en SF6 linea o transformador - barra sencilla - N3</v>
          </cell>
          <cell r="D3507">
            <v>0</v>
          </cell>
        </row>
        <row r="3508">
          <cell r="B3508" t="str">
            <v>N3S37E09</v>
          </cell>
          <cell r="C3508" t="str">
            <v>Módulo encapsulado en SF6 linea o transformador - barra doble - N3</v>
          </cell>
          <cell r="D3508">
            <v>0</v>
          </cell>
        </row>
        <row r="3509">
          <cell r="B3509" t="str">
            <v>N3S37E10</v>
          </cell>
          <cell r="C3509" t="str">
            <v>Subestación Móvil 30 MVA</v>
          </cell>
          <cell r="D3509">
            <v>0</v>
          </cell>
        </row>
        <row r="3510">
          <cell r="B3510" t="str">
            <v>N3S37E10</v>
          </cell>
          <cell r="C3510" t="str">
            <v>Subestación Móvil 15 MVA</v>
          </cell>
          <cell r="D3510">
            <v>0</v>
          </cell>
        </row>
        <row r="3511">
          <cell r="B3511" t="str">
            <v>N3S37E11</v>
          </cell>
          <cell r="C3511" t="str">
            <v>Subestación Móvil 21 MVA</v>
          </cell>
          <cell r="D3511">
            <v>0</v>
          </cell>
        </row>
        <row r="3512">
          <cell r="B3512" t="str">
            <v>N3S37E11</v>
          </cell>
          <cell r="C3512" t="str">
            <v>Subestación Móvil 7,5 MVA</v>
          </cell>
          <cell r="D3512">
            <v>0</v>
          </cell>
        </row>
        <row r="3513">
          <cell r="B3513" t="str">
            <v>N3S37E12</v>
          </cell>
          <cell r="C3513" t="str">
            <v>Juego pararrayos - N2</v>
          </cell>
          <cell r="D3513">
            <v>0</v>
          </cell>
        </row>
        <row r="3514">
          <cell r="B3514" t="str">
            <v>N3S37E13</v>
          </cell>
          <cell r="C3514" t="str">
            <v>Acero Estructural (kg)</v>
          </cell>
          <cell r="D3514">
            <v>0</v>
          </cell>
        </row>
        <row r="3515">
          <cell r="B3515" t="str">
            <v>N3S37E14</v>
          </cell>
          <cell r="C3515" t="str">
            <v>Conductores de media tensión</v>
          </cell>
          <cell r="D3515">
            <v>0</v>
          </cell>
        </row>
        <row r="3516">
          <cell r="B3516" t="str">
            <v>N3S37E15</v>
          </cell>
          <cell r="C3516" t="str">
            <v>Conectores</v>
          </cell>
          <cell r="D3516">
            <v>0</v>
          </cell>
        </row>
        <row r="3517">
          <cell r="B3517" t="str">
            <v>N3S37E16</v>
          </cell>
          <cell r="C3517" t="str">
            <v>Cadenas de aisladores</v>
          </cell>
          <cell r="D3517">
            <v>0</v>
          </cell>
        </row>
        <row r="3518">
          <cell r="B3518" t="str">
            <v>N3S37E17</v>
          </cell>
          <cell r="C3518" t="str">
            <v>Poste de concreto 12 m 1050 kg</v>
          </cell>
          <cell r="D3518">
            <v>0</v>
          </cell>
        </row>
        <row r="3519">
          <cell r="B3519" t="str">
            <v>N3S37E18</v>
          </cell>
          <cell r="C3519" t="str">
            <v>Cable XLP o EPR, # 4/0 - N3</v>
          </cell>
          <cell r="D3519">
            <v>0</v>
          </cell>
        </row>
        <row r="3520">
          <cell r="B3520" t="str">
            <v>N3S37E19</v>
          </cell>
          <cell r="C3520" t="str">
            <v>Terminales SF6 - Aire - N3</v>
          </cell>
          <cell r="D3520">
            <v>0</v>
          </cell>
        </row>
        <row r="3521">
          <cell r="B3521" t="str">
            <v>N3S37E20</v>
          </cell>
          <cell r="C3521" t="str">
            <v>Servicios Auxiliares AC y DC tipo 1</v>
          </cell>
          <cell r="D3521">
            <v>0</v>
          </cell>
        </row>
        <row r="3522">
          <cell r="B3522" t="str">
            <v>N3S37E20</v>
          </cell>
          <cell r="C3522" t="str">
            <v>Servicios Auxiliares AC y DC tipo 2</v>
          </cell>
          <cell r="D3522">
            <v>0</v>
          </cell>
        </row>
        <row r="3523">
          <cell r="B3523" t="str">
            <v>N3S37E20</v>
          </cell>
          <cell r="C3523" t="str">
            <v>Servicios Auxiliares AC y DC tipo 3</v>
          </cell>
          <cell r="D3523">
            <v>0</v>
          </cell>
        </row>
        <row r="3524">
          <cell r="B3524" t="str">
            <v>N3S37E20</v>
          </cell>
          <cell r="C3524" t="str">
            <v>Servicios Auxiliares AC y DC tipo 4</v>
          </cell>
          <cell r="D3524">
            <v>37251845</v>
          </cell>
        </row>
        <row r="3525">
          <cell r="B3525" t="str">
            <v>N3S37E20</v>
          </cell>
          <cell r="C3525" t="str">
            <v>Servicios Auxiliares AC y DC tipo 5</v>
          </cell>
          <cell r="D3525">
            <v>0</v>
          </cell>
        </row>
        <row r="3526">
          <cell r="B3526" t="str">
            <v>N3S37E21</v>
          </cell>
          <cell r="C3526" t="str">
            <v>Alambre de cobre  No 4 AWG / acero</v>
          </cell>
          <cell r="D3526">
            <v>1323040</v>
          </cell>
        </row>
        <row r="3527">
          <cell r="B3527" t="str">
            <v>N3S37E22</v>
          </cell>
          <cell r="C3527" t="str">
            <v>Material de conexión en malla de puesta a tierra</v>
          </cell>
          <cell r="D3527">
            <v>1695145</v>
          </cell>
        </row>
        <row r="3528">
          <cell r="B3528" t="str">
            <v>N3S37E23</v>
          </cell>
          <cell r="C3528" t="str">
            <v>Cables de SSAA  para equipos de patio</v>
          </cell>
          <cell r="D3528">
            <v>1074970</v>
          </cell>
        </row>
        <row r="3529">
          <cell r="B3529" t="str">
            <v>N3S37E24</v>
          </cell>
          <cell r="C3529" t="str">
            <v>Alumbrado exterior</v>
          </cell>
          <cell r="D3529">
            <v>0</v>
          </cell>
        </row>
        <row r="3530">
          <cell r="B3530" t="str">
            <v>N3S39E01</v>
          </cell>
          <cell r="C3530" t="str">
            <v>Celda de entrada o salida - N3</v>
          </cell>
          <cell r="D3530">
            <v>0</v>
          </cell>
        </row>
        <row r="3531">
          <cell r="B3531" t="str">
            <v>N3S39E02</v>
          </cell>
          <cell r="C3531" t="str">
            <v>Gabinete de línea o transformador en SF6 - N3</v>
          </cell>
          <cell r="D3531">
            <v>0</v>
          </cell>
        </row>
        <row r="3532">
          <cell r="B3532" t="str">
            <v>N3S39E03</v>
          </cell>
          <cell r="C3532" t="str">
            <v>Dispositivo de Protección contra Sobretensiones (DPS) - N3</v>
          </cell>
          <cell r="D3532">
            <v>0</v>
          </cell>
        </row>
        <row r="3533">
          <cell r="B3533" t="str">
            <v>N3S39E04</v>
          </cell>
          <cell r="C3533" t="str">
            <v>Interruptor - N3</v>
          </cell>
          <cell r="D3533">
            <v>0</v>
          </cell>
        </row>
        <row r="3534">
          <cell r="B3534" t="str">
            <v>N3S39E05</v>
          </cell>
          <cell r="C3534" t="str">
            <v>Juego Pararrayos - N3</v>
          </cell>
          <cell r="D3534">
            <v>0</v>
          </cell>
        </row>
        <row r="3535">
          <cell r="B3535" t="str">
            <v>N3S39E06</v>
          </cell>
          <cell r="C3535" t="str">
            <v>Seccionador tripolar - N3</v>
          </cell>
          <cell r="D3535">
            <v>0</v>
          </cell>
        </row>
        <row r="3536">
          <cell r="B3536" t="str">
            <v>N3S39E07</v>
          </cell>
          <cell r="C3536" t="str">
            <v>Seccionador tripolar con Cuchilla de puesta a tierra - N3</v>
          </cell>
          <cell r="D3536">
            <v>0</v>
          </cell>
        </row>
        <row r="3537">
          <cell r="B3537" t="str">
            <v>N3S39E08</v>
          </cell>
          <cell r="C3537" t="str">
            <v>Transformador de corriente - N3</v>
          </cell>
          <cell r="D3537">
            <v>0</v>
          </cell>
        </row>
        <row r="3538">
          <cell r="B3538" t="str">
            <v>N3S39E09</v>
          </cell>
          <cell r="C3538" t="str">
            <v>Módulo encapsulado en SF6 linea o transformador - barra sencilla - N3</v>
          </cell>
          <cell r="D3538">
            <v>0</v>
          </cell>
        </row>
        <row r="3539">
          <cell r="B3539" t="str">
            <v>N3S39E09</v>
          </cell>
          <cell r="C3539" t="str">
            <v>Módulo encapsulado en SF6 linea o transformador - barra doble - N3</v>
          </cell>
          <cell r="D3539">
            <v>0</v>
          </cell>
        </row>
        <row r="3540">
          <cell r="B3540" t="str">
            <v>N3S39E10</v>
          </cell>
          <cell r="C3540" t="str">
            <v>Subestación Móvil 30 MVA</v>
          </cell>
          <cell r="D3540">
            <v>2981523000</v>
          </cell>
        </row>
        <row r="3541">
          <cell r="B3541" t="str">
            <v>N3S39E10</v>
          </cell>
          <cell r="C3541" t="str">
            <v>Subestación Móvil 15 MVA</v>
          </cell>
          <cell r="D3541">
            <v>0</v>
          </cell>
        </row>
        <row r="3542">
          <cell r="B3542" t="str">
            <v>N3S39E11</v>
          </cell>
          <cell r="C3542" t="str">
            <v>Subestación Móvil 21 MVA</v>
          </cell>
          <cell r="D3542">
            <v>0</v>
          </cell>
        </row>
        <row r="3543">
          <cell r="B3543" t="str">
            <v>N3S39E11</v>
          </cell>
          <cell r="C3543" t="str">
            <v>Subestación Móvil 7,5 MVA</v>
          </cell>
          <cell r="D3543">
            <v>0</v>
          </cell>
        </row>
        <row r="3544">
          <cell r="B3544" t="str">
            <v>N3S39E12</v>
          </cell>
          <cell r="C3544" t="str">
            <v>Juego pararrayos - N2</v>
          </cell>
          <cell r="D3544">
            <v>0</v>
          </cell>
        </row>
        <row r="3545">
          <cell r="B3545" t="str">
            <v>N3S39E13</v>
          </cell>
          <cell r="C3545" t="str">
            <v>Acero Estructural (kg)</v>
          </cell>
          <cell r="D3545">
            <v>0</v>
          </cell>
        </row>
        <row r="3546">
          <cell r="B3546" t="str">
            <v>N3S39E14</v>
          </cell>
          <cell r="C3546" t="str">
            <v>Conductores de media tensión</v>
          </cell>
          <cell r="D3546">
            <v>0</v>
          </cell>
        </row>
        <row r="3547">
          <cell r="B3547" t="str">
            <v>N3S39E15</v>
          </cell>
          <cell r="C3547" t="str">
            <v>Conectores</v>
          </cell>
          <cell r="D3547">
            <v>0</v>
          </cell>
        </row>
        <row r="3548">
          <cell r="B3548" t="str">
            <v>N3S39E16</v>
          </cell>
          <cell r="C3548" t="str">
            <v>Cadenas de aisladores</v>
          </cell>
          <cell r="D3548">
            <v>0</v>
          </cell>
        </row>
        <row r="3549">
          <cell r="B3549" t="str">
            <v>N3S39E17</v>
          </cell>
          <cell r="C3549" t="str">
            <v>Poste de concreto 12 m 1050 kg</v>
          </cell>
          <cell r="D3549">
            <v>0</v>
          </cell>
        </row>
        <row r="3550">
          <cell r="B3550" t="str">
            <v>N3S39E18</v>
          </cell>
          <cell r="C3550" t="str">
            <v>Cable XLP o EPR, # 4/0 - N3</v>
          </cell>
          <cell r="D3550">
            <v>0</v>
          </cell>
        </row>
        <row r="3551">
          <cell r="B3551" t="str">
            <v>N3S39E19</v>
          </cell>
          <cell r="C3551" t="str">
            <v>Terminales SF6 - Aire - N3</v>
          </cell>
          <cell r="D3551">
            <v>0</v>
          </cell>
        </row>
        <row r="3552">
          <cell r="B3552" t="str">
            <v>N3S39E20</v>
          </cell>
          <cell r="C3552" t="str">
            <v>Servicios Auxiliares AC y DC tipo 1</v>
          </cell>
          <cell r="D3552">
            <v>0</v>
          </cell>
        </row>
        <row r="3553">
          <cell r="B3553" t="str">
            <v>N3S39E20</v>
          </cell>
          <cell r="C3553" t="str">
            <v>Servicios Auxiliares AC y DC tipo 2</v>
          </cell>
          <cell r="D3553">
            <v>0</v>
          </cell>
        </row>
        <row r="3554">
          <cell r="B3554" t="str">
            <v>N3S39E20</v>
          </cell>
          <cell r="C3554" t="str">
            <v>Servicios Auxiliares AC y DC tipo 3</v>
          </cell>
          <cell r="D3554">
            <v>0</v>
          </cell>
        </row>
        <row r="3555">
          <cell r="B3555" t="str">
            <v>N3S39E20</v>
          </cell>
          <cell r="C3555" t="str">
            <v>Servicios Auxiliares AC y DC tipo 4</v>
          </cell>
          <cell r="D3555">
            <v>0</v>
          </cell>
        </row>
        <row r="3556">
          <cell r="B3556" t="str">
            <v>N3S39E20</v>
          </cell>
          <cell r="C3556" t="str">
            <v>Servicios Auxiliares AC y DC tipo 5</v>
          </cell>
          <cell r="D3556">
            <v>0</v>
          </cell>
        </row>
        <row r="3557">
          <cell r="B3557" t="str">
            <v>N3S39E21</v>
          </cell>
          <cell r="C3557" t="str">
            <v>Alambre de cobre  No 4 AWG / acero</v>
          </cell>
          <cell r="D3557">
            <v>0</v>
          </cell>
        </row>
        <row r="3558">
          <cell r="B3558" t="str">
            <v>N3S39E22</v>
          </cell>
          <cell r="C3558" t="str">
            <v>Material de conexión en malla de puesta a tierra</v>
          </cell>
          <cell r="D3558">
            <v>0</v>
          </cell>
        </row>
        <row r="3559">
          <cell r="B3559" t="str">
            <v>N3S39E23</v>
          </cell>
          <cell r="C3559" t="str">
            <v>Cables de SSAA  para equipos de patio</v>
          </cell>
          <cell r="D3559">
            <v>0</v>
          </cell>
        </row>
        <row r="3560">
          <cell r="B3560" t="str">
            <v>N3S39E24</v>
          </cell>
          <cell r="C3560" t="str">
            <v>Alumbrado exterior</v>
          </cell>
          <cell r="D3560">
            <v>0</v>
          </cell>
        </row>
        <row r="3561">
          <cell r="B3561" t="str">
            <v>N3S40E01</v>
          </cell>
          <cell r="C3561" t="str">
            <v>Celda de entrada o salida - N3</v>
          </cell>
          <cell r="D3561">
            <v>0</v>
          </cell>
        </row>
        <row r="3562">
          <cell r="B3562" t="str">
            <v>N3S40E02</v>
          </cell>
          <cell r="C3562" t="str">
            <v>Gabinete de línea o transformador en SF6 - N3</v>
          </cell>
          <cell r="D3562">
            <v>0</v>
          </cell>
        </row>
        <row r="3563">
          <cell r="B3563" t="str">
            <v>N3S40E03</v>
          </cell>
          <cell r="C3563" t="str">
            <v>Dispositivo de Protección contra Sobretensiones (DPS) - N3</v>
          </cell>
          <cell r="D3563">
            <v>0</v>
          </cell>
        </row>
        <row r="3564">
          <cell r="B3564" t="str">
            <v>N3S40E04</v>
          </cell>
          <cell r="C3564" t="str">
            <v>Interruptor - N3</v>
          </cell>
          <cell r="D3564">
            <v>0</v>
          </cell>
        </row>
        <row r="3565">
          <cell r="B3565" t="str">
            <v>N3S40E05</v>
          </cell>
          <cell r="C3565" t="str">
            <v>Juego Pararrayos - N3</v>
          </cell>
          <cell r="D3565">
            <v>0</v>
          </cell>
        </row>
        <row r="3566">
          <cell r="B3566" t="str">
            <v>N3S40E06</v>
          </cell>
          <cell r="C3566" t="str">
            <v>Seccionador tripolar - N3</v>
          </cell>
          <cell r="D3566">
            <v>0</v>
          </cell>
        </row>
        <row r="3567">
          <cell r="B3567" t="str">
            <v>N3S40E07</v>
          </cell>
          <cell r="C3567" t="str">
            <v>Seccionador tripolar con Cuchilla de puesta a tierra - N3</v>
          </cell>
          <cell r="D3567">
            <v>0</v>
          </cell>
        </row>
        <row r="3568">
          <cell r="B3568" t="str">
            <v>N3S40E08</v>
          </cell>
          <cell r="C3568" t="str">
            <v>Transformador de corriente - N3</v>
          </cell>
          <cell r="D3568">
            <v>0</v>
          </cell>
        </row>
        <row r="3569">
          <cell r="B3569" t="str">
            <v>N3S40E09</v>
          </cell>
          <cell r="C3569" t="str">
            <v>Módulo encapsulado en SF6 linea o transformador - barra sencilla - N3</v>
          </cell>
          <cell r="D3569">
            <v>0</v>
          </cell>
        </row>
        <row r="3570">
          <cell r="B3570" t="str">
            <v>N3S40E09</v>
          </cell>
          <cell r="C3570" t="str">
            <v>Módulo encapsulado en SF6 linea o transformador - barra doble - N3</v>
          </cell>
          <cell r="D3570">
            <v>0</v>
          </cell>
        </row>
        <row r="3571">
          <cell r="B3571" t="str">
            <v>N3S40E10</v>
          </cell>
          <cell r="C3571" t="str">
            <v>Subestación Móvil 30 MVA</v>
          </cell>
          <cell r="D3571">
            <v>0</v>
          </cell>
        </row>
        <row r="3572">
          <cell r="B3572" t="str">
            <v>N3S40E10</v>
          </cell>
          <cell r="C3572" t="str">
            <v>Subestación Móvil 15 MVA</v>
          </cell>
          <cell r="D3572">
            <v>2316649000</v>
          </cell>
        </row>
        <row r="3573">
          <cell r="B3573" t="str">
            <v>N3S40E11</v>
          </cell>
          <cell r="C3573" t="str">
            <v>Subestación Móvil 21 MVA</v>
          </cell>
          <cell r="D3573">
            <v>0</v>
          </cell>
        </row>
        <row r="3574">
          <cell r="B3574" t="str">
            <v>N3S40E11</v>
          </cell>
          <cell r="C3574" t="str">
            <v>Subestación Móvil 7,5 MVA</v>
          </cell>
          <cell r="D3574">
            <v>0</v>
          </cell>
        </row>
        <row r="3575">
          <cell r="B3575" t="str">
            <v>N3S40E12</v>
          </cell>
          <cell r="C3575" t="str">
            <v>Juego pararrayos - N2</v>
          </cell>
          <cell r="D3575">
            <v>0</v>
          </cell>
        </row>
        <row r="3576">
          <cell r="B3576" t="str">
            <v>N3S40E13</v>
          </cell>
          <cell r="C3576" t="str">
            <v>Acero Estructural (kg)</v>
          </cell>
          <cell r="D3576">
            <v>0</v>
          </cell>
        </row>
        <row r="3577">
          <cell r="B3577" t="str">
            <v>N3S40E14</v>
          </cell>
          <cell r="C3577" t="str">
            <v>Conductores de media tensión</v>
          </cell>
          <cell r="D3577">
            <v>0</v>
          </cell>
        </row>
        <row r="3578">
          <cell r="B3578" t="str">
            <v>N3S40E15</v>
          </cell>
          <cell r="C3578" t="str">
            <v>Conectores</v>
          </cell>
          <cell r="D3578">
            <v>0</v>
          </cell>
        </row>
        <row r="3579">
          <cell r="B3579" t="str">
            <v>N3S40E16</v>
          </cell>
          <cell r="C3579" t="str">
            <v>Cadenas de aisladores</v>
          </cell>
          <cell r="D3579">
            <v>0</v>
          </cell>
        </row>
        <row r="3580">
          <cell r="B3580" t="str">
            <v>N3S40E17</v>
          </cell>
          <cell r="C3580" t="str">
            <v>Poste de concreto 12 m 1050 kg</v>
          </cell>
          <cell r="D3580">
            <v>0</v>
          </cell>
        </row>
        <row r="3581">
          <cell r="B3581" t="str">
            <v>N3S40E18</v>
          </cell>
          <cell r="C3581" t="str">
            <v>Cable XLP o EPR, # 4/0 - N3</v>
          </cell>
          <cell r="D3581">
            <v>0</v>
          </cell>
        </row>
        <row r="3582">
          <cell r="B3582" t="str">
            <v>N3S40E19</v>
          </cell>
          <cell r="C3582" t="str">
            <v>Terminales SF6 - Aire - N3</v>
          </cell>
          <cell r="D3582">
            <v>0</v>
          </cell>
        </row>
        <row r="3583">
          <cell r="B3583" t="str">
            <v>N3S40E20</v>
          </cell>
          <cell r="C3583" t="str">
            <v>Servicios Auxiliares AC y DC tipo 1</v>
          </cell>
          <cell r="D3583">
            <v>0</v>
          </cell>
        </row>
        <row r="3584">
          <cell r="B3584" t="str">
            <v>N3S40E20</v>
          </cell>
          <cell r="C3584" t="str">
            <v>Servicios Auxiliares AC y DC tipo 2</v>
          </cell>
          <cell r="D3584">
            <v>0</v>
          </cell>
        </row>
        <row r="3585">
          <cell r="B3585" t="str">
            <v>N3S40E20</v>
          </cell>
          <cell r="C3585" t="str">
            <v>Servicios Auxiliares AC y DC tipo 3</v>
          </cell>
          <cell r="D3585">
            <v>0</v>
          </cell>
        </row>
        <row r="3586">
          <cell r="B3586" t="str">
            <v>N3S40E20</v>
          </cell>
          <cell r="C3586" t="str">
            <v>Servicios Auxiliares AC y DC tipo 4</v>
          </cell>
          <cell r="D3586">
            <v>0</v>
          </cell>
        </row>
        <row r="3587">
          <cell r="B3587" t="str">
            <v>N3S40E20</v>
          </cell>
          <cell r="C3587" t="str">
            <v>Servicios Auxiliares AC y DC tipo 5</v>
          </cell>
          <cell r="D3587">
            <v>0</v>
          </cell>
        </row>
        <row r="3588">
          <cell r="B3588" t="str">
            <v>N3S40E21</v>
          </cell>
          <cell r="C3588" t="str">
            <v>Alambre de cobre  No 4 AWG / acero</v>
          </cell>
          <cell r="D3588">
            <v>0</v>
          </cell>
        </row>
        <row r="3589">
          <cell r="B3589" t="str">
            <v>N3S40E22</v>
          </cell>
          <cell r="C3589" t="str">
            <v>Material de conexión en malla de puesta a tierra</v>
          </cell>
          <cell r="D3589">
            <v>0</v>
          </cell>
        </row>
        <row r="3590">
          <cell r="B3590" t="str">
            <v>N3S40E23</v>
          </cell>
          <cell r="C3590" t="str">
            <v>Cables de SSAA  para equipos de patio</v>
          </cell>
          <cell r="D3590">
            <v>0</v>
          </cell>
        </row>
        <row r="3591">
          <cell r="B3591" t="str">
            <v>N3S40E24</v>
          </cell>
          <cell r="C3591" t="str">
            <v>Alumbrado exterior</v>
          </cell>
          <cell r="D3591">
            <v>0</v>
          </cell>
        </row>
        <row r="3592">
          <cell r="B3592" t="str">
            <v>N3S41E01</v>
          </cell>
          <cell r="C3592" t="str">
            <v>Celda de entrada o salida - N3</v>
          </cell>
          <cell r="D3592">
            <v>0</v>
          </cell>
        </row>
        <row r="3593">
          <cell r="B3593" t="str">
            <v>N3S41E02</v>
          </cell>
          <cell r="C3593" t="str">
            <v>Gabinete de línea o transformador en SF6 - N3</v>
          </cell>
          <cell r="D3593">
            <v>0</v>
          </cell>
        </row>
        <row r="3594">
          <cell r="B3594" t="str">
            <v>N3S41E03</v>
          </cell>
          <cell r="C3594" t="str">
            <v>Dispositivo de Protección contra Sobretensiones (DPS) - N3</v>
          </cell>
          <cell r="D3594">
            <v>0</v>
          </cell>
        </row>
        <row r="3595">
          <cell r="B3595" t="str">
            <v>N3S41E04</v>
          </cell>
          <cell r="C3595" t="str">
            <v>Interruptor - N3</v>
          </cell>
          <cell r="D3595">
            <v>0</v>
          </cell>
        </row>
        <row r="3596">
          <cell r="B3596" t="str">
            <v>N3S41E05</v>
          </cell>
          <cell r="C3596" t="str">
            <v>Juego Pararrayos - N3</v>
          </cell>
          <cell r="D3596">
            <v>0</v>
          </cell>
        </row>
        <row r="3597">
          <cell r="B3597" t="str">
            <v>N3S41E06</v>
          </cell>
          <cell r="C3597" t="str">
            <v>Seccionador tripolar - N3</v>
          </cell>
          <cell r="D3597">
            <v>0</v>
          </cell>
        </row>
        <row r="3598">
          <cell r="B3598" t="str">
            <v>N3S41E07</v>
          </cell>
          <cell r="C3598" t="str">
            <v>Seccionador tripolar con Cuchilla de puesta a tierra - N3</v>
          </cell>
          <cell r="D3598">
            <v>0</v>
          </cell>
        </row>
        <row r="3599">
          <cell r="B3599" t="str">
            <v>N3S41E08</v>
          </cell>
          <cell r="C3599" t="str">
            <v>Transformador de corriente - N3</v>
          </cell>
          <cell r="D3599">
            <v>0</v>
          </cell>
        </row>
        <row r="3600">
          <cell r="B3600" t="str">
            <v>N3S41E09</v>
          </cell>
          <cell r="C3600" t="str">
            <v>Módulo encapsulado en SF6 linea o transformador - barra sencilla - N3</v>
          </cell>
          <cell r="D3600">
            <v>0</v>
          </cell>
        </row>
        <row r="3601">
          <cell r="B3601" t="str">
            <v>N3S41E09</v>
          </cell>
          <cell r="C3601" t="str">
            <v>Módulo encapsulado en SF6 linea o transformador - barra doble - N3</v>
          </cell>
          <cell r="D3601">
            <v>0</v>
          </cell>
        </row>
        <row r="3602">
          <cell r="B3602" t="str">
            <v>N3S41E10</v>
          </cell>
          <cell r="C3602" t="str">
            <v>Subestación Móvil 30 MVA</v>
          </cell>
          <cell r="D3602">
            <v>0</v>
          </cell>
        </row>
        <row r="3603">
          <cell r="B3603" t="str">
            <v>N3S41E10</v>
          </cell>
          <cell r="C3603" t="str">
            <v>Subestación Móvil 15 MVA</v>
          </cell>
          <cell r="D3603">
            <v>0</v>
          </cell>
        </row>
        <row r="3604">
          <cell r="B3604" t="str">
            <v>N3S41E11</v>
          </cell>
          <cell r="C3604" t="str">
            <v>Subestación Móvil 21 MVA</v>
          </cell>
          <cell r="D3604">
            <v>2300652000</v>
          </cell>
        </row>
        <row r="3605">
          <cell r="B3605" t="str">
            <v>N3S41E11</v>
          </cell>
          <cell r="C3605" t="str">
            <v>Subestación Móvil 7,5 MVA</v>
          </cell>
          <cell r="D3605">
            <v>0</v>
          </cell>
        </row>
        <row r="3606">
          <cell r="B3606" t="str">
            <v>N3S41E12</v>
          </cell>
          <cell r="C3606" t="str">
            <v>Juego pararrayos - N2</v>
          </cell>
          <cell r="D3606">
            <v>0</v>
          </cell>
        </row>
        <row r="3607">
          <cell r="B3607" t="str">
            <v>N3S41E13</v>
          </cell>
          <cell r="C3607" t="str">
            <v>Acero Estructural (kg)</v>
          </cell>
          <cell r="D3607">
            <v>0</v>
          </cell>
        </row>
        <row r="3608">
          <cell r="B3608" t="str">
            <v>N3S41E14</v>
          </cell>
          <cell r="C3608" t="str">
            <v>Conductores de media tensión</v>
          </cell>
          <cell r="D3608">
            <v>0</v>
          </cell>
        </row>
        <row r="3609">
          <cell r="B3609" t="str">
            <v>N3S41E15</v>
          </cell>
          <cell r="C3609" t="str">
            <v>Conectores</v>
          </cell>
          <cell r="D3609">
            <v>0</v>
          </cell>
        </row>
        <row r="3610">
          <cell r="B3610" t="str">
            <v>N3S41E16</v>
          </cell>
          <cell r="C3610" t="str">
            <v>Cadenas de aisladores</v>
          </cell>
          <cell r="D3610">
            <v>0</v>
          </cell>
        </row>
        <row r="3611">
          <cell r="B3611" t="str">
            <v>N3S41E17</v>
          </cell>
          <cell r="C3611" t="str">
            <v>Poste de concreto 12 m 1050 kg</v>
          </cell>
          <cell r="D3611">
            <v>0</v>
          </cell>
        </row>
        <row r="3612">
          <cell r="B3612" t="str">
            <v>N3S41E18</v>
          </cell>
          <cell r="C3612" t="str">
            <v>Cable XLP o EPR, # 4/0 - N3</v>
          </cell>
          <cell r="D3612">
            <v>0</v>
          </cell>
        </row>
        <row r="3613">
          <cell r="B3613" t="str">
            <v>N3S41E19</v>
          </cell>
          <cell r="C3613" t="str">
            <v>Terminales SF6 - Aire - N3</v>
          </cell>
          <cell r="D3613">
            <v>0</v>
          </cell>
        </row>
        <row r="3614">
          <cell r="B3614" t="str">
            <v>N3S41E20</v>
          </cell>
          <cell r="C3614" t="str">
            <v>Servicios Auxiliares AC y DC tipo 1</v>
          </cell>
          <cell r="D3614">
            <v>0</v>
          </cell>
        </row>
        <row r="3615">
          <cell r="B3615" t="str">
            <v>N3S41E20</v>
          </cell>
          <cell r="C3615" t="str">
            <v>Servicios Auxiliares AC y DC tipo 2</v>
          </cell>
          <cell r="D3615">
            <v>0</v>
          </cell>
        </row>
        <row r="3616">
          <cell r="B3616" t="str">
            <v>N3S41E20</v>
          </cell>
          <cell r="C3616" t="str">
            <v>Servicios Auxiliares AC y DC tipo 3</v>
          </cell>
          <cell r="D3616">
            <v>0</v>
          </cell>
        </row>
        <row r="3617">
          <cell r="B3617" t="str">
            <v>N3S41E20</v>
          </cell>
          <cell r="C3617" t="str">
            <v>Servicios Auxiliares AC y DC tipo 4</v>
          </cell>
          <cell r="D3617">
            <v>0</v>
          </cell>
        </row>
        <row r="3618">
          <cell r="B3618" t="str">
            <v>N3S41E20</v>
          </cell>
          <cell r="C3618" t="str">
            <v>Servicios Auxiliares AC y DC tipo 5</v>
          </cell>
          <cell r="D3618">
            <v>0</v>
          </cell>
        </row>
        <row r="3619">
          <cell r="B3619" t="str">
            <v>N3S41E21</v>
          </cell>
          <cell r="C3619" t="str">
            <v>Alambre de cobre  No 4 AWG / acero</v>
          </cell>
          <cell r="D3619">
            <v>0</v>
          </cell>
        </row>
        <row r="3620">
          <cell r="B3620" t="str">
            <v>N3S41E22</v>
          </cell>
          <cell r="C3620" t="str">
            <v>Material de conexión en malla de puesta a tierra</v>
          </cell>
          <cell r="D3620">
            <v>0</v>
          </cell>
        </row>
        <row r="3621">
          <cell r="B3621" t="str">
            <v>N3S41E23</v>
          </cell>
          <cell r="C3621" t="str">
            <v>Cables de SSAA  para equipos de patio</v>
          </cell>
          <cell r="D3621">
            <v>0</v>
          </cell>
        </row>
        <row r="3622">
          <cell r="B3622" t="str">
            <v>N3S41E24</v>
          </cell>
          <cell r="C3622" t="str">
            <v>Alumbrado exterior</v>
          </cell>
          <cell r="D3622">
            <v>0</v>
          </cell>
        </row>
        <row r="3623">
          <cell r="B3623" t="str">
            <v>N3S42E01</v>
          </cell>
          <cell r="C3623" t="str">
            <v>Celda de entrada o salida - N3</v>
          </cell>
          <cell r="D3623">
            <v>0</v>
          </cell>
        </row>
        <row r="3624">
          <cell r="B3624" t="str">
            <v>N3S42E02</v>
          </cell>
          <cell r="C3624" t="str">
            <v>Gabinete de línea o transformador en SF6 - N3</v>
          </cell>
          <cell r="D3624">
            <v>0</v>
          </cell>
        </row>
        <row r="3625">
          <cell r="B3625" t="str">
            <v>N3S42E03</v>
          </cell>
          <cell r="C3625" t="str">
            <v>Dispositivo de Protección contra Sobretensiones (DPS) - N3</v>
          </cell>
          <cell r="D3625">
            <v>0</v>
          </cell>
        </row>
        <row r="3626">
          <cell r="B3626" t="str">
            <v>N3S42E04</v>
          </cell>
          <cell r="C3626" t="str">
            <v>Interruptor - N3</v>
          </cell>
          <cell r="D3626">
            <v>0</v>
          </cell>
        </row>
        <row r="3627">
          <cell r="B3627" t="str">
            <v>N3S42E05</v>
          </cell>
          <cell r="C3627" t="str">
            <v>Juego Pararrayos - N3</v>
          </cell>
          <cell r="D3627">
            <v>0</v>
          </cell>
        </row>
        <row r="3628">
          <cell r="B3628" t="str">
            <v>N3S42E06</v>
          </cell>
          <cell r="C3628" t="str">
            <v>Seccionador tripolar - N3</v>
          </cell>
          <cell r="D3628">
            <v>0</v>
          </cell>
        </row>
        <row r="3629">
          <cell r="B3629" t="str">
            <v>N3S42E07</v>
          </cell>
          <cell r="C3629" t="str">
            <v>Seccionador tripolar con Cuchilla de puesta a tierra - N3</v>
          </cell>
          <cell r="D3629">
            <v>0</v>
          </cell>
        </row>
        <row r="3630">
          <cell r="B3630" t="str">
            <v>N3S42E08</v>
          </cell>
          <cell r="C3630" t="str">
            <v>Transformador de corriente - N3</v>
          </cell>
          <cell r="D3630">
            <v>0</v>
          </cell>
        </row>
        <row r="3631">
          <cell r="B3631" t="str">
            <v>N3S42E09</v>
          </cell>
          <cell r="C3631" t="str">
            <v>Módulo encapsulado en SF6 linea o transformador - barra sencilla - N3</v>
          </cell>
          <cell r="D3631">
            <v>0</v>
          </cell>
        </row>
        <row r="3632">
          <cell r="B3632" t="str">
            <v>N3S42E09</v>
          </cell>
          <cell r="C3632" t="str">
            <v>Módulo encapsulado en SF6 linea o transformador - barra doble - N3</v>
          </cell>
          <cell r="D3632">
            <v>0</v>
          </cell>
        </row>
        <row r="3633">
          <cell r="B3633" t="str">
            <v>N3S42E10</v>
          </cell>
          <cell r="C3633" t="str">
            <v>Subestación Móvil 30 MVA</v>
          </cell>
          <cell r="D3633">
            <v>0</v>
          </cell>
        </row>
        <row r="3634">
          <cell r="B3634" t="str">
            <v>N3S42E10</v>
          </cell>
          <cell r="C3634" t="str">
            <v>Subestación Móvil 15 MVA</v>
          </cell>
          <cell r="D3634">
            <v>0</v>
          </cell>
        </row>
        <row r="3635">
          <cell r="B3635" t="str">
            <v>N3S42E11</v>
          </cell>
          <cell r="C3635" t="str">
            <v>Subestación Móvil 21 MVA</v>
          </cell>
          <cell r="D3635">
            <v>0</v>
          </cell>
        </row>
        <row r="3636">
          <cell r="B3636" t="str">
            <v>N3S42E11</v>
          </cell>
          <cell r="C3636" t="str">
            <v>Subestación Móvil 7,5 MVA</v>
          </cell>
          <cell r="D3636">
            <v>821661000</v>
          </cell>
        </row>
        <row r="3637">
          <cell r="B3637" t="str">
            <v>N3S42E12</v>
          </cell>
          <cell r="C3637" t="str">
            <v>Juego pararrayos - N2</v>
          </cell>
          <cell r="D3637">
            <v>0</v>
          </cell>
        </row>
        <row r="3638">
          <cell r="B3638" t="str">
            <v>N3S42E13</v>
          </cell>
          <cell r="C3638" t="str">
            <v>Acero Estructural (kg)</v>
          </cell>
          <cell r="D3638">
            <v>0</v>
          </cell>
        </row>
        <row r="3639">
          <cell r="B3639" t="str">
            <v>N3S42E14</v>
          </cell>
          <cell r="C3639" t="str">
            <v>Conductores de media tensión</v>
          </cell>
          <cell r="D3639">
            <v>0</v>
          </cell>
        </row>
        <row r="3640">
          <cell r="B3640" t="str">
            <v>N3S42E15</v>
          </cell>
          <cell r="C3640" t="str">
            <v>Conectores</v>
          </cell>
          <cell r="D3640">
            <v>0</v>
          </cell>
        </row>
        <row r="3641">
          <cell r="B3641" t="str">
            <v>N3S42E16</v>
          </cell>
          <cell r="C3641" t="str">
            <v>Cadenas de aisladores</v>
          </cell>
          <cell r="D3641">
            <v>0</v>
          </cell>
        </row>
        <row r="3642">
          <cell r="B3642" t="str">
            <v>N3S42E17</v>
          </cell>
          <cell r="C3642" t="str">
            <v>Poste de concreto 12 m 1050 kg</v>
          </cell>
          <cell r="D3642">
            <v>0</v>
          </cell>
        </row>
        <row r="3643">
          <cell r="B3643" t="str">
            <v>N3S42E18</v>
          </cell>
          <cell r="C3643" t="str">
            <v>Cable XLP o EPR, # 4/0 - N3</v>
          </cell>
          <cell r="D3643">
            <v>0</v>
          </cell>
        </row>
        <row r="3644">
          <cell r="B3644" t="str">
            <v>N3S42E19</v>
          </cell>
          <cell r="C3644" t="str">
            <v>Terminales SF6 - Aire - N3</v>
          </cell>
          <cell r="D3644">
            <v>0</v>
          </cell>
        </row>
        <row r="3645">
          <cell r="B3645" t="str">
            <v>N3S42E20</v>
          </cell>
          <cell r="C3645" t="str">
            <v>Servicios Auxiliares AC y DC tipo 1</v>
          </cell>
          <cell r="D3645">
            <v>0</v>
          </cell>
        </row>
        <row r="3646">
          <cell r="B3646" t="str">
            <v>N3S42E20</v>
          </cell>
          <cell r="C3646" t="str">
            <v>Servicios Auxiliares AC y DC tipo 2</v>
          </cell>
          <cell r="D3646">
            <v>0</v>
          </cell>
        </row>
        <row r="3647">
          <cell r="B3647" t="str">
            <v>N3S42E20</v>
          </cell>
          <cell r="C3647" t="str">
            <v>Servicios Auxiliares AC y DC tipo 3</v>
          </cell>
          <cell r="D3647">
            <v>0</v>
          </cell>
        </row>
        <row r="3648">
          <cell r="B3648" t="str">
            <v>N3S42E20</v>
          </cell>
          <cell r="C3648" t="str">
            <v>Servicios Auxiliares AC y DC tipo 4</v>
          </cell>
          <cell r="D3648">
            <v>0</v>
          </cell>
        </row>
        <row r="3649">
          <cell r="B3649" t="str">
            <v>N3S42E20</v>
          </cell>
          <cell r="C3649" t="str">
            <v>Servicios Auxiliares AC y DC tipo 5</v>
          </cell>
          <cell r="D3649">
            <v>0</v>
          </cell>
        </row>
        <row r="3650">
          <cell r="B3650" t="str">
            <v>N3S42E21</v>
          </cell>
          <cell r="C3650" t="str">
            <v>Alambre de cobre  No 4 AWG / acero</v>
          </cell>
          <cell r="D3650">
            <v>0</v>
          </cell>
        </row>
        <row r="3651">
          <cell r="B3651" t="str">
            <v>N3S42E22</v>
          </cell>
          <cell r="C3651" t="str">
            <v>Material de conexión en malla de puesta a tierra</v>
          </cell>
          <cell r="D3651">
            <v>0</v>
          </cell>
        </row>
        <row r="3652">
          <cell r="B3652" t="str">
            <v>N3S42E23</v>
          </cell>
          <cell r="C3652" t="str">
            <v>Cables de SSAA  para equipos de patio</v>
          </cell>
          <cell r="D3652">
            <v>0</v>
          </cell>
        </row>
        <row r="3653">
          <cell r="B3653" t="str">
            <v>N3S42E24</v>
          </cell>
          <cell r="C3653" t="str">
            <v>Alumbrado exterior</v>
          </cell>
          <cell r="D3653">
            <v>0</v>
          </cell>
        </row>
        <row r="3654">
          <cell r="B3654" t="str">
            <v>N3S43E01</v>
          </cell>
          <cell r="C3654" t="str">
            <v>Celda de entrada o salida - N3</v>
          </cell>
          <cell r="D3654">
            <v>0</v>
          </cell>
        </row>
        <row r="3655">
          <cell r="B3655" t="str">
            <v>N3S43E02</v>
          </cell>
          <cell r="C3655" t="str">
            <v>Gabinete de línea o transformador en SF6 - N3</v>
          </cell>
          <cell r="D3655">
            <v>0</v>
          </cell>
        </row>
        <row r="3656">
          <cell r="B3656" t="str">
            <v>N3S43E03</v>
          </cell>
          <cell r="C3656" t="str">
            <v>Dispositivo de Protección contra Sobretensiones (DPS) - N3</v>
          </cell>
          <cell r="D3656">
            <v>0</v>
          </cell>
        </row>
        <row r="3657">
          <cell r="B3657" t="str">
            <v>N3S43E04</v>
          </cell>
          <cell r="C3657" t="str">
            <v>Interruptor - N3</v>
          </cell>
          <cell r="D3657">
            <v>0</v>
          </cell>
        </row>
        <row r="3658">
          <cell r="B3658" t="str">
            <v>N3S43E05</v>
          </cell>
          <cell r="C3658" t="str">
            <v>Juego Pararrayos - N3</v>
          </cell>
          <cell r="D3658">
            <v>3757098</v>
          </cell>
        </row>
        <row r="3659">
          <cell r="B3659" t="str">
            <v>N3S43E06</v>
          </cell>
          <cell r="C3659" t="str">
            <v>Seccionador tripolar - N3</v>
          </cell>
          <cell r="D3659">
            <v>0</v>
          </cell>
        </row>
        <row r="3660">
          <cell r="B3660" t="str">
            <v>N3S43E07</v>
          </cell>
          <cell r="C3660" t="str">
            <v>Seccionador tripolar con Cuchilla de puesta a tierra - N3</v>
          </cell>
          <cell r="D3660">
            <v>0</v>
          </cell>
        </row>
        <row r="3661">
          <cell r="B3661" t="str">
            <v>N3S43E08</v>
          </cell>
          <cell r="C3661" t="str">
            <v>Transformador de corriente - N3</v>
          </cell>
          <cell r="D3661">
            <v>0</v>
          </cell>
        </row>
        <row r="3662">
          <cell r="B3662" t="str">
            <v>N3S43E09</v>
          </cell>
          <cell r="C3662" t="str">
            <v>Módulo encapsulado en SF6 linea o transformador - barra sencilla - N3</v>
          </cell>
          <cell r="D3662">
            <v>0</v>
          </cell>
        </row>
        <row r="3663">
          <cell r="B3663" t="str">
            <v>N3S43E09</v>
          </cell>
          <cell r="C3663" t="str">
            <v>Módulo encapsulado en SF6 linea o transformador - barra doble - N3</v>
          </cell>
          <cell r="D3663">
            <v>0</v>
          </cell>
        </row>
        <row r="3664">
          <cell r="B3664" t="str">
            <v>N3S43E10</v>
          </cell>
          <cell r="C3664" t="str">
            <v>Subestación Móvil 30 MVA</v>
          </cell>
          <cell r="D3664">
            <v>0</v>
          </cell>
        </row>
        <row r="3665">
          <cell r="B3665" t="str">
            <v>N3S43E10</v>
          </cell>
          <cell r="C3665" t="str">
            <v>Subestación Móvil 15 MVA</v>
          </cell>
          <cell r="D3665">
            <v>0</v>
          </cell>
        </row>
        <row r="3666">
          <cell r="B3666" t="str">
            <v>N3S43E11</v>
          </cell>
          <cell r="C3666" t="str">
            <v>Subestación Móvil 21 MVA</v>
          </cell>
          <cell r="D3666">
            <v>0</v>
          </cell>
        </row>
        <row r="3667">
          <cell r="B3667" t="str">
            <v>N3S43E11</v>
          </cell>
          <cell r="C3667" t="str">
            <v>Subestación Móvil 7,5 MVA</v>
          </cell>
          <cell r="D3667">
            <v>0</v>
          </cell>
        </row>
        <row r="3668">
          <cell r="B3668" t="str">
            <v>N3S43E12</v>
          </cell>
          <cell r="C3668" t="str">
            <v>Juego pararrayos - N2</v>
          </cell>
          <cell r="D3668">
            <v>790968</v>
          </cell>
        </row>
        <row r="3669">
          <cell r="B3669" t="str">
            <v>N3S43E13</v>
          </cell>
          <cell r="C3669" t="str">
            <v>Acero Estructural (kg)</v>
          </cell>
          <cell r="D3669">
            <v>43206627</v>
          </cell>
        </row>
        <row r="3670">
          <cell r="B3670" t="str">
            <v>N3S43E14</v>
          </cell>
          <cell r="C3670" t="str">
            <v>Conductores de media tensión</v>
          </cell>
          <cell r="D3670">
            <v>692097</v>
          </cell>
        </row>
        <row r="3671">
          <cell r="B3671" t="str">
            <v>N3S43E15</v>
          </cell>
          <cell r="C3671" t="str">
            <v>Conectores</v>
          </cell>
          <cell r="D3671">
            <v>692097</v>
          </cell>
        </row>
        <row r="3672">
          <cell r="B3672" t="str">
            <v>N3S43E16</v>
          </cell>
          <cell r="C3672" t="str">
            <v>Cadenas de aisladores</v>
          </cell>
          <cell r="D3672">
            <v>2175162</v>
          </cell>
        </row>
        <row r="3673">
          <cell r="B3673" t="str">
            <v>N3S43E17</v>
          </cell>
          <cell r="C3673" t="str">
            <v>Poste de concreto 12 m 1050 kg</v>
          </cell>
          <cell r="D3673">
            <v>0</v>
          </cell>
        </row>
        <row r="3674">
          <cell r="B3674" t="str">
            <v>N3S43E18</v>
          </cell>
          <cell r="C3674" t="str">
            <v>Cable XLP o EPR, # 4/0 - N3</v>
          </cell>
          <cell r="D3674">
            <v>0</v>
          </cell>
        </row>
        <row r="3675">
          <cell r="B3675" t="str">
            <v>N3S43E19</v>
          </cell>
          <cell r="C3675" t="str">
            <v>Terminales SF6 - Aire - N3</v>
          </cell>
          <cell r="D3675">
            <v>0</v>
          </cell>
        </row>
        <row r="3676">
          <cell r="B3676" t="str">
            <v>N3S43E20</v>
          </cell>
          <cell r="C3676" t="str">
            <v>Servicios Auxiliares AC y DC tipo 1</v>
          </cell>
          <cell r="D3676">
            <v>0</v>
          </cell>
        </row>
        <row r="3677">
          <cell r="B3677" t="str">
            <v>N3S43E20</v>
          </cell>
          <cell r="C3677" t="str">
            <v>Servicios Auxiliares AC y DC tipo 2</v>
          </cell>
          <cell r="D3677">
            <v>0</v>
          </cell>
        </row>
        <row r="3678">
          <cell r="B3678" t="str">
            <v>N3S43E20</v>
          </cell>
          <cell r="C3678" t="str">
            <v>Servicios Auxiliares AC y DC tipo 3</v>
          </cell>
          <cell r="D3678">
            <v>0</v>
          </cell>
        </row>
        <row r="3679">
          <cell r="B3679" t="str">
            <v>N3S43E20</v>
          </cell>
          <cell r="C3679" t="str">
            <v>Servicios Auxiliares AC y DC tipo 4</v>
          </cell>
          <cell r="D3679">
            <v>0</v>
          </cell>
        </row>
        <row r="3680">
          <cell r="B3680" t="str">
            <v>N3S43E20</v>
          </cell>
          <cell r="C3680" t="str">
            <v>Servicios Auxiliares AC y DC tipo 5</v>
          </cell>
          <cell r="D3680">
            <v>5141292</v>
          </cell>
        </row>
        <row r="3681">
          <cell r="B3681" t="str">
            <v>N3S43E21</v>
          </cell>
          <cell r="C3681" t="str">
            <v>Alambre de cobre  No 4 AWG / acero</v>
          </cell>
          <cell r="D3681">
            <v>7613067</v>
          </cell>
        </row>
        <row r="3682">
          <cell r="B3682" t="str">
            <v>N3S43E22</v>
          </cell>
          <cell r="C3682" t="str">
            <v>Material de conexión en malla de puesta a tierra</v>
          </cell>
          <cell r="D3682">
            <v>9590487</v>
          </cell>
        </row>
        <row r="3683">
          <cell r="B3683" t="str">
            <v>N3S43E23</v>
          </cell>
          <cell r="C3683" t="str">
            <v>Cables de SSAA  para equipos de patio</v>
          </cell>
          <cell r="D3683">
            <v>6130002</v>
          </cell>
        </row>
        <row r="3684">
          <cell r="B3684" t="str">
            <v>N3S43E24</v>
          </cell>
          <cell r="C3684" t="str">
            <v>Alumbrado exterior</v>
          </cell>
          <cell r="D3684">
            <v>19082103</v>
          </cell>
        </row>
        <row r="3685">
          <cell r="B3685" t="str">
            <v>N3S45E01</v>
          </cell>
          <cell r="C3685" t="str">
            <v>Celda de entrada o salida - N3</v>
          </cell>
          <cell r="D3685" t="e">
            <v>#N/A</v>
          </cell>
        </row>
        <row r="3686">
          <cell r="B3686" t="str">
            <v>N3S45E02</v>
          </cell>
          <cell r="C3686" t="str">
            <v>Gabinete de línea o transformador en SF6 - N3</v>
          </cell>
          <cell r="D3686" t="e">
            <v>#N/A</v>
          </cell>
        </row>
        <row r="3687">
          <cell r="B3687" t="str">
            <v>N3S45E03</v>
          </cell>
          <cell r="C3687" t="str">
            <v>Dispositivo de Protección contra Sobretensiones (DPS) - N3</v>
          </cell>
          <cell r="D3687" t="e">
            <v>#N/A</v>
          </cell>
        </row>
        <row r="3688">
          <cell r="B3688" t="str">
            <v>N3S45E04</v>
          </cell>
          <cell r="C3688" t="str">
            <v>Interruptor - N3</v>
          </cell>
          <cell r="D3688" t="e">
            <v>#N/A</v>
          </cell>
        </row>
        <row r="3689">
          <cell r="B3689" t="str">
            <v>N3S45E05</v>
          </cell>
          <cell r="C3689" t="str">
            <v>Juego Pararrayos - N3</v>
          </cell>
          <cell r="D3689" t="e">
            <v>#N/A</v>
          </cell>
        </row>
        <row r="3690">
          <cell r="B3690" t="str">
            <v>N3S45E06</v>
          </cell>
          <cell r="C3690" t="str">
            <v>Seccionador tripolar - N3</v>
          </cell>
          <cell r="D3690" t="e">
            <v>#N/A</v>
          </cell>
        </row>
        <row r="3691">
          <cell r="B3691" t="str">
            <v>N3S45E07</v>
          </cell>
          <cell r="C3691" t="str">
            <v>Seccionador tripolar con Cuchilla de puesta a tierra - N3</v>
          </cell>
          <cell r="D3691" t="e">
            <v>#N/A</v>
          </cell>
        </row>
        <row r="3692">
          <cell r="B3692" t="str">
            <v>N3S45E08</v>
          </cell>
          <cell r="C3692" t="str">
            <v>Transformador de corriente - N3</v>
          </cell>
          <cell r="D3692" t="e">
            <v>#N/A</v>
          </cell>
        </row>
        <row r="3693">
          <cell r="B3693" t="str">
            <v>N3S45E09</v>
          </cell>
          <cell r="C3693" t="str">
            <v>Módulo encapsulado en SF6 linea o transformador - barra sencilla - N3</v>
          </cell>
          <cell r="D3693" t="e">
            <v>#N/A</v>
          </cell>
        </row>
        <row r="3694">
          <cell r="B3694" t="str">
            <v>N3S45E09</v>
          </cell>
          <cell r="C3694" t="str">
            <v>Módulo encapsulado en SF6 linea o transformador - barra doble - N3</v>
          </cell>
          <cell r="D3694" t="e">
            <v>#N/A</v>
          </cell>
        </row>
        <row r="3695">
          <cell r="B3695" t="str">
            <v>N3S45E10</v>
          </cell>
          <cell r="C3695" t="str">
            <v>Subestación Móvil 30 MVA</v>
          </cell>
          <cell r="D3695" t="e">
            <v>#N/A</v>
          </cell>
        </row>
        <row r="3696">
          <cell r="B3696" t="str">
            <v>N3S45E10</v>
          </cell>
          <cell r="C3696" t="str">
            <v>Subestación Móvil 15 MVA</v>
          </cell>
          <cell r="D3696" t="e">
            <v>#N/A</v>
          </cell>
        </row>
        <row r="3697">
          <cell r="B3697" t="str">
            <v>N3S45E11</v>
          </cell>
          <cell r="C3697" t="str">
            <v>Subestación Móvil 21 MVA</v>
          </cell>
          <cell r="D3697" t="e">
            <v>#N/A</v>
          </cell>
        </row>
        <row r="3698">
          <cell r="B3698" t="str">
            <v>N3S45E11</v>
          </cell>
          <cell r="C3698" t="str">
            <v>Subestación Móvil 7,5 MVA</v>
          </cell>
          <cell r="D3698" t="e">
            <v>#N/A</v>
          </cell>
        </row>
        <row r="3699">
          <cell r="B3699" t="str">
            <v>N3S45E12</v>
          </cell>
          <cell r="C3699" t="str">
            <v>Juego pararrayos - N2</v>
          </cell>
          <cell r="D3699" t="e">
            <v>#N/A</v>
          </cell>
        </row>
        <row r="3700">
          <cell r="B3700" t="str">
            <v>N3S45E13</v>
          </cell>
          <cell r="C3700" t="str">
            <v>Acero Estructural (kg)</v>
          </cell>
          <cell r="D3700" t="e">
            <v>#N/A</v>
          </cell>
        </row>
        <row r="3701">
          <cell r="B3701" t="str">
            <v>N3S45E14</v>
          </cell>
          <cell r="C3701" t="str">
            <v>Conductores de media tensión</v>
          </cell>
          <cell r="D3701" t="e">
            <v>#N/A</v>
          </cell>
        </row>
        <row r="3702">
          <cell r="B3702" t="str">
            <v>N3S45E15</v>
          </cell>
          <cell r="C3702" t="str">
            <v>Conectores</v>
          </cell>
          <cell r="D3702" t="e">
            <v>#N/A</v>
          </cell>
        </row>
        <row r="3703">
          <cell r="B3703" t="str">
            <v>N3S45E16</v>
          </cell>
          <cell r="C3703" t="str">
            <v>Cadenas de aisladores</v>
          </cell>
          <cell r="D3703" t="e">
            <v>#N/A</v>
          </cell>
        </row>
        <row r="3704">
          <cell r="B3704" t="str">
            <v>N3S45E17</v>
          </cell>
          <cell r="C3704" t="str">
            <v>Poste de concreto 12 m 1050 kg</v>
          </cell>
          <cell r="D3704" t="e">
            <v>#N/A</v>
          </cell>
        </row>
        <row r="3705">
          <cell r="B3705" t="str">
            <v>N3S45E18</v>
          </cell>
          <cell r="C3705" t="str">
            <v>Cable XLP o EPR, # 4/0 - N3</v>
          </cell>
          <cell r="D3705" t="e">
            <v>#N/A</v>
          </cell>
        </row>
        <row r="3706">
          <cell r="B3706" t="str">
            <v>N3S45E19</v>
          </cell>
          <cell r="C3706" t="str">
            <v>Terminales SF6 - Aire - N3</v>
          </cell>
          <cell r="D3706" t="e">
            <v>#N/A</v>
          </cell>
        </row>
        <row r="3707">
          <cell r="B3707" t="str">
            <v>N3S45E20</v>
          </cell>
          <cell r="C3707" t="str">
            <v>Servicios Auxiliares AC y DC tipo 1</v>
          </cell>
          <cell r="D3707" t="e">
            <v>#N/A</v>
          </cell>
        </row>
        <row r="3708">
          <cell r="B3708" t="str">
            <v>N3S45E20</v>
          </cell>
          <cell r="C3708" t="str">
            <v>Servicios Auxiliares AC y DC tipo 2</v>
          </cell>
          <cell r="D3708" t="e">
            <v>#N/A</v>
          </cell>
        </row>
        <row r="3709">
          <cell r="B3709" t="str">
            <v>N3S45E20</v>
          </cell>
          <cell r="C3709" t="str">
            <v>Servicios Auxiliares AC y DC tipo 3</v>
          </cell>
          <cell r="D3709" t="e">
            <v>#N/A</v>
          </cell>
        </row>
        <row r="3710">
          <cell r="B3710" t="str">
            <v>N3S45E20</v>
          </cell>
          <cell r="C3710" t="str">
            <v>Servicios Auxiliares AC y DC tipo 4</v>
          </cell>
          <cell r="D3710" t="e">
            <v>#N/A</v>
          </cell>
        </row>
        <row r="3711">
          <cell r="B3711" t="str">
            <v>N3S45E20</v>
          </cell>
          <cell r="C3711" t="str">
            <v>Servicios Auxiliares AC y DC tipo 5</v>
          </cell>
          <cell r="D3711" t="e">
            <v>#N/A</v>
          </cell>
        </row>
        <row r="3712">
          <cell r="B3712" t="str">
            <v>N3S45E21</v>
          </cell>
          <cell r="C3712" t="str">
            <v>Alambre de cobre  No 4 AWG / acero</v>
          </cell>
          <cell r="D3712" t="e">
            <v>#N/A</v>
          </cell>
        </row>
        <row r="3713">
          <cell r="B3713" t="str">
            <v>N3S45E22</v>
          </cell>
          <cell r="C3713" t="str">
            <v>Material de conexión en malla de puesta a tierra</v>
          </cell>
          <cell r="D3713" t="e">
            <v>#N/A</v>
          </cell>
        </row>
        <row r="3714">
          <cell r="B3714" t="str">
            <v>N3S45E23</v>
          </cell>
          <cell r="C3714" t="str">
            <v>Cables de SSAA  para equipos de patio</v>
          </cell>
          <cell r="D3714" t="e">
            <v>#N/A</v>
          </cell>
        </row>
        <row r="3715">
          <cell r="B3715" t="str">
            <v>N3S45E24</v>
          </cell>
          <cell r="C3715" t="str">
            <v>Alumbrado exterior</v>
          </cell>
          <cell r="D3715" t="e">
            <v>#N/A</v>
          </cell>
        </row>
        <row r="3716">
          <cell r="B3716" t="str">
            <v>N3S46E01</v>
          </cell>
          <cell r="C3716" t="str">
            <v>Celda de entrada o salida - N3</v>
          </cell>
          <cell r="D3716" t="e">
            <v>#N/A</v>
          </cell>
        </row>
        <row r="3717">
          <cell r="B3717" t="str">
            <v>N3S46E02</v>
          </cell>
          <cell r="C3717" t="str">
            <v>Gabinete de línea o transformador en SF6 - N3</v>
          </cell>
          <cell r="D3717" t="e">
            <v>#N/A</v>
          </cell>
        </row>
        <row r="3718">
          <cell r="B3718" t="str">
            <v>N3S46E03</v>
          </cell>
          <cell r="C3718" t="str">
            <v>Dispositivo de Protección contra Sobretensiones (DPS) - N3</v>
          </cell>
          <cell r="D3718" t="e">
            <v>#N/A</v>
          </cell>
        </row>
        <row r="3719">
          <cell r="B3719" t="str">
            <v>N3S46E04</v>
          </cell>
          <cell r="C3719" t="str">
            <v>Interruptor - N3</v>
          </cell>
          <cell r="D3719" t="e">
            <v>#N/A</v>
          </cell>
        </row>
        <row r="3720">
          <cell r="B3720" t="str">
            <v>N3S46E05</v>
          </cell>
          <cell r="C3720" t="str">
            <v>Juego Pararrayos - N3</v>
          </cell>
          <cell r="D3720" t="e">
            <v>#N/A</v>
          </cell>
        </row>
        <row r="3721">
          <cell r="B3721" t="str">
            <v>N3S46E06</v>
          </cell>
          <cell r="C3721" t="str">
            <v>Seccionador tripolar - N3</v>
          </cell>
          <cell r="D3721" t="e">
            <v>#N/A</v>
          </cell>
        </row>
        <row r="3722">
          <cell r="B3722" t="str">
            <v>N3S46E07</v>
          </cell>
          <cell r="C3722" t="str">
            <v>Seccionador tripolar con Cuchilla de puesta a tierra - N3</v>
          </cell>
          <cell r="D3722" t="e">
            <v>#N/A</v>
          </cell>
        </row>
        <row r="3723">
          <cell r="B3723" t="str">
            <v>N3S46E08</v>
          </cell>
          <cell r="C3723" t="str">
            <v>Transformador de corriente - N3</v>
          </cell>
          <cell r="D3723" t="e">
            <v>#N/A</v>
          </cell>
        </row>
        <row r="3724">
          <cell r="B3724" t="str">
            <v>N3S46E09</v>
          </cell>
          <cell r="C3724" t="str">
            <v>Módulo encapsulado en SF6 linea o transformador - barra sencilla - N3</v>
          </cell>
          <cell r="D3724" t="e">
            <v>#N/A</v>
          </cell>
        </row>
        <row r="3725">
          <cell r="B3725" t="str">
            <v>N3S46E09</v>
          </cell>
          <cell r="C3725" t="str">
            <v>Módulo encapsulado en SF6 linea o transformador - barra doble - N3</v>
          </cell>
          <cell r="D3725" t="e">
            <v>#N/A</v>
          </cell>
        </row>
        <row r="3726">
          <cell r="B3726" t="str">
            <v>N3S46E10</v>
          </cell>
          <cell r="C3726" t="str">
            <v>Subestación Móvil 30 MVA</v>
          </cell>
          <cell r="D3726" t="e">
            <v>#N/A</v>
          </cell>
        </row>
        <row r="3727">
          <cell r="B3727" t="str">
            <v>N3S46E10</v>
          </cell>
          <cell r="C3727" t="str">
            <v>Subestación Móvil 15 MVA</v>
          </cell>
          <cell r="D3727" t="e">
            <v>#N/A</v>
          </cell>
        </row>
        <row r="3728">
          <cell r="B3728" t="str">
            <v>N3S46E11</v>
          </cell>
          <cell r="C3728" t="str">
            <v>Subestación Móvil 21 MVA</v>
          </cell>
          <cell r="D3728" t="e">
            <v>#N/A</v>
          </cell>
        </row>
        <row r="3729">
          <cell r="B3729" t="str">
            <v>N3S46E11</v>
          </cell>
          <cell r="C3729" t="str">
            <v>Subestación Móvil 7,5 MVA</v>
          </cell>
          <cell r="D3729" t="e">
            <v>#N/A</v>
          </cell>
        </row>
        <row r="3730">
          <cell r="B3730" t="str">
            <v>N3S46E12</v>
          </cell>
          <cell r="C3730" t="str">
            <v>Juego pararrayos - N2</v>
          </cell>
          <cell r="D3730" t="e">
            <v>#N/A</v>
          </cell>
        </row>
        <row r="3731">
          <cell r="B3731" t="str">
            <v>N3S46E13</v>
          </cell>
          <cell r="C3731" t="str">
            <v>Acero Estructural (kg)</v>
          </cell>
          <cell r="D3731" t="e">
            <v>#N/A</v>
          </cell>
        </row>
        <row r="3732">
          <cell r="B3732" t="str">
            <v>N3S46E14</v>
          </cell>
          <cell r="C3732" t="str">
            <v>Conductores de media tensión</v>
          </cell>
          <cell r="D3732" t="e">
            <v>#N/A</v>
          </cell>
        </row>
        <row r="3733">
          <cell r="B3733" t="str">
            <v>N3S46E15</v>
          </cell>
          <cell r="C3733" t="str">
            <v>Conectores</v>
          </cell>
          <cell r="D3733" t="e">
            <v>#N/A</v>
          </cell>
        </row>
        <row r="3734">
          <cell r="B3734" t="str">
            <v>N3S46E16</v>
          </cell>
          <cell r="C3734" t="str">
            <v>Cadenas de aisladores</v>
          </cell>
          <cell r="D3734" t="e">
            <v>#N/A</v>
          </cell>
        </row>
        <row r="3735">
          <cell r="B3735" t="str">
            <v>N3S46E17</v>
          </cell>
          <cell r="C3735" t="str">
            <v>Poste de concreto 12 m 1050 kg</v>
          </cell>
          <cell r="D3735" t="e">
            <v>#N/A</v>
          </cell>
        </row>
        <row r="3736">
          <cell r="B3736" t="str">
            <v>N3S46E18</v>
          </cell>
          <cell r="C3736" t="str">
            <v>Cable XLP o EPR, # 4/0 - N3</v>
          </cell>
          <cell r="D3736" t="e">
            <v>#N/A</v>
          </cell>
        </row>
        <row r="3737">
          <cell r="B3737" t="str">
            <v>N3S46E19</v>
          </cell>
          <cell r="C3737" t="str">
            <v>Terminales SF6 - Aire - N3</v>
          </cell>
          <cell r="D3737" t="e">
            <v>#N/A</v>
          </cell>
        </row>
        <row r="3738">
          <cell r="B3738" t="str">
            <v>N3S46E20</v>
          </cell>
          <cell r="C3738" t="str">
            <v>Servicios Auxiliares AC y DC tipo 1</v>
          </cell>
          <cell r="D3738" t="e">
            <v>#N/A</v>
          </cell>
        </row>
        <row r="3739">
          <cell r="B3739" t="str">
            <v>N3S46E20</v>
          </cell>
          <cell r="C3739" t="str">
            <v>Servicios Auxiliares AC y DC tipo 2</v>
          </cell>
          <cell r="D3739" t="e">
            <v>#N/A</v>
          </cell>
        </row>
        <row r="3740">
          <cell r="B3740" t="str">
            <v>N3S46E20</v>
          </cell>
          <cell r="C3740" t="str">
            <v>Servicios Auxiliares AC y DC tipo 3</v>
          </cell>
          <cell r="D3740" t="e">
            <v>#N/A</v>
          </cell>
        </row>
        <row r="3741">
          <cell r="B3741" t="str">
            <v>N3S46E20</v>
          </cell>
          <cell r="C3741" t="str">
            <v>Servicios Auxiliares AC y DC tipo 4</v>
          </cell>
          <cell r="D3741" t="e">
            <v>#N/A</v>
          </cell>
        </row>
        <row r="3742">
          <cell r="B3742" t="str">
            <v>N3S46E20</v>
          </cell>
          <cell r="C3742" t="str">
            <v>Servicios Auxiliares AC y DC tipo 5</v>
          </cell>
          <cell r="D3742" t="e">
            <v>#N/A</v>
          </cell>
        </row>
        <row r="3743">
          <cell r="B3743" t="str">
            <v>N3S46E21</v>
          </cell>
          <cell r="C3743" t="str">
            <v>Alambre de cobre  No 4 AWG / acero</v>
          </cell>
          <cell r="D3743" t="e">
            <v>#N/A</v>
          </cell>
        </row>
        <row r="3744">
          <cell r="B3744" t="str">
            <v>N3S46E22</v>
          </cell>
          <cell r="C3744" t="str">
            <v>Material de conexión en malla de puesta a tierra</v>
          </cell>
          <cell r="D3744" t="e">
            <v>#N/A</v>
          </cell>
        </row>
        <row r="3745">
          <cell r="B3745" t="str">
            <v>N3S46E23</v>
          </cell>
          <cell r="C3745" t="str">
            <v>Cables de SSAA  para equipos de patio</v>
          </cell>
          <cell r="D3745" t="e">
            <v>#N/A</v>
          </cell>
        </row>
        <row r="3746">
          <cell r="B3746" t="str">
            <v>N3S46E24</v>
          </cell>
          <cell r="C3746" t="str">
            <v>Alumbrado exterior</v>
          </cell>
          <cell r="D3746" t="e">
            <v>#N/A</v>
          </cell>
        </row>
        <row r="3747">
          <cell r="B3747" t="str">
            <v>N3S47E01</v>
          </cell>
          <cell r="C3747" t="str">
            <v>Celda de entrada o salida - N3</v>
          </cell>
          <cell r="D3747">
            <v>0</v>
          </cell>
        </row>
        <row r="3748">
          <cell r="B3748" t="str">
            <v>N3S47E02</v>
          </cell>
          <cell r="C3748" t="str">
            <v>Gabinete de línea o transformador en SF6 - N3</v>
          </cell>
          <cell r="D3748">
            <v>0</v>
          </cell>
        </row>
        <row r="3749">
          <cell r="B3749" t="str">
            <v>N3S47E03</v>
          </cell>
          <cell r="C3749" t="str">
            <v>Dispositivo de Protección contra Sobretensiones (DPS) - N3</v>
          </cell>
          <cell r="D3749">
            <v>8264549.3534682784</v>
          </cell>
        </row>
        <row r="3750">
          <cell r="B3750" t="str">
            <v>N3S47E04</v>
          </cell>
          <cell r="C3750" t="str">
            <v>Interruptor - N3</v>
          </cell>
          <cell r="D3750">
            <v>0</v>
          </cell>
        </row>
        <row r="3751">
          <cell r="B3751" t="str">
            <v>N3S47E05</v>
          </cell>
          <cell r="C3751" t="str">
            <v>Juego Pararrayos - N3</v>
          </cell>
          <cell r="D3751">
            <v>0</v>
          </cell>
        </row>
        <row r="3752">
          <cell r="B3752" t="str">
            <v>N3S47E06</v>
          </cell>
          <cell r="C3752" t="str">
            <v>Seccionador tripolar - N3</v>
          </cell>
          <cell r="D3752">
            <v>0</v>
          </cell>
        </row>
        <row r="3753">
          <cell r="B3753" t="str">
            <v>N3S47E07</v>
          </cell>
          <cell r="C3753" t="str">
            <v>Seccionador tripolar con Cuchilla de puesta a tierra - N3</v>
          </cell>
          <cell r="D3753">
            <v>0</v>
          </cell>
        </row>
        <row r="3754">
          <cell r="B3754" t="str">
            <v>N3S47E08</v>
          </cell>
          <cell r="C3754" t="str">
            <v>Transformador de corriente - N3</v>
          </cell>
          <cell r="D3754">
            <v>0</v>
          </cell>
        </row>
        <row r="3755">
          <cell r="B3755" t="str">
            <v>N3S47E09</v>
          </cell>
          <cell r="C3755" t="str">
            <v>Módulo encapsulado en SF6 linea o transformador - barra sencilla - N3</v>
          </cell>
          <cell r="D3755">
            <v>0</v>
          </cell>
        </row>
        <row r="3756">
          <cell r="B3756" t="str">
            <v>N3S47E09</v>
          </cell>
          <cell r="C3756" t="str">
            <v>Módulo encapsulado en SF6 linea o transformador - barra doble - N3</v>
          </cell>
          <cell r="D3756">
            <v>0</v>
          </cell>
        </row>
        <row r="3757">
          <cell r="B3757" t="str">
            <v>N3S47E10</v>
          </cell>
          <cell r="C3757" t="str">
            <v>Subestación Móvil 30 MVA</v>
          </cell>
          <cell r="D3757">
            <v>0</v>
          </cell>
        </row>
        <row r="3758">
          <cell r="B3758" t="str">
            <v>N3S47E10</v>
          </cell>
          <cell r="C3758" t="str">
            <v>Subestación Móvil 15 MVA</v>
          </cell>
          <cell r="D3758">
            <v>0</v>
          </cell>
        </row>
        <row r="3759">
          <cell r="B3759" t="str">
            <v>N3S47E11</v>
          </cell>
          <cell r="C3759" t="str">
            <v>Subestación Móvil 21 MVA</v>
          </cell>
          <cell r="D3759">
            <v>0</v>
          </cell>
        </row>
        <row r="3760">
          <cell r="B3760" t="str">
            <v>N3S47E11</v>
          </cell>
          <cell r="C3760" t="str">
            <v>Subestación Móvil 7,5 MVA</v>
          </cell>
          <cell r="D3760">
            <v>0</v>
          </cell>
        </row>
        <row r="3761">
          <cell r="B3761" t="str">
            <v>N3S47E12</v>
          </cell>
          <cell r="C3761" t="str">
            <v>Juego pararrayos - N2</v>
          </cell>
          <cell r="D3761">
            <v>0</v>
          </cell>
        </row>
        <row r="3762">
          <cell r="B3762" t="str">
            <v>N3S47E13</v>
          </cell>
          <cell r="C3762" t="str">
            <v>Acero Estructural (kg)</v>
          </cell>
          <cell r="D3762">
            <v>2971523.3630447746</v>
          </cell>
        </row>
        <row r="3763">
          <cell r="B3763" t="str">
            <v>N3S47E14</v>
          </cell>
          <cell r="C3763" t="str">
            <v>Conductores de media tensión</v>
          </cell>
          <cell r="D3763">
            <v>23215.026273787302</v>
          </cell>
        </row>
        <row r="3764">
          <cell r="B3764" t="str">
            <v>N3S47E15</v>
          </cell>
          <cell r="C3764" t="str">
            <v>Conectores</v>
          </cell>
          <cell r="D3764">
            <v>23215.026273787302</v>
          </cell>
        </row>
        <row r="3765">
          <cell r="B3765" t="str">
            <v>N3S47E16</v>
          </cell>
          <cell r="C3765" t="str">
            <v>Cadenas de aisladores</v>
          </cell>
          <cell r="D3765">
            <v>0</v>
          </cell>
        </row>
        <row r="3766">
          <cell r="B3766" t="str">
            <v>N3S47E17</v>
          </cell>
          <cell r="C3766" t="str">
            <v>Poste de concreto 12 m 1050 kg</v>
          </cell>
          <cell r="D3766">
            <v>0</v>
          </cell>
        </row>
        <row r="3767">
          <cell r="B3767" t="str">
            <v>N3S47E18</v>
          </cell>
          <cell r="C3767" t="str">
            <v>Cable XLP o EPR, # 4/0 - N3</v>
          </cell>
          <cell r="D3767">
            <v>11932523.504726673</v>
          </cell>
        </row>
        <row r="3768">
          <cell r="B3768" t="str">
            <v>N3S47E19</v>
          </cell>
          <cell r="C3768" t="str">
            <v>Terminales SF6 - Aire - N3</v>
          </cell>
          <cell r="D3768">
            <v>0</v>
          </cell>
        </row>
        <row r="3769">
          <cell r="B3769" t="str">
            <v>N3S47E20</v>
          </cell>
          <cell r="C3769" t="str">
            <v>Servicios Auxiliares AC y DC tipo 1</v>
          </cell>
          <cell r="D3769">
            <v>0</v>
          </cell>
        </row>
        <row r="3770">
          <cell r="B3770" t="str">
            <v>N3S47E20</v>
          </cell>
          <cell r="C3770" t="str">
            <v>Servicios Auxiliares AC y DC tipo 2</v>
          </cell>
          <cell r="D3770">
            <v>0</v>
          </cell>
        </row>
        <row r="3771">
          <cell r="B3771" t="str">
            <v>N3S47E20</v>
          </cell>
          <cell r="C3771" t="str">
            <v>Servicios Auxiliares AC y DC tipo 3</v>
          </cell>
          <cell r="D3771">
            <v>0</v>
          </cell>
        </row>
        <row r="3772">
          <cell r="B3772" t="str">
            <v>N3S47E20</v>
          </cell>
          <cell r="C3772" t="str">
            <v>Servicios Auxiliares AC y DC tipo 4</v>
          </cell>
          <cell r="D3772">
            <v>0</v>
          </cell>
        </row>
        <row r="3773">
          <cell r="B3773" t="str">
            <v>N3S47E20</v>
          </cell>
          <cell r="C3773" t="str">
            <v>Servicios Auxiliares AC y DC tipo 5</v>
          </cell>
          <cell r="D3773">
            <v>0</v>
          </cell>
        </row>
        <row r="3774">
          <cell r="B3774" t="str">
            <v>N3S47E21</v>
          </cell>
          <cell r="C3774" t="str">
            <v>Alambre de cobre  No 4 AWG / acero</v>
          </cell>
          <cell r="D3774">
            <v>0</v>
          </cell>
        </row>
        <row r="3775">
          <cell r="B3775" t="str">
            <v>N3S47E22</v>
          </cell>
          <cell r="C3775" t="str">
            <v>Material de conexión en malla de puesta a tierra</v>
          </cell>
          <cell r="D3775">
            <v>0</v>
          </cell>
        </row>
        <row r="3776">
          <cell r="B3776" t="str">
            <v>N3S47E23</v>
          </cell>
          <cell r="C3776" t="str">
            <v>Cables de SSAA  para equipos de patio</v>
          </cell>
          <cell r="D3776">
            <v>0</v>
          </cell>
        </row>
        <row r="3777">
          <cell r="B3777" t="str">
            <v>N3S47E24</v>
          </cell>
          <cell r="C3777" t="str">
            <v>Alumbrado exterior</v>
          </cell>
          <cell r="D3777">
            <v>0</v>
          </cell>
        </row>
        <row r="3778">
          <cell r="B3778" t="str">
            <v>N2S1E01</v>
          </cell>
          <cell r="C3778" t="str">
            <v>Celda Circuito de Salida - N2</v>
          </cell>
          <cell r="D3778">
            <v>0</v>
          </cell>
        </row>
        <row r="3779">
          <cell r="B3779" t="str">
            <v>N2S1E01</v>
          </cell>
          <cell r="C3779" t="str">
            <v>Celda Circuito de Salida - N2 - TIPO 2</v>
          </cell>
          <cell r="D3779">
            <v>0</v>
          </cell>
        </row>
        <row r="3780">
          <cell r="B3780" t="str">
            <v>N2S1E02</v>
          </cell>
          <cell r="C3780" t="str">
            <v>Celda de interconexión - N2</v>
          </cell>
          <cell r="D3780">
            <v>0</v>
          </cell>
        </row>
        <row r="3781">
          <cell r="B3781" t="str">
            <v>N2S1E02</v>
          </cell>
          <cell r="C3781" t="str">
            <v>Celda de interconexión - N2 - TIPO 2</v>
          </cell>
          <cell r="D3781">
            <v>0</v>
          </cell>
        </row>
        <row r="3782">
          <cell r="B3782" t="str">
            <v>N2S1E03</v>
          </cell>
          <cell r="C3782" t="str">
            <v>Celda llegada transformador - N2</v>
          </cell>
          <cell r="D3782">
            <v>0</v>
          </cell>
        </row>
        <row r="3783">
          <cell r="B3783" t="str">
            <v>N2S1E03</v>
          </cell>
          <cell r="C3783" t="str">
            <v>Celda llegada transformador - N2 - TIPO 2</v>
          </cell>
          <cell r="D3783">
            <v>0</v>
          </cell>
        </row>
        <row r="3784">
          <cell r="B3784" t="str">
            <v>N2S1E04</v>
          </cell>
          <cell r="C3784" t="str">
            <v>Celda de medida - N2</v>
          </cell>
          <cell r="D3784">
            <v>0</v>
          </cell>
        </row>
        <row r="3785">
          <cell r="B3785" t="str">
            <v>N2S1E04</v>
          </cell>
          <cell r="C3785" t="str">
            <v>Celda de medida - N2 - TIPO 2</v>
          </cell>
          <cell r="D3785">
            <v>0</v>
          </cell>
        </row>
        <row r="3786">
          <cell r="B3786" t="str">
            <v>N2S1E05</v>
          </cell>
          <cell r="C3786" t="str">
            <v>Dispositivo de Protección contra Sobretensiones (DPS) - N2</v>
          </cell>
          <cell r="D3786">
            <v>6148332</v>
          </cell>
        </row>
        <row r="3787">
          <cell r="B3787" t="str">
            <v>N2S1E06</v>
          </cell>
          <cell r="C3787" t="str">
            <v>Gabinete de línea SF6 - N2</v>
          </cell>
          <cell r="D3787">
            <v>0</v>
          </cell>
        </row>
        <row r="3788">
          <cell r="B3788" t="str">
            <v>N2S1E07</v>
          </cell>
          <cell r="C3788" t="str">
            <v>Interruptor - N2</v>
          </cell>
          <cell r="D3788">
            <v>103838496</v>
          </cell>
        </row>
        <row r="3789">
          <cell r="B3789" t="str">
            <v>N2S1E08</v>
          </cell>
          <cell r="C3789" t="str">
            <v>Reconectador - N2</v>
          </cell>
          <cell r="D3789">
            <v>0</v>
          </cell>
        </row>
        <row r="3790">
          <cell r="B3790" t="str">
            <v>N2S1E09</v>
          </cell>
          <cell r="C3790" t="str">
            <v>Seccionador tripolar - N2</v>
          </cell>
          <cell r="D3790">
            <v>38484004</v>
          </cell>
        </row>
        <row r="3791">
          <cell r="B3791" t="str">
            <v>N2S1E10</v>
          </cell>
          <cell r="C3791" t="str">
            <v>Seccionador tripolar con Cuchilla de puesta a tierra - N2</v>
          </cell>
          <cell r="D3791">
            <v>32107955.999999996</v>
          </cell>
        </row>
        <row r="3792">
          <cell r="B3792" t="str">
            <v>N2S1E11</v>
          </cell>
          <cell r="C3792" t="str">
            <v>Transformador de corriente - N2</v>
          </cell>
          <cell r="D3792">
            <v>13435244</v>
          </cell>
        </row>
        <row r="3793">
          <cell r="B3793" t="str">
            <v>N2S1E12</v>
          </cell>
          <cell r="C3793" t="str">
            <v>Acero Estructural (kg)</v>
          </cell>
          <cell r="D3793">
            <v>32791103.999999996</v>
          </cell>
        </row>
        <row r="3794">
          <cell r="B3794" t="str">
            <v>N2S1E13</v>
          </cell>
          <cell r="C3794" t="str">
            <v>Conductores de media tensión</v>
          </cell>
          <cell r="D3794">
            <v>455432</v>
          </cell>
        </row>
        <row r="3795">
          <cell r="B3795" t="str">
            <v>N2S1E14</v>
          </cell>
          <cell r="C3795" t="str">
            <v>Conectores</v>
          </cell>
          <cell r="D3795">
            <v>455432</v>
          </cell>
        </row>
        <row r="3796">
          <cell r="B3796" t="str">
            <v>N2S1E15</v>
          </cell>
          <cell r="C3796" t="str">
            <v>Cadenas de aisladores</v>
          </cell>
          <cell r="D3796">
            <v>0</v>
          </cell>
        </row>
        <row r="3797">
          <cell r="B3797" t="str">
            <v>N2S1E16</v>
          </cell>
          <cell r="C3797" t="str">
            <v>Cable XLP o EPR, 500 kcmil - N2</v>
          </cell>
          <cell r="D3797">
            <v>0</v>
          </cell>
        </row>
        <row r="3798">
          <cell r="B3798" t="str">
            <v>N2S1E17</v>
          </cell>
          <cell r="C3798" t="str">
            <v>Poste de concreto 12 m 1050 kg</v>
          </cell>
          <cell r="D3798">
            <v>0</v>
          </cell>
        </row>
        <row r="3799">
          <cell r="B3799" t="str">
            <v>N2S1E18</v>
          </cell>
          <cell r="C3799" t="str">
            <v>Servicios Auxiliares AC y DC tipo 1</v>
          </cell>
          <cell r="D3799">
            <v>0</v>
          </cell>
        </row>
        <row r="3800">
          <cell r="B3800" t="str">
            <v>N2S1E18</v>
          </cell>
          <cell r="C3800" t="str">
            <v>Servicios Auxiliares AC y DC tipo 2</v>
          </cell>
          <cell r="D3800">
            <v>0</v>
          </cell>
        </row>
        <row r="3801">
          <cell r="B3801" t="str">
            <v>N2S1E18</v>
          </cell>
          <cell r="C3801" t="str">
            <v>Servicios Auxiliares AC y DC tipo 3</v>
          </cell>
          <cell r="D3801">
            <v>0</v>
          </cell>
        </row>
        <row r="3802">
          <cell r="B3802" t="str">
            <v>N2S1E18</v>
          </cell>
          <cell r="C3802" t="str">
            <v>Servicios Auxiliares AC y DC tipo 4</v>
          </cell>
          <cell r="D3802">
            <v>0</v>
          </cell>
        </row>
        <row r="3803">
          <cell r="B3803" t="str">
            <v>N2S1E19</v>
          </cell>
          <cell r="C3803" t="str">
            <v>Alambre de cobre  No 4 AWG / acero</v>
          </cell>
          <cell r="D3803">
            <v>0</v>
          </cell>
        </row>
        <row r="3804">
          <cell r="B3804" t="str">
            <v>N2S1E20</v>
          </cell>
          <cell r="C3804" t="str">
            <v>Material de conexión en malla de puesta a tierra</v>
          </cell>
          <cell r="D3804">
            <v>0</v>
          </cell>
        </row>
        <row r="3805">
          <cell r="B3805" t="str">
            <v>N2S1E21</v>
          </cell>
          <cell r="C3805" t="str">
            <v>Cables de SSAA  para equipos de patio</v>
          </cell>
          <cell r="D3805">
            <v>0</v>
          </cell>
        </row>
        <row r="3806">
          <cell r="B3806" t="str">
            <v>N2S1E22</v>
          </cell>
          <cell r="C3806" t="str">
            <v>Alumbrado exterior</v>
          </cell>
          <cell r="D3806">
            <v>0</v>
          </cell>
        </row>
        <row r="3807">
          <cell r="B3807" t="str">
            <v>N2S2E01</v>
          </cell>
          <cell r="C3807" t="str">
            <v>Celda Circuito de Salida - N2</v>
          </cell>
          <cell r="D3807">
            <v>0</v>
          </cell>
        </row>
        <row r="3808">
          <cell r="B3808" t="str">
            <v>N2S2E01</v>
          </cell>
          <cell r="C3808" t="str">
            <v>Celda Circuito de Salida - N2 - TIPO 2</v>
          </cell>
          <cell r="D3808">
            <v>0</v>
          </cell>
        </row>
        <row r="3809">
          <cell r="B3809" t="str">
            <v>N2S2E02</v>
          </cell>
          <cell r="C3809" t="str">
            <v>Celda de interconexión - N2</v>
          </cell>
          <cell r="D3809">
            <v>0</v>
          </cell>
        </row>
        <row r="3810">
          <cell r="B3810" t="str">
            <v>N2S2E02</v>
          </cell>
          <cell r="C3810" t="str">
            <v>Celda de interconexión - N2 - TIPO 2</v>
          </cell>
          <cell r="D3810">
            <v>0</v>
          </cell>
        </row>
        <row r="3811">
          <cell r="B3811" t="str">
            <v>N2S2E03</v>
          </cell>
          <cell r="C3811" t="str">
            <v>Celda llegada transformador - N2</v>
          </cell>
          <cell r="D3811">
            <v>0</v>
          </cell>
        </row>
        <row r="3812">
          <cell r="B3812" t="str">
            <v>N2S2E03</v>
          </cell>
          <cell r="C3812" t="str">
            <v>Celda llegada transformador - N2 - TIPO 2</v>
          </cell>
          <cell r="D3812">
            <v>0</v>
          </cell>
        </row>
        <row r="3813">
          <cell r="B3813" t="str">
            <v>N2S2E04</v>
          </cell>
          <cell r="C3813" t="str">
            <v>Celda de medida - N2</v>
          </cell>
          <cell r="D3813">
            <v>0</v>
          </cell>
        </row>
        <row r="3814">
          <cell r="B3814" t="str">
            <v>N2S2E04</v>
          </cell>
          <cell r="C3814" t="str">
            <v>Celda de medida - N2 - TIPO 2</v>
          </cell>
          <cell r="D3814">
            <v>0</v>
          </cell>
        </row>
        <row r="3815">
          <cell r="B3815" t="str">
            <v>N2S2E05</v>
          </cell>
          <cell r="C3815" t="str">
            <v>Dispositivo de Protección contra Sobretensiones (DPS) - N2</v>
          </cell>
          <cell r="D3815">
            <v>6078962</v>
          </cell>
        </row>
        <row r="3816">
          <cell r="B3816" t="str">
            <v>N2S2E06</v>
          </cell>
          <cell r="C3816" t="str">
            <v>Gabinete de línea SF6 - N2</v>
          </cell>
          <cell r="D3816">
            <v>0</v>
          </cell>
        </row>
        <row r="3817">
          <cell r="B3817" t="str">
            <v>N2S2E07</v>
          </cell>
          <cell r="C3817" t="str">
            <v>Interruptor - N2</v>
          </cell>
          <cell r="D3817">
            <v>102805974.99999999</v>
          </cell>
        </row>
        <row r="3818">
          <cell r="B3818" t="str">
            <v>N2S2E08</v>
          </cell>
          <cell r="C3818" t="str">
            <v>Reconectador - N2</v>
          </cell>
          <cell r="D3818">
            <v>0</v>
          </cell>
        </row>
        <row r="3819">
          <cell r="B3819" t="str">
            <v>N2S2E09</v>
          </cell>
          <cell r="C3819" t="str">
            <v>Seccionador tripolar - N2</v>
          </cell>
          <cell r="D3819">
            <v>37904116</v>
          </cell>
        </row>
        <row r="3820">
          <cell r="B3820" t="str">
            <v>N2S2E10</v>
          </cell>
          <cell r="C3820" t="str">
            <v>Seccionador tripolar con Cuchilla de puesta a tierra - N2</v>
          </cell>
          <cell r="D3820">
            <v>0</v>
          </cell>
        </row>
        <row r="3821">
          <cell r="B3821" t="str">
            <v>N2S2E11</v>
          </cell>
          <cell r="C3821" t="str">
            <v>Transformador de corriente - N2</v>
          </cell>
          <cell r="D3821">
            <v>13230682</v>
          </cell>
        </row>
        <row r="3822">
          <cell r="B3822" t="str">
            <v>N2S2E12</v>
          </cell>
          <cell r="C3822" t="str">
            <v>Acero Estructural (kg)</v>
          </cell>
          <cell r="D3822">
            <v>18058093</v>
          </cell>
        </row>
        <row r="3823">
          <cell r="B3823" t="str">
            <v>N2S2E13</v>
          </cell>
          <cell r="C3823" t="str">
            <v>Conductores de media tensión</v>
          </cell>
          <cell r="D3823">
            <v>357586</v>
          </cell>
        </row>
        <row r="3824">
          <cell r="B3824" t="str">
            <v>N2S2E14</v>
          </cell>
          <cell r="C3824" t="str">
            <v>Conectores</v>
          </cell>
          <cell r="D3824">
            <v>357586</v>
          </cell>
        </row>
        <row r="3825">
          <cell r="B3825" t="str">
            <v>N2S2E15</v>
          </cell>
          <cell r="C3825" t="str">
            <v>Cadenas de aisladores</v>
          </cell>
          <cell r="D3825">
            <v>0</v>
          </cell>
        </row>
        <row r="3826">
          <cell r="B3826" t="str">
            <v>N2S2E16</v>
          </cell>
          <cell r="C3826" t="str">
            <v>Cable XLP o EPR, 500 kcmil - N2</v>
          </cell>
          <cell r="D3826">
            <v>0</v>
          </cell>
        </row>
        <row r="3827">
          <cell r="B3827" t="str">
            <v>N2S2E17</v>
          </cell>
          <cell r="C3827" t="str">
            <v>Poste de concreto 12 m 1050 kg</v>
          </cell>
          <cell r="D3827">
            <v>0</v>
          </cell>
        </row>
        <row r="3828">
          <cell r="B3828" t="str">
            <v>N2S2E18</v>
          </cell>
          <cell r="C3828" t="str">
            <v>Servicios Auxiliares AC y DC tipo 1</v>
          </cell>
          <cell r="D3828">
            <v>0</v>
          </cell>
        </row>
        <row r="3829">
          <cell r="B3829" t="str">
            <v>N2S2E18</v>
          </cell>
          <cell r="C3829" t="str">
            <v>Servicios Auxiliares AC y DC tipo 2</v>
          </cell>
          <cell r="D3829">
            <v>0</v>
          </cell>
        </row>
        <row r="3830">
          <cell r="B3830" t="str">
            <v>N2S2E18</v>
          </cell>
          <cell r="C3830" t="str">
            <v>Servicios Auxiliares AC y DC tipo 3</v>
          </cell>
          <cell r="D3830">
            <v>0</v>
          </cell>
        </row>
        <row r="3831">
          <cell r="B3831" t="str">
            <v>N2S2E18</v>
          </cell>
          <cell r="C3831" t="str">
            <v>Servicios Auxiliares AC y DC tipo 4</v>
          </cell>
          <cell r="D3831">
            <v>0</v>
          </cell>
        </row>
        <row r="3832">
          <cell r="B3832" t="str">
            <v>N2S2E19</v>
          </cell>
          <cell r="C3832" t="str">
            <v>Alambre de cobre  No 4 AWG / acero</v>
          </cell>
          <cell r="D3832">
            <v>0</v>
          </cell>
        </row>
        <row r="3833">
          <cell r="B3833" t="str">
            <v>N2S2E20</v>
          </cell>
          <cell r="C3833" t="str">
            <v>Material de conexión en malla de puesta a tierra</v>
          </cell>
          <cell r="D3833">
            <v>0</v>
          </cell>
        </row>
        <row r="3834">
          <cell r="B3834" t="str">
            <v>N2S2E21</v>
          </cell>
          <cell r="C3834" t="str">
            <v>Cables de SSAA  para equipos de patio</v>
          </cell>
          <cell r="D3834">
            <v>0</v>
          </cell>
        </row>
        <row r="3835">
          <cell r="B3835" t="str">
            <v>N2S2E22</v>
          </cell>
          <cell r="C3835" t="str">
            <v>Alumbrado exterior</v>
          </cell>
          <cell r="D3835">
            <v>0</v>
          </cell>
        </row>
        <row r="3836">
          <cell r="B3836" t="str">
            <v>N2S3E01</v>
          </cell>
          <cell r="C3836" t="str">
            <v>Celda Circuito de Salida - N2</v>
          </cell>
          <cell r="D3836">
            <v>0</v>
          </cell>
        </row>
        <row r="3837">
          <cell r="B3837" t="str">
            <v>N2S3E01</v>
          </cell>
          <cell r="C3837" t="str">
            <v>Celda Circuito de Salida - N2 - TIPO 2</v>
          </cell>
          <cell r="D3837">
            <v>0</v>
          </cell>
        </row>
        <row r="3838">
          <cell r="B3838" t="str">
            <v>N2S3E02</v>
          </cell>
          <cell r="C3838" t="str">
            <v>Celda de interconexión - N2</v>
          </cell>
          <cell r="D3838">
            <v>0</v>
          </cell>
        </row>
        <row r="3839">
          <cell r="B3839" t="str">
            <v>N2S3E02</v>
          </cell>
          <cell r="C3839" t="str">
            <v>Celda de interconexión - N2 - TIPO 2</v>
          </cell>
          <cell r="D3839">
            <v>0</v>
          </cell>
        </row>
        <row r="3840">
          <cell r="B3840" t="str">
            <v>N2S3E03</v>
          </cell>
          <cell r="C3840" t="str">
            <v>Celda llegada transformador - N2</v>
          </cell>
          <cell r="D3840">
            <v>0</v>
          </cell>
        </row>
        <row r="3841">
          <cell r="B3841" t="str">
            <v>N2S3E03</v>
          </cell>
          <cell r="C3841" t="str">
            <v>Celda llegada transformador - N2 - TIPO 2</v>
          </cell>
          <cell r="D3841">
            <v>0</v>
          </cell>
        </row>
        <row r="3842">
          <cell r="B3842" t="str">
            <v>N2S3E04</v>
          </cell>
          <cell r="C3842" t="str">
            <v>Celda de medida - N2</v>
          </cell>
          <cell r="D3842">
            <v>0</v>
          </cell>
        </row>
        <row r="3843">
          <cell r="B3843" t="str">
            <v>N2S3E04</v>
          </cell>
          <cell r="C3843" t="str">
            <v>Celda de medida - N2 - TIPO 2</v>
          </cell>
          <cell r="D3843">
            <v>0</v>
          </cell>
        </row>
        <row r="3844">
          <cell r="B3844" t="str">
            <v>N2S3E05</v>
          </cell>
          <cell r="C3844" t="str">
            <v>Dispositivo de Protección contra Sobretensiones (DPS) - N2</v>
          </cell>
          <cell r="D3844">
            <v>6122534</v>
          </cell>
        </row>
        <row r="3845">
          <cell r="B3845" t="str">
            <v>N2S3E06</v>
          </cell>
          <cell r="C3845" t="str">
            <v>Gabinete de línea SF6 - N2</v>
          </cell>
          <cell r="D3845">
            <v>0</v>
          </cell>
        </row>
        <row r="3846">
          <cell r="B3846" t="str">
            <v>N2S3E07</v>
          </cell>
          <cell r="C3846" t="str">
            <v>Interruptor - N2</v>
          </cell>
          <cell r="D3846">
            <v>102413296</v>
          </cell>
        </row>
        <row r="3847">
          <cell r="B3847" t="str">
            <v>N2S3E08</v>
          </cell>
          <cell r="C3847" t="str">
            <v>Reconectador - N2</v>
          </cell>
          <cell r="D3847">
            <v>0</v>
          </cell>
        </row>
        <row r="3848">
          <cell r="B3848" t="str">
            <v>N2S3E09</v>
          </cell>
          <cell r="C3848" t="str">
            <v>Seccionador tripolar - N2</v>
          </cell>
          <cell r="D3848">
            <v>75975081</v>
          </cell>
        </row>
        <row r="3849">
          <cell r="B3849" t="str">
            <v>N2S3E10</v>
          </cell>
          <cell r="C3849" t="str">
            <v>Seccionador tripolar con Cuchilla de puesta a tierra - N2</v>
          </cell>
          <cell r="D3849">
            <v>31725858</v>
          </cell>
        </row>
        <row r="3850">
          <cell r="B3850" t="str">
            <v>N2S3E11</v>
          </cell>
          <cell r="C3850" t="str">
            <v>Transformador de corriente - N2</v>
          </cell>
          <cell r="D3850">
            <v>13358256</v>
          </cell>
        </row>
        <row r="3851">
          <cell r="B3851" t="str">
            <v>N2S3E12</v>
          </cell>
          <cell r="C3851" t="str">
            <v>Acero Estructural (kg)</v>
          </cell>
          <cell r="D3851">
            <v>44805817</v>
          </cell>
        </row>
        <row r="3852">
          <cell r="B3852" t="str">
            <v>N2S3E13</v>
          </cell>
          <cell r="C3852" t="str">
            <v>Conductores de media tensión</v>
          </cell>
          <cell r="D3852">
            <v>1113188</v>
          </cell>
        </row>
        <row r="3853">
          <cell r="B3853" t="str">
            <v>N2S3E14</v>
          </cell>
          <cell r="C3853" t="str">
            <v>Conectores</v>
          </cell>
          <cell r="D3853">
            <v>556594</v>
          </cell>
        </row>
        <row r="3854">
          <cell r="B3854" t="str">
            <v>N2S3E15</v>
          </cell>
          <cell r="C3854" t="str">
            <v>Cadenas de aisladores</v>
          </cell>
          <cell r="D3854">
            <v>2226376</v>
          </cell>
        </row>
        <row r="3855">
          <cell r="B3855" t="str">
            <v>N2S3E16</v>
          </cell>
          <cell r="C3855" t="str">
            <v>Cable XLP o EPR, 500 kcmil - N2</v>
          </cell>
          <cell r="D3855">
            <v>0</v>
          </cell>
        </row>
        <row r="3856">
          <cell r="B3856" t="str">
            <v>N2S3E17</v>
          </cell>
          <cell r="C3856" t="str">
            <v>Poste de concreto 12 m 1050 kg</v>
          </cell>
          <cell r="D3856">
            <v>0</v>
          </cell>
        </row>
        <row r="3857">
          <cell r="B3857" t="str">
            <v>N2S3E18</v>
          </cell>
          <cell r="C3857" t="str">
            <v>Servicios Auxiliares AC y DC tipo 1</v>
          </cell>
          <cell r="D3857">
            <v>0</v>
          </cell>
        </row>
        <row r="3858">
          <cell r="B3858" t="str">
            <v>N2S3E18</v>
          </cell>
          <cell r="C3858" t="str">
            <v>Servicios Auxiliares AC y DC tipo 2</v>
          </cell>
          <cell r="D3858">
            <v>0</v>
          </cell>
        </row>
        <row r="3859">
          <cell r="B3859" t="str">
            <v>N2S3E18</v>
          </cell>
          <cell r="C3859" t="str">
            <v>Servicios Auxiliares AC y DC tipo 3</v>
          </cell>
          <cell r="D3859">
            <v>0</v>
          </cell>
        </row>
        <row r="3860">
          <cell r="B3860" t="str">
            <v>N2S3E18</v>
          </cell>
          <cell r="C3860" t="str">
            <v>Servicios Auxiliares AC y DC tipo 4</v>
          </cell>
          <cell r="D3860">
            <v>0</v>
          </cell>
        </row>
        <row r="3861">
          <cell r="B3861" t="str">
            <v>N2S3E19</v>
          </cell>
          <cell r="C3861" t="str">
            <v>Alambre de cobre  No 4 AWG / acero</v>
          </cell>
          <cell r="D3861">
            <v>0</v>
          </cell>
        </row>
        <row r="3862">
          <cell r="B3862" t="str">
            <v>N2S3E20</v>
          </cell>
          <cell r="C3862" t="str">
            <v>Material de conexión en malla de puesta a tierra</v>
          </cell>
          <cell r="D3862">
            <v>0</v>
          </cell>
        </row>
        <row r="3863">
          <cell r="B3863" t="str">
            <v>N2S3E21</v>
          </cell>
          <cell r="C3863" t="str">
            <v>Cables de SSAA  para equipos de patio</v>
          </cell>
          <cell r="D3863">
            <v>0</v>
          </cell>
        </row>
        <row r="3864">
          <cell r="B3864" t="str">
            <v>N2S3E22</v>
          </cell>
          <cell r="C3864" t="str">
            <v>Alumbrado exterior</v>
          </cell>
          <cell r="D3864">
            <v>0</v>
          </cell>
        </row>
        <row r="3865">
          <cell r="B3865" t="str">
            <v>N2S4E01</v>
          </cell>
          <cell r="C3865" t="str">
            <v>Celda Circuito de Salida - N2</v>
          </cell>
          <cell r="D3865">
            <v>0</v>
          </cell>
        </row>
        <row r="3866">
          <cell r="B3866" t="str">
            <v>N2S4E01</v>
          </cell>
          <cell r="C3866" t="str">
            <v>Celda Circuito de Salida - N2 - TIPO 2</v>
          </cell>
          <cell r="D3866">
            <v>0</v>
          </cell>
        </row>
        <row r="3867">
          <cell r="B3867" t="str">
            <v>N2S4E02</v>
          </cell>
          <cell r="C3867" t="str">
            <v>Celda de interconexión - N2</v>
          </cell>
          <cell r="D3867">
            <v>0</v>
          </cell>
        </row>
        <row r="3868">
          <cell r="B3868" t="str">
            <v>N2S4E02</v>
          </cell>
          <cell r="C3868" t="str">
            <v>Celda de interconexión - N2 - TIPO 2</v>
          </cell>
          <cell r="D3868">
            <v>0</v>
          </cell>
        </row>
        <row r="3869">
          <cell r="B3869" t="str">
            <v>N2S4E03</v>
          </cell>
          <cell r="C3869" t="str">
            <v>Celda llegada transformador - N2</v>
          </cell>
          <cell r="D3869">
            <v>0</v>
          </cell>
        </row>
        <row r="3870">
          <cell r="B3870" t="str">
            <v>N2S4E03</v>
          </cell>
          <cell r="C3870" t="str">
            <v>Celda llegada transformador - N2 - TIPO 2</v>
          </cell>
          <cell r="D3870">
            <v>0</v>
          </cell>
        </row>
        <row r="3871">
          <cell r="B3871" t="str">
            <v>N2S4E04</v>
          </cell>
          <cell r="C3871" t="str">
            <v>Celda de medida - N2</v>
          </cell>
          <cell r="D3871">
            <v>0</v>
          </cell>
        </row>
        <row r="3872">
          <cell r="B3872" t="str">
            <v>N2S4E04</v>
          </cell>
          <cell r="C3872" t="str">
            <v>Celda de medida - N2 - TIPO 2</v>
          </cell>
          <cell r="D3872">
            <v>0</v>
          </cell>
        </row>
        <row r="3873">
          <cell r="B3873" t="str">
            <v>N2S4E05</v>
          </cell>
          <cell r="C3873" t="str">
            <v>Dispositivo de Protección contra Sobretensiones (DPS) - N2</v>
          </cell>
          <cell r="D3873">
            <v>6186840</v>
          </cell>
        </row>
        <row r="3874">
          <cell r="B3874" t="str">
            <v>N2S4E06</v>
          </cell>
          <cell r="C3874" t="str">
            <v>Gabinete de línea SF6 - N2</v>
          </cell>
          <cell r="D3874">
            <v>0</v>
          </cell>
        </row>
        <row r="3875">
          <cell r="B3875" t="str">
            <v>N2S4E07</v>
          </cell>
          <cell r="C3875" t="str">
            <v>Interruptor - N2</v>
          </cell>
          <cell r="D3875">
            <v>101520420</v>
          </cell>
        </row>
        <row r="3876">
          <cell r="B3876" t="str">
            <v>N2S4E08</v>
          </cell>
          <cell r="C3876" t="str">
            <v>Reconectador - N2</v>
          </cell>
          <cell r="D3876">
            <v>0</v>
          </cell>
        </row>
        <row r="3877">
          <cell r="B3877" t="str">
            <v>N2S4E09</v>
          </cell>
          <cell r="C3877" t="str">
            <v>Seccionador tripolar - N2</v>
          </cell>
          <cell r="D3877">
            <v>112488000</v>
          </cell>
        </row>
        <row r="3878">
          <cell r="B3878" t="str">
            <v>N2S4E10</v>
          </cell>
          <cell r="C3878" t="str">
            <v>Seccionador tripolar con Cuchilla de puesta a tierra - N2</v>
          </cell>
          <cell r="D3878">
            <v>0</v>
          </cell>
        </row>
        <row r="3879">
          <cell r="B3879" t="str">
            <v>N2S4E11</v>
          </cell>
          <cell r="C3879" t="str">
            <v>Transformador de corriente - N2</v>
          </cell>
          <cell r="D3879">
            <v>13217340</v>
          </cell>
        </row>
        <row r="3880">
          <cell r="B3880" t="str">
            <v>N2S4E12</v>
          </cell>
          <cell r="C3880" t="str">
            <v>Acero Estructural (kg)</v>
          </cell>
          <cell r="D3880">
            <v>44432760</v>
          </cell>
        </row>
        <row r="3881">
          <cell r="B3881" t="str">
            <v>N2S4E13</v>
          </cell>
          <cell r="C3881" t="str">
            <v>Conductores de media tensión</v>
          </cell>
          <cell r="D3881">
            <v>843660</v>
          </cell>
        </row>
        <row r="3882">
          <cell r="B3882" t="str">
            <v>N2S4E14</v>
          </cell>
          <cell r="C3882" t="str">
            <v>Conectores</v>
          </cell>
          <cell r="D3882">
            <v>281220</v>
          </cell>
        </row>
        <row r="3883">
          <cell r="B3883" t="str">
            <v>N2S4E15</v>
          </cell>
          <cell r="C3883" t="str">
            <v>Cadenas de aisladores</v>
          </cell>
          <cell r="D3883">
            <v>2249760</v>
          </cell>
        </row>
        <row r="3884">
          <cell r="B3884" t="str">
            <v>N2S4E16</v>
          </cell>
          <cell r="C3884" t="str">
            <v>Cable XLP o EPR, 500 kcmil - N2</v>
          </cell>
          <cell r="D3884">
            <v>0</v>
          </cell>
        </row>
        <row r="3885">
          <cell r="B3885" t="str">
            <v>N2S4E17</v>
          </cell>
          <cell r="C3885" t="str">
            <v>Poste de concreto 12 m 1050 kg</v>
          </cell>
          <cell r="D3885">
            <v>0</v>
          </cell>
        </row>
        <row r="3886">
          <cell r="B3886" t="str">
            <v>N2S4E18</v>
          </cell>
          <cell r="C3886" t="str">
            <v>Servicios Auxiliares AC y DC tipo 1</v>
          </cell>
          <cell r="D3886">
            <v>0</v>
          </cell>
        </row>
        <row r="3887">
          <cell r="B3887" t="str">
            <v>N2S4E18</v>
          </cell>
          <cell r="C3887" t="str">
            <v>Servicios Auxiliares AC y DC tipo 2</v>
          </cell>
          <cell r="D3887">
            <v>0</v>
          </cell>
        </row>
        <row r="3888">
          <cell r="B3888" t="str">
            <v>N2S4E18</v>
          </cell>
          <cell r="C3888" t="str">
            <v>Servicios Auxiliares AC y DC tipo 3</v>
          </cell>
          <cell r="D3888">
            <v>0</v>
          </cell>
        </row>
        <row r="3889">
          <cell r="B3889" t="str">
            <v>N2S4E18</v>
          </cell>
          <cell r="C3889" t="str">
            <v>Servicios Auxiliares AC y DC tipo 4</v>
          </cell>
          <cell r="D3889">
            <v>0</v>
          </cell>
        </row>
        <row r="3890">
          <cell r="B3890" t="str">
            <v>N2S4E19</v>
          </cell>
          <cell r="C3890" t="str">
            <v>Alambre de cobre  No 4 AWG / acero</v>
          </cell>
          <cell r="D3890">
            <v>0</v>
          </cell>
        </row>
        <row r="3891">
          <cell r="B3891" t="str">
            <v>N2S4E20</v>
          </cell>
          <cell r="C3891" t="str">
            <v>Material de conexión en malla de puesta a tierra</v>
          </cell>
          <cell r="D3891">
            <v>0</v>
          </cell>
        </row>
        <row r="3892">
          <cell r="B3892" t="str">
            <v>N2S4E21</v>
          </cell>
          <cell r="C3892" t="str">
            <v>Cables de SSAA  para equipos de patio</v>
          </cell>
          <cell r="D3892">
            <v>0</v>
          </cell>
        </row>
        <row r="3893">
          <cell r="B3893" t="str">
            <v>N2S4E22</v>
          </cell>
          <cell r="C3893" t="str">
            <v>Alumbrado exterior</v>
          </cell>
          <cell r="D3893">
            <v>0</v>
          </cell>
        </row>
        <row r="3894">
          <cell r="B3894" t="str">
            <v>N2S5E01</v>
          </cell>
          <cell r="C3894" t="str">
            <v>Celda Circuito de Salida - N2</v>
          </cell>
          <cell r="D3894">
            <v>0</v>
          </cell>
        </row>
        <row r="3895">
          <cell r="B3895" t="str">
            <v>N2S5E01</v>
          </cell>
          <cell r="C3895" t="str">
            <v>Celda Circuito de Salida - N2 - TIPO 2</v>
          </cell>
          <cell r="D3895">
            <v>0</v>
          </cell>
        </row>
        <row r="3896">
          <cell r="B3896" t="str">
            <v>N2S5E02</v>
          </cell>
          <cell r="C3896" t="str">
            <v>Celda de interconexión - N2</v>
          </cell>
          <cell r="D3896">
            <v>0</v>
          </cell>
        </row>
        <row r="3897">
          <cell r="B3897" t="str">
            <v>N2S5E02</v>
          </cell>
          <cell r="C3897" t="str">
            <v>Celda de interconexión - N2 - TIPO 2</v>
          </cell>
          <cell r="D3897">
            <v>0</v>
          </cell>
        </row>
        <row r="3898">
          <cell r="B3898" t="str">
            <v>N2S5E03</v>
          </cell>
          <cell r="C3898" t="str">
            <v>Celda llegada transformador - N2</v>
          </cell>
          <cell r="D3898">
            <v>0</v>
          </cell>
        </row>
        <row r="3899">
          <cell r="B3899" t="str">
            <v>N2S5E03</v>
          </cell>
          <cell r="C3899" t="str">
            <v>Celda llegada transformador - N2 - TIPO 2</v>
          </cell>
          <cell r="D3899">
            <v>0</v>
          </cell>
        </row>
        <row r="3900">
          <cell r="B3900" t="str">
            <v>N2S5E04</v>
          </cell>
          <cell r="C3900" t="str">
            <v>Celda de medida - N2</v>
          </cell>
          <cell r="D3900">
            <v>0</v>
          </cell>
        </row>
        <row r="3901">
          <cell r="B3901" t="str">
            <v>N2S5E04</v>
          </cell>
          <cell r="C3901" t="str">
            <v>Celda de medida - N2 - TIPO 2</v>
          </cell>
          <cell r="D3901">
            <v>0</v>
          </cell>
        </row>
        <row r="3902">
          <cell r="B3902" t="str">
            <v>N2S5E05</v>
          </cell>
          <cell r="C3902" t="str">
            <v>Dispositivo de Protección contra Sobretensiones (DPS) - N2</v>
          </cell>
          <cell r="D3902">
            <v>6186268</v>
          </cell>
        </row>
        <row r="3903">
          <cell r="B3903" t="str">
            <v>N2S5E06</v>
          </cell>
          <cell r="C3903" t="str">
            <v>Gabinete de línea SF6 - N2</v>
          </cell>
          <cell r="D3903">
            <v>0</v>
          </cell>
        </row>
        <row r="3904">
          <cell r="B3904" t="str">
            <v>N2S5E07</v>
          </cell>
          <cell r="C3904" t="str">
            <v>Interruptor - N2</v>
          </cell>
          <cell r="D3904">
            <v>102917004</v>
          </cell>
        </row>
        <row r="3905">
          <cell r="B3905" t="str">
            <v>N2S5E08</v>
          </cell>
          <cell r="C3905" t="str">
            <v>Reconectador - N2</v>
          </cell>
          <cell r="D3905">
            <v>0</v>
          </cell>
        </row>
        <row r="3906">
          <cell r="B3906" t="str">
            <v>N2S5E09</v>
          </cell>
          <cell r="C3906" t="str">
            <v>Seccionador tripolar - N2</v>
          </cell>
          <cell r="D3906">
            <v>76484768</v>
          </cell>
        </row>
        <row r="3907">
          <cell r="B3907" t="str">
            <v>N2S5E10</v>
          </cell>
          <cell r="C3907" t="str">
            <v>Seccionador tripolar con Cuchilla de puesta a tierra - N2</v>
          </cell>
          <cell r="D3907">
            <v>32056116</v>
          </cell>
        </row>
        <row r="3908">
          <cell r="B3908" t="str">
            <v>N2S5E11</v>
          </cell>
          <cell r="C3908" t="str">
            <v>Transformador de corriente - N2</v>
          </cell>
          <cell r="D3908">
            <v>13216118</v>
          </cell>
        </row>
        <row r="3909">
          <cell r="B3909" t="str">
            <v>N2S5E12</v>
          </cell>
          <cell r="C3909" t="str">
            <v>Acero Estructural (kg)</v>
          </cell>
          <cell r="D3909">
            <v>46678204</v>
          </cell>
        </row>
        <row r="3910">
          <cell r="B3910" t="str">
            <v>N2S5E13</v>
          </cell>
          <cell r="C3910" t="str">
            <v>Conductores de media tensión</v>
          </cell>
          <cell r="D3910">
            <v>843582</v>
          </cell>
        </row>
        <row r="3911">
          <cell r="B3911" t="str">
            <v>N2S5E14</v>
          </cell>
          <cell r="C3911" t="str">
            <v>Conectores</v>
          </cell>
          <cell r="D3911">
            <v>562388</v>
          </cell>
        </row>
        <row r="3912">
          <cell r="B3912" t="str">
            <v>N2S5E15</v>
          </cell>
          <cell r="C3912" t="str">
            <v>Cadenas de aisladores</v>
          </cell>
          <cell r="D3912">
            <v>2249552</v>
          </cell>
        </row>
        <row r="3913">
          <cell r="B3913" t="str">
            <v>N2S5E16</v>
          </cell>
          <cell r="C3913" t="str">
            <v>Cable XLP o EPR, 500 kcmil - N2</v>
          </cell>
          <cell r="D3913">
            <v>0</v>
          </cell>
        </row>
        <row r="3914">
          <cell r="B3914" t="str">
            <v>N2S5E17</v>
          </cell>
          <cell r="C3914" t="str">
            <v>Poste de concreto 12 m 1050 kg</v>
          </cell>
          <cell r="D3914">
            <v>0</v>
          </cell>
        </row>
        <row r="3915">
          <cell r="B3915" t="str">
            <v>N2S5E18</v>
          </cell>
          <cell r="C3915" t="str">
            <v>Servicios Auxiliares AC y DC tipo 1</v>
          </cell>
          <cell r="D3915">
            <v>0</v>
          </cell>
        </row>
        <row r="3916">
          <cell r="B3916" t="str">
            <v>N2S5E18</v>
          </cell>
          <cell r="C3916" t="str">
            <v>Servicios Auxiliares AC y DC tipo 2</v>
          </cell>
          <cell r="D3916">
            <v>0</v>
          </cell>
        </row>
        <row r="3917">
          <cell r="B3917" t="str">
            <v>N2S5E18</v>
          </cell>
          <cell r="C3917" t="str">
            <v>Servicios Auxiliares AC y DC tipo 3</v>
          </cell>
          <cell r="D3917">
            <v>0</v>
          </cell>
        </row>
        <row r="3918">
          <cell r="B3918" t="str">
            <v>N2S5E18</v>
          </cell>
          <cell r="C3918" t="str">
            <v>Servicios Auxiliares AC y DC tipo 4</v>
          </cell>
          <cell r="D3918">
            <v>0</v>
          </cell>
        </row>
        <row r="3919">
          <cell r="B3919" t="str">
            <v>N2S5E19</v>
          </cell>
          <cell r="C3919" t="str">
            <v>Alambre de cobre  No 4 AWG / acero</v>
          </cell>
          <cell r="D3919">
            <v>0</v>
          </cell>
        </row>
        <row r="3920">
          <cell r="B3920" t="str">
            <v>N2S5E20</v>
          </cell>
          <cell r="C3920" t="str">
            <v>Material de conexión en malla de puesta a tierra</v>
          </cell>
          <cell r="D3920">
            <v>0</v>
          </cell>
        </row>
        <row r="3921">
          <cell r="B3921" t="str">
            <v>N2S5E21</v>
          </cell>
          <cell r="C3921" t="str">
            <v>Cables de SSAA  para equipos de patio</v>
          </cell>
          <cell r="D3921">
            <v>0</v>
          </cell>
        </row>
        <row r="3922">
          <cell r="B3922" t="str">
            <v>N2S5E22</v>
          </cell>
          <cell r="C3922" t="str">
            <v>Alumbrado exterior</v>
          </cell>
          <cell r="D3922">
            <v>0</v>
          </cell>
        </row>
        <row r="3923">
          <cell r="B3923" t="str">
            <v>N2S6E01</v>
          </cell>
          <cell r="C3923" t="str">
            <v>Celda Circuito de Salida - N2</v>
          </cell>
          <cell r="D3923">
            <v>0</v>
          </cell>
        </row>
        <row r="3924">
          <cell r="B3924" t="str">
            <v>N2S6E01</v>
          </cell>
          <cell r="C3924" t="str">
            <v>Celda Circuito de Salida - N2 - TIPO 2</v>
          </cell>
          <cell r="D3924">
            <v>0</v>
          </cell>
        </row>
        <row r="3925">
          <cell r="B3925" t="str">
            <v>N2S6E02</v>
          </cell>
          <cell r="C3925" t="str">
            <v>Celda de interconexión - N2</v>
          </cell>
          <cell r="D3925">
            <v>0</v>
          </cell>
        </row>
        <row r="3926">
          <cell r="B3926" t="str">
            <v>N2S6E02</v>
          </cell>
          <cell r="C3926" t="str">
            <v>Celda de interconexión - N2 - TIPO 2</v>
          </cell>
          <cell r="D3926">
            <v>0</v>
          </cell>
        </row>
        <row r="3927">
          <cell r="B3927" t="str">
            <v>N2S6E03</v>
          </cell>
          <cell r="C3927" t="str">
            <v>Celda llegada transformador - N2</v>
          </cell>
          <cell r="D3927">
            <v>0</v>
          </cell>
        </row>
        <row r="3928">
          <cell r="B3928" t="str">
            <v>N2S6E03</v>
          </cell>
          <cell r="C3928" t="str">
            <v>Celda llegada transformador - N2 - TIPO 2</v>
          </cell>
          <cell r="D3928">
            <v>0</v>
          </cell>
        </row>
        <row r="3929">
          <cell r="B3929" t="str">
            <v>N2S6E04</v>
          </cell>
          <cell r="C3929" t="str">
            <v>Celda de medida - N2</v>
          </cell>
          <cell r="D3929">
            <v>0</v>
          </cell>
        </row>
        <row r="3930">
          <cell r="B3930" t="str">
            <v>N2S6E04</v>
          </cell>
          <cell r="C3930" t="str">
            <v>Celda de medida - N2 - TIPO 2</v>
          </cell>
          <cell r="D3930">
            <v>0</v>
          </cell>
        </row>
        <row r="3931">
          <cell r="B3931" t="str">
            <v>N2S6E05</v>
          </cell>
          <cell r="C3931" t="str">
            <v>Dispositivo de Protección contra Sobretensiones (DPS) - N2</v>
          </cell>
          <cell r="D3931">
            <v>6251894</v>
          </cell>
        </row>
        <row r="3932">
          <cell r="B3932" t="str">
            <v>N2S6E06</v>
          </cell>
          <cell r="C3932" t="str">
            <v>Gabinete de línea SF6 - N2</v>
          </cell>
          <cell r="D3932">
            <v>0</v>
          </cell>
        </row>
        <row r="3933">
          <cell r="B3933" t="str">
            <v>N2S6E07</v>
          </cell>
          <cell r="C3933" t="str">
            <v>Interruptor - N2</v>
          </cell>
          <cell r="D3933">
            <v>102019543</v>
          </cell>
        </row>
        <row r="3934">
          <cell r="B3934" t="str">
            <v>N2S6E08</v>
          </cell>
          <cell r="C3934" t="str">
            <v>Reconectador - N2</v>
          </cell>
          <cell r="D3934">
            <v>0</v>
          </cell>
        </row>
        <row r="3935">
          <cell r="B3935" t="str">
            <v>N2S6E09</v>
          </cell>
          <cell r="C3935" t="str">
            <v>Seccionador tripolar - N2</v>
          </cell>
          <cell r="D3935">
            <v>113386623</v>
          </cell>
        </row>
        <row r="3936">
          <cell r="B3936" t="str">
            <v>N2S6E10</v>
          </cell>
          <cell r="C3936" t="str">
            <v>Seccionador tripolar con Cuchilla de puesta a tierra - N2</v>
          </cell>
          <cell r="D3936">
            <v>0</v>
          </cell>
        </row>
        <row r="3937">
          <cell r="B3937" t="str">
            <v>N2S6E11</v>
          </cell>
          <cell r="C3937" t="str">
            <v>Transformador de corriente - N2</v>
          </cell>
          <cell r="D3937">
            <v>13072142</v>
          </cell>
        </row>
        <row r="3938">
          <cell r="B3938" t="str">
            <v>N2S6E12</v>
          </cell>
          <cell r="C3938" t="str">
            <v>Acero Estructural (kg)</v>
          </cell>
          <cell r="D3938">
            <v>46036674</v>
          </cell>
        </row>
        <row r="3939">
          <cell r="B3939" t="str">
            <v>N2S6E13</v>
          </cell>
          <cell r="C3939" t="str">
            <v>Conductores de media tensión</v>
          </cell>
          <cell r="D3939">
            <v>568354</v>
          </cell>
        </row>
        <row r="3940">
          <cell r="B3940" t="str">
            <v>N2S6E14</v>
          </cell>
          <cell r="C3940" t="str">
            <v>Conectores</v>
          </cell>
          <cell r="D3940">
            <v>568354</v>
          </cell>
        </row>
        <row r="3941">
          <cell r="B3941" t="str">
            <v>N2S6E15</v>
          </cell>
          <cell r="C3941" t="str">
            <v>Cadenas de aisladores</v>
          </cell>
          <cell r="D3941">
            <v>2273416</v>
          </cell>
        </row>
        <row r="3942">
          <cell r="B3942" t="str">
            <v>N2S6E16</v>
          </cell>
          <cell r="C3942" t="str">
            <v>Cable XLP o EPR, 500 kcmil - N2</v>
          </cell>
          <cell r="D3942">
            <v>0</v>
          </cell>
        </row>
        <row r="3943">
          <cell r="B3943" t="str">
            <v>N2S6E17</v>
          </cell>
          <cell r="C3943" t="str">
            <v>Poste de concreto 12 m 1050 kg</v>
          </cell>
          <cell r="D3943">
            <v>0</v>
          </cell>
        </row>
        <row r="3944">
          <cell r="B3944" t="str">
            <v>N2S6E18</v>
          </cell>
          <cell r="C3944" t="str">
            <v>Servicios Auxiliares AC y DC tipo 1</v>
          </cell>
          <cell r="D3944">
            <v>0</v>
          </cell>
        </row>
        <row r="3945">
          <cell r="B3945" t="str">
            <v>N2S6E18</v>
          </cell>
          <cell r="C3945" t="str">
            <v>Servicios Auxiliares AC y DC tipo 2</v>
          </cell>
          <cell r="D3945">
            <v>0</v>
          </cell>
        </row>
        <row r="3946">
          <cell r="B3946" t="str">
            <v>N2S6E18</v>
          </cell>
          <cell r="C3946" t="str">
            <v>Servicios Auxiliares AC y DC tipo 3</v>
          </cell>
          <cell r="D3946">
            <v>0</v>
          </cell>
        </row>
        <row r="3947">
          <cell r="B3947" t="str">
            <v>N2S6E18</v>
          </cell>
          <cell r="C3947" t="str">
            <v>Servicios Auxiliares AC y DC tipo 4</v>
          </cell>
          <cell r="D3947">
            <v>0</v>
          </cell>
        </row>
        <row r="3948">
          <cell r="B3948" t="str">
            <v>N2S6E19</v>
          </cell>
          <cell r="C3948" t="str">
            <v>Alambre de cobre  No 4 AWG / acero</v>
          </cell>
          <cell r="D3948">
            <v>0</v>
          </cell>
        </row>
        <row r="3949">
          <cell r="B3949" t="str">
            <v>N2S6E20</v>
          </cell>
          <cell r="C3949" t="str">
            <v>Material de conexión en malla de puesta a tierra</v>
          </cell>
          <cell r="D3949">
            <v>0</v>
          </cell>
        </row>
        <row r="3950">
          <cell r="B3950" t="str">
            <v>N2S6E21</v>
          </cell>
          <cell r="C3950" t="str">
            <v>Cables de SSAA  para equipos de patio</v>
          </cell>
          <cell r="D3950">
            <v>0</v>
          </cell>
        </row>
        <row r="3951">
          <cell r="B3951" t="str">
            <v>N2S6E22</v>
          </cell>
          <cell r="C3951" t="str">
            <v>Alumbrado exterior</v>
          </cell>
          <cell r="D3951">
            <v>0</v>
          </cell>
        </row>
        <row r="3952">
          <cell r="B3952" t="str">
            <v>N2S7E01</v>
          </cell>
          <cell r="C3952" t="str">
            <v>Celda Circuito de Salida - N2</v>
          </cell>
          <cell r="D3952">
            <v>0</v>
          </cell>
        </row>
        <row r="3953">
          <cell r="B3953" t="str">
            <v>N2S7E01</v>
          </cell>
          <cell r="C3953" t="str">
            <v>Celda Circuito de Salida - N2 - TIPO 2</v>
          </cell>
          <cell r="D3953">
            <v>0</v>
          </cell>
        </row>
        <row r="3954">
          <cell r="B3954" t="str">
            <v>N2S7E02</v>
          </cell>
          <cell r="C3954" t="str">
            <v>Celda de interconexión - N2</v>
          </cell>
          <cell r="D3954">
            <v>0</v>
          </cell>
        </row>
        <row r="3955">
          <cell r="B3955" t="str">
            <v>N2S7E02</v>
          </cell>
          <cell r="C3955" t="str">
            <v>Celda de interconexión - N2 - TIPO 2</v>
          </cell>
          <cell r="D3955">
            <v>0</v>
          </cell>
        </row>
        <row r="3956">
          <cell r="B3956" t="str">
            <v>N2S7E03</v>
          </cell>
          <cell r="C3956" t="str">
            <v>Celda llegada transformador - N2</v>
          </cell>
          <cell r="D3956">
            <v>0</v>
          </cell>
        </row>
        <row r="3957">
          <cell r="B3957" t="str">
            <v>N2S7E03</v>
          </cell>
          <cell r="C3957" t="str">
            <v>Celda llegada transformador - N2 - TIPO 2</v>
          </cell>
          <cell r="D3957">
            <v>0</v>
          </cell>
        </row>
        <row r="3958">
          <cell r="B3958" t="str">
            <v>N2S7E04</v>
          </cell>
          <cell r="C3958" t="str">
            <v>Celda de medida - N2</v>
          </cell>
          <cell r="D3958">
            <v>0</v>
          </cell>
        </row>
        <row r="3959">
          <cell r="B3959" t="str">
            <v>N2S7E04</v>
          </cell>
          <cell r="C3959" t="str">
            <v>Celda de medida - N2 - TIPO 2</v>
          </cell>
          <cell r="D3959">
            <v>0</v>
          </cell>
        </row>
        <row r="3960">
          <cell r="B3960" t="str">
            <v>N2S7E05</v>
          </cell>
          <cell r="C3960" t="str">
            <v>Dispositivo de Protección contra Sobretensiones (DPS) - N2</v>
          </cell>
          <cell r="D3960">
            <v>6896446</v>
          </cell>
        </row>
        <row r="3961">
          <cell r="B3961" t="str">
            <v>N2S7E06</v>
          </cell>
          <cell r="C3961" t="str">
            <v>Gabinete de línea SF6 - N2</v>
          </cell>
          <cell r="D3961">
            <v>0</v>
          </cell>
        </row>
        <row r="3962">
          <cell r="B3962" t="str">
            <v>N2S7E07</v>
          </cell>
          <cell r="C3962" t="str">
            <v>Interruptor - N2</v>
          </cell>
          <cell r="D3962">
            <v>0</v>
          </cell>
        </row>
        <row r="3963">
          <cell r="B3963" t="str">
            <v>N2S7E08</v>
          </cell>
          <cell r="C3963" t="str">
            <v>Reconectador - N2</v>
          </cell>
          <cell r="D3963">
            <v>70982932</v>
          </cell>
        </row>
        <row r="3964">
          <cell r="B3964" t="str">
            <v>N2S7E09</v>
          </cell>
          <cell r="C3964" t="str">
            <v>Seccionador tripolar - N2</v>
          </cell>
          <cell r="D3964">
            <v>0</v>
          </cell>
        </row>
        <row r="3965">
          <cell r="B3965" t="str">
            <v>N2S7E10</v>
          </cell>
          <cell r="C3965" t="str">
            <v>Seccionador tripolar con Cuchilla de puesta a tierra - N2</v>
          </cell>
          <cell r="D3965">
            <v>0</v>
          </cell>
        </row>
        <row r="3966">
          <cell r="B3966" t="str">
            <v>N2S7E11</v>
          </cell>
          <cell r="C3966" t="str">
            <v>Transformador de corriente - N2</v>
          </cell>
          <cell r="D3966">
            <v>0</v>
          </cell>
        </row>
        <row r="3967">
          <cell r="B3967" t="str">
            <v>N2S7E12</v>
          </cell>
          <cell r="C3967" t="str">
            <v>Acero Estructural (kg)</v>
          </cell>
          <cell r="D3967">
            <v>2943605.0000000005</v>
          </cell>
        </row>
        <row r="3968">
          <cell r="B3968" t="str">
            <v>N2S7E13</v>
          </cell>
          <cell r="C3968" t="str">
            <v>Conductores de media tensión</v>
          </cell>
          <cell r="D3968">
            <v>672824</v>
          </cell>
        </row>
        <row r="3969">
          <cell r="B3969" t="str">
            <v>N2S7E14</v>
          </cell>
          <cell r="C3969" t="str">
            <v>Conectores</v>
          </cell>
          <cell r="D3969">
            <v>0</v>
          </cell>
        </row>
        <row r="3970">
          <cell r="B3970" t="str">
            <v>N2S7E15</v>
          </cell>
          <cell r="C3970" t="str">
            <v>Cadenas de aisladores</v>
          </cell>
          <cell r="D3970">
            <v>0</v>
          </cell>
        </row>
        <row r="3971">
          <cell r="B3971" t="str">
            <v>N2S7E16</v>
          </cell>
          <cell r="C3971" t="str">
            <v>Cable XLP o EPR, 500 kcmil - N2</v>
          </cell>
          <cell r="D3971">
            <v>0</v>
          </cell>
        </row>
        <row r="3972">
          <cell r="B3972" t="str">
            <v>N2S7E17</v>
          </cell>
          <cell r="C3972" t="str">
            <v>Poste de concreto 12 m 1050 kg</v>
          </cell>
          <cell r="D3972">
            <v>2607193</v>
          </cell>
        </row>
        <row r="3973">
          <cell r="B3973" t="str">
            <v>N2S7E18</v>
          </cell>
          <cell r="C3973" t="str">
            <v>Servicios Auxiliares AC y DC tipo 1</v>
          </cell>
          <cell r="D3973">
            <v>0</v>
          </cell>
        </row>
        <row r="3974">
          <cell r="B3974" t="str">
            <v>N2S7E18</v>
          </cell>
          <cell r="C3974" t="str">
            <v>Servicios Auxiliares AC y DC tipo 2</v>
          </cell>
          <cell r="D3974">
            <v>0</v>
          </cell>
        </row>
        <row r="3975">
          <cell r="B3975" t="str">
            <v>N2S7E18</v>
          </cell>
          <cell r="C3975" t="str">
            <v>Servicios Auxiliares AC y DC tipo 3</v>
          </cell>
          <cell r="D3975">
            <v>0</v>
          </cell>
        </row>
        <row r="3976">
          <cell r="B3976" t="str">
            <v>N2S7E18</v>
          </cell>
          <cell r="C3976" t="str">
            <v>Servicios Auxiliares AC y DC tipo 4</v>
          </cell>
          <cell r="D3976">
            <v>0</v>
          </cell>
        </row>
        <row r="3977">
          <cell r="B3977" t="str">
            <v>N2S7E19</v>
          </cell>
          <cell r="C3977" t="str">
            <v>Alambre de cobre  No 4 AWG / acero</v>
          </cell>
          <cell r="D3977">
            <v>0</v>
          </cell>
        </row>
        <row r="3978">
          <cell r="B3978" t="str">
            <v>N2S7E20</v>
          </cell>
          <cell r="C3978" t="str">
            <v>Material de conexión en malla de puesta a tierra</v>
          </cell>
          <cell r="D3978">
            <v>0</v>
          </cell>
        </row>
        <row r="3979">
          <cell r="B3979" t="str">
            <v>N2S7E21</v>
          </cell>
          <cell r="C3979" t="str">
            <v>Cables de SSAA  para equipos de patio</v>
          </cell>
          <cell r="D3979">
            <v>0</v>
          </cell>
        </row>
        <row r="3980">
          <cell r="B3980" t="str">
            <v>N2S7E22</v>
          </cell>
          <cell r="C3980" t="str">
            <v>Alumbrado exterior</v>
          </cell>
          <cell r="D3980">
            <v>0</v>
          </cell>
        </row>
        <row r="3981">
          <cell r="B3981" t="str">
            <v>N2S8E01</v>
          </cell>
          <cell r="C3981" t="str">
            <v>Celda Circuito de Salida - N2</v>
          </cell>
          <cell r="D3981">
            <v>0</v>
          </cell>
        </row>
        <row r="3982">
          <cell r="B3982" t="str">
            <v>N2S8E01</v>
          </cell>
          <cell r="C3982" t="str">
            <v>Celda Circuito de Salida - N2 - TIPO 2</v>
          </cell>
          <cell r="D3982">
            <v>0</v>
          </cell>
        </row>
        <row r="3983">
          <cell r="B3983" t="str">
            <v>N2S8E02</v>
          </cell>
          <cell r="C3983" t="str">
            <v>Celda de interconexión - N2</v>
          </cell>
          <cell r="D3983">
            <v>0</v>
          </cell>
        </row>
        <row r="3984">
          <cell r="B3984" t="str">
            <v>N2S8E02</v>
          </cell>
          <cell r="C3984" t="str">
            <v>Celda de interconexión - N2 - TIPO 2</v>
          </cell>
          <cell r="D3984">
            <v>0</v>
          </cell>
        </row>
        <row r="3985">
          <cell r="B3985" t="str">
            <v>N2S8E03</v>
          </cell>
          <cell r="C3985" t="str">
            <v>Celda llegada transformador - N2</v>
          </cell>
          <cell r="D3985">
            <v>0</v>
          </cell>
        </row>
        <row r="3986">
          <cell r="B3986" t="str">
            <v>N2S8E03</v>
          </cell>
          <cell r="C3986" t="str">
            <v>Celda llegada transformador - N2 - TIPO 2</v>
          </cell>
          <cell r="D3986">
            <v>0</v>
          </cell>
        </row>
        <row r="3987">
          <cell r="B3987" t="str">
            <v>N2S8E04</v>
          </cell>
          <cell r="C3987" t="str">
            <v>Celda de medida - N2</v>
          </cell>
          <cell r="D3987">
            <v>0</v>
          </cell>
        </row>
        <row r="3988">
          <cell r="B3988" t="str">
            <v>N2S8E04</v>
          </cell>
          <cell r="C3988" t="str">
            <v>Celda de medida - N2 - TIPO 2</v>
          </cell>
          <cell r="D3988">
            <v>0</v>
          </cell>
        </row>
        <row r="3989">
          <cell r="B3989" t="str">
            <v>N2S8E05</v>
          </cell>
          <cell r="C3989" t="str">
            <v>Dispositivo de Protección contra Sobretensiones (DPS) - N2</v>
          </cell>
          <cell r="D3989">
            <v>0</v>
          </cell>
        </row>
        <row r="3990">
          <cell r="B3990" t="str">
            <v>N2S8E06</v>
          </cell>
          <cell r="C3990" t="str">
            <v>Gabinete de línea SF6 - N2</v>
          </cell>
          <cell r="D3990">
            <v>0</v>
          </cell>
        </row>
        <row r="3991">
          <cell r="B3991" t="str">
            <v>N2S8E07</v>
          </cell>
          <cell r="C3991" t="str">
            <v>Interruptor - N2</v>
          </cell>
          <cell r="D3991">
            <v>100590510</v>
          </cell>
        </row>
        <row r="3992">
          <cell r="B3992" t="str">
            <v>N2S8E08</v>
          </cell>
          <cell r="C3992" t="str">
            <v>Reconectador - N2</v>
          </cell>
          <cell r="D3992">
            <v>0</v>
          </cell>
        </row>
        <row r="3993">
          <cell r="B3993" t="str">
            <v>N2S8E09</v>
          </cell>
          <cell r="C3993" t="str">
            <v>Seccionador tripolar - N2</v>
          </cell>
          <cell r="D3993">
            <v>74667405</v>
          </cell>
        </row>
        <row r="3994">
          <cell r="B3994" t="str">
            <v>N2S8E10</v>
          </cell>
          <cell r="C3994" t="str">
            <v>Seccionador tripolar con Cuchilla de puesta a tierra - N2</v>
          </cell>
          <cell r="D3994">
            <v>0</v>
          </cell>
        </row>
        <row r="3995">
          <cell r="B3995" t="str">
            <v>N2S8E11</v>
          </cell>
          <cell r="C3995" t="str">
            <v>Transformador de corriente - N2</v>
          </cell>
          <cell r="D3995">
            <v>13072335</v>
          </cell>
        </row>
        <row r="3996">
          <cell r="B3996" t="str">
            <v>N2S8E12</v>
          </cell>
          <cell r="C3996" t="str">
            <v>Acero Estructural (kg)</v>
          </cell>
          <cell r="D3996">
            <v>30575970.000000004</v>
          </cell>
        </row>
        <row r="3997">
          <cell r="B3997" t="str">
            <v>N2S8E13</v>
          </cell>
          <cell r="C3997" t="str">
            <v>Conductores de media tensión</v>
          </cell>
          <cell r="D3997">
            <v>221565</v>
          </cell>
        </row>
        <row r="3998">
          <cell r="B3998" t="str">
            <v>N2S8E14</v>
          </cell>
          <cell r="C3998" t="str">
            <v>Conectores</v>
          </cell>
          <cell r="D3998">
            <v>221565</v>
          </cell>
        </row>
        <row r="3999">
          <cell r="B3999" t="str">
            <v>N2S8E15</v>
          </cell>
          <cell r="C3999" t="str">
            <v>Cadenas de aisladores</v>
          </cell>
          <cell r="D3999">
            <v>2215650</v>
          </cell>
        </row>
        <row r="4000">
          <cell r="B4000" t="str">
            <v>N2S8E16</v>
          </cell>
          <cell r="C4000" t="str">
            <v>Cable XLP o EPR, 500 kcmil - N2</v>
          </cell>
          <cell r="D4000">
            <v>0</v>
          </cell>
        </row>
        <row r="4001">
          <cell r="B4001" t="str">
            <v>N2S8E17</v>
          </cell>
          <cell r="C4001" t="str">
            <v>Poste de concreto 12 m 1050 kg</v>
          </cell>
          <cell r="D4001">
            <v>0</v>
          </cell>
        </row>
        <row r="4002">
          <cell r="B4002" t="str">
            <v>N2S8E18</v>
          </cell>
          <cell r="C4002" t="str">
            <v>Servicios Auxiliares AC y DC tipo 1</v>
          </cell>
          <cell r="D4002">
            <v>0</v>
          </cell>
        </row>
        <row r="4003">
          <cell r="B4003" t="str">
            <v>N2S8E18</v>
          </cell>
          <cell r="C4003" t="str">
            <v>Servicios Auxiliares AC y DC tipo 2</v>
          </cell>
          <cell r="D4003">
            <v>0</v>
          </cell>
        </row>
        <row r="4004">
          <cell r="B4004" t="str">
            <v>N2S8E18</v>
          </cell>
          <cell r="C4004" t="str">
            <v>Servicios Auxiliares AC y DC tipo 3</v>
          </cell>
          <cell r="D4004">
            <v>0</v>
          </cell>
        </row>
        <row r="4005">
          <cell r="B4005" t="str">
            <v>N2S8E18</v>
          </cell>
          <cell r="C4005" t="str">
            <v>Servicios Auxiliares AC y DC tipo 4</v>
          </cell>
          <cell r="D4005">
            <v>0</v>
          </cell>
        </row>
        <row r="4006">
          <cell r="B4006" t="str">
            <v>N2S8E19</v>
          </cell>
          <cell r="C4006" t="str">
            <v>Alambre de cobre  No 4 AWG / acero</v>
          </cell>
          <cell r="D4006">
            <v>0</v>
          </cell>
        </row>
        <row r="4007">
          <cell r="B4007" t="str">
            <v>N2S8E20</v>
          </cell>
          <cell r="C4007" t="str">
            <v>Material de conexión en malla de puesta a tierra</v>
          </cell>
          <cell r="D4007">
            <v>0</v>
          </cell>
        </row>
        <row r="4008">
          <cell r="B4008" t="str">
            <v>N2S8E21</v>
          </cell>
          <cell r="C4008" t="str">
            <v>Cables de SSAA  para equipos de patio</v>
          </cell>
          <cell r="D4008">
            <v>0</v>
          </cell>
        </row>
        <row r="4009">
          <cell r="B4009" t="str">
            <v>N2S8E22</v>
          </cell>
          <cell r="C4009" t="str">
            <v>Alumbrado exterior</v>
          </cell>
          <cell r="D4009">
            <v>0</v>
          </cell>
        </row>
        <row r="4010">
          <cell r="B4010" t="str">
            <v>N2S9E01</v>
          </cell>
          <cell r="C4010" t="str">
            <v>Celda Circuito de Salida - N2</v>
          </cell>
          <cell r="D4010">
            <v>100297203</v>
          </cell>
        </row>
        <row r="4011">
          <cell r="B4011" t="str">
            <v>N2S9E01</v>
          </cell>
          <cell r="C4011" t="str">
            <v>Celda Circuito de Salida - N2 - TIPO 2</v>
          </cell>
          <cell r="D4011">
            <v>0</v>
          </cell>
        </row>
        <row r="4012">
          <cell r="B4012" t="str">
            <v>N2S9E02</v>
          </cell>
          <cell r="C4012" t="str">
            <v>Celda de interconexión - N2</v>
          </cell>
          <cell r="D4012">
            <v>0</v>
          </cell>
        </row>
        <row r="4013">
          <cell r="B4013" t="str">
            <v>N2S9E02</v>
          </cell>
          <cell r="C4013" t="str">
            <v>Celda de interconexión - N2 - TIPO 2</v>
          </cell>
          <cell r="D4013">
            <v>0</v>
          </cell>
        </row>
        <row r="4014">
          <cell r="B4014" t="str">
            <v>N2S9E03</v>
          </cell>
          <cell r="C4014" t="str">
            <v>Celda llegada transformador - N2</v>
          </cell>
          <cell r="D4014">
            <v>0</v>
          </cell>
        </row>
        <row r="4015">
          <cell r="B4015" t="str">
            <v>N2S9E03</v>
          </cell>
          <cell r="C4015" t="str">
            <v>Celda llegada transformador - N2 - TIPO 2</v>
          </cell>
          <cell r="D4015">
            <v>0</v>
          </cell>
        </row>
        <row r="4016">
          <cell r="B4016" t="str">
            <v>N2S9E04</v>
          </cell>
          <cell r="C4016" t="str">
            <v>Celda de medida - N2</v>
          </cell>
          <cell r="D4016">
            <v>0</v>
          </cell>
        </row>
        <row r="4017">
          <cell r="B4017" t="str">
            <v>N2S9E04</v>
          </cell>
          <cell r="C4017" t="str">
            <v>Celda de medida - N2 - TIPO 2</v>
          </cell>
          <cell r="D4017">
            <v>0</v>
          </cell>
        </row>
        <row r="4018">
          <cell r="B4018" t="str">
            <v>N2S9E05</v>
          </cell>
          <cell r="C4018" t="str">
            <v>Dispositivo de Protección contra Sobretensiones (DPS) - N2</v>
          </cell>
          <cell r="D4018">
            <v>0</v>
          </cell>
        </row>
        <row r="4019">
          <cell r="B4019" t="str">
            <v>N2S9E06</v>
          </cell>
          <cell r="C4019" t="str">
            <v>Gabinete de línea SF6 - N2</v>
          </cell>
          <cell r="D4019">
            <v>0</v>
          </cell>
        </row>
        <row r="4020">
          <cell r="B4020" t="str">
            <v>N2S9E07</v>
          </cell>
          <cell r="C4020" t="str">
            <v>Interruptor - N2</v>
          </cell>
          <cell r="D4020">
            <v>0</v>
          </cell>
        </row>
        <row r="4021">
          <cell r="B4021" t="str">
            <v>N2S9E08</v>
          </cell>
          <cell r="C4021" t="str">
            <v>Reconectador - N2</v>
          </cell>
          <cell r="D4021">
            <v>0</v>
          </cell>
        </row>
        <row r="4022">
          <cell r="B4022" t="str">
            <v>N2S9E09</v>
          </cell>
          <cell r="C4022" t="str">
            <v>Seccionador tripolar - N2</v>
          </cell>
          <cell r="D4022">
            <v>0</v>
          </cell>
        </row>
        <row r="4023">
          <cell r="B4023" t="str">
            <v>N2S9E10</v>
          </cell>
          <cell r="C4023" t="str">
            <v>Seccionador tripolar con Cuchilla de puesta a tierra - N2</v>
          </cell>
          <cell r="D4023">
            <v>0</v>
          </cell>
        </row>
        <row r="4024">
          <cell r="B4024" t="str">
            <v>N2S9E11</v>
          </cell>
          <cell r="C4024" t="str">
            <v>Transformador de corriente - N2</v>
          </cell>
          <cell r="D4024">
            <v>0</v>
          </cell>
        </row>
        <row r="4025">
          <cell r="B4025" t="str">
            <v>N2S9E12</v>
          </cell>
          <cell r="C4025" t="str">
            <v>Acero Estructural (kg)</v>
          </cell>
          <cell r="D4025">
            <v>0</v>
          </cell>
        </row>
        <row r="4026">
          <cell r="B4026" t="str">
            <v>N2S9E13</v>
          </cell>
          <cell r="C4026" t="str">
            <v>Conductores de media tensión</v>
          </cell>
          <cell r="D4026">
            <v>301797</v>
          </cell>
        </row>
        <row r="4027">
          <cell r="B4027" t="str">
            <v>N2S9E14</v>
          </cell>
          <cell r="C4027" t="str">
            <v>Conectores</v>
          </cell>
          <cell r="D4027">
            <v>0</v>
          </cell>
        </row>
        <row r="4028">
          <cell r="B4028" t="str">
            <v>N2S9E15</v>
          </cell>
          <cell r="C4028" t="str">
            <v>Cadenas de aisladores</v>
          </cell>
          <cell r="D4028">
            <v>0</v>
          </cell>
        </row>
        <row r="4029">
          <cell r="B4029" t="str">
            <v>N2S9E16</v>
          </cell>
          <cell r="C4029" t="str">
            <v>Cable XLP o EPR, 500 kcmil - N2</v>
          </cell>
          <cell r="D4029">
            <v>0</v>
          </cell>
        </row>
        <row r="4030">
          <cell r="B4030" t="str">
            <v>N2S9E17</v>
          </cell>
          <cell r="C4030" t="str">
            <v>Poste de concreto 12 m 1050 kg</v>
          </cell>
          <cell r="D4030">
            <v>0</v>
          </cell>
        </row>
        <row r="4031">
          <cell r="B4031" t="str">
            <v>N2S9E18</v>
          </cell>
          <cell r="C4031" t="str">
            <v>Servicios Auxiliares AC y DC tipo 1</v>
          </cell>
          <cell r="D4031">
            <v>0</v>
          </cell>
        </row>
        <row r="4032">
          <cell r="B4032" t="str">
            <v>N2S9E18</v>
          </cell>
          <cell r="C4032" t="str">
            <v>Servicios Auxiliares AC y DC tipo 2</v>
          </cell>
          <cell r="D4032">
            <v>0</v>
          </cell>
        </row>
        <row r="4033">
          <cell r="B4033" t="str">
            <v>N2S9E18</v>
          </cell>
          <cell r="C4033" t="str">
            <v>Servicios Auxiliares AC y DC tipo 3</v>
          </cell>
          <cell r="D4033">
            <v>0</v>
          </cell>
        </row>
        <row r="4034">
          <cell r="B4034" t="str">
            <v>N2S9E18</v>
          </cell>
          <cell r="C4034" t="str">
            <v>Servicios Auxiliares AC y DC tipo 4</v>
          </cell>
          <cell r="D4034">
            <v>0</v>
          </cell>
        </row>
        <row r="4035">
          <cell r="B4035" t="str">
            <v>N2S9E19</v>
          </cell>
          <cell r="C4035" t="str">
            <v>Alambre de cobre  No 4 AWG / acero</v>
          </cell>
          <cell r="D4035">
            <v>0</v>
          </cell>
        </row>
        <row r="4036">
          <cell r="B4036" t="str">
            <v>N2S9E20</v>
          </cell>
          <cell r="C4036" t="str">
            <v>Material de conexión en malla de puesta a tierra</v>
          </cell>
          <cell r="D4036">
            <v>0</v>
          </cell>
        </row>
        <row r="4037">
          <cell r="B4037" t="str">
            <v>N2S9E21</v>
          </cell>
          <cell r="C4037" t="str">
            <v>Cables de SSAA  para equipos de patio</v>
          </cell>
          <cell r="D4037">
            <v>0</v>
          </cell>
        </row>
        <row r="4038">
          <cell r="B4038" t="str">
            <v>N2S9E22</v>
          </cell>
          <cell r="C4038" t="str">
            <v>Alumbrado exterior</v>
          </cell>
          <cell r="D4038">
            <v>0</v>
          </cell>
        </row>
        <row r="4039">
          <cell r="B4039" t="str">
            <v>N2S10E01</v>
          </cell>
          <cell r="C4039" t="str">
            <v>Celda Circuito de Salida - N2</v>
          </cell>
          <cell r="D4039">
            <v>0</v>
          </cell>
        </row>
        <row r="4040">
          <cell r="B4040" t="str">
            <v>N2S10E01</v>
          </cell>
          <cell r="C4040" t="str">
            <v>Celda Circuito de Salida - N2 - TIPO 2</v>
          </cell>
          <cell r="D4040">
            <v>0</v>
          </cell>
        </row>
        <row r="4041">
          <cell r="B4041" t="str">
            <v>N2S10E02</v>
          </cell>
          <cell r="C4041" t="str">
            <v>Celda de interconexión - N2</v>
          </cell>
          <cell r="D4041">
            <v>0</v>
          </cell>
        </row>
        <row r="4042">
          <cell r="B4042" t="str">
            <v>N2S10E02</v>
          </cell>
          <cell r="C4042" t="str">
            <v>Celda de interconexión - N2 - TIPO 2</v>
          </cell>
          <cell r="D4042">
            <v>0</v>
          </cell>
        </row>
        <row r="4043">
          <cell r="B4043" t="str">
            <v>N2S10E03</v>
          </cell>
          <cell r="C4043" t="str">
            <v>Celda llegada transformador - N2</v>
          </cell>
          <cell r="D4043">
            <v>100297203</v>
          </cell>
        </row>
        <row r="4044">
          <cell r="B4044" t="str">
            <v>N2S10E03</v>
          </cell>
          <cell r="C4044" t="str">
            <v>Celda llegada transformador - N2 - TIPO 2</v>
          </cell>
          <cell r="D4044">
            <v>0</v>
          </cell>
        </row>
        <row r="4045">
          <cell r="B4045" t="str">
            <v>N2S10E04</v>
          </cell>
          <cell r="C4045" t="str">
            <v>Celda de medida - N2</v>
          </cell>
          <cell r="D4045">
            <v>0</v>
          </cell>
        </row>
        <row r="4046">
          <cell r="B4046" t="str">
            <v>N2S10E04</v>
          </cell>
          <cell r="C4046" t="str">
            <v>Celda de medida - N2 - TIPO 2</v>
          </cell>
          <cell r="D4046">
            <v>0</v>
          </cell>
        </row>
        <row r="4047">
          <cell r="B4047" t="str">
            <v>N2S10E05</v>
          </cell>
          <cell r="C4047" t="str">
            <v>Dispositivo de Protección contra Sobretensiones (DPS) - N2</v>
          </cell>
          <cell r="D4047">
            <v>0</v>
          </cell>
        </row>
        <row r="4048">
          <cell r="B4048" t="str">
            <v>N2S10E06</v>
          </cell>
          <cell r="C4048" t="str">
            <v>Gabinete de línea SF6 - N2</v>
          </cell>
          <cell r="D4048">
            <v>0</v>
          </cell>
        </row>
        <row r="4049">
          <cell r="B4049" t="str">
            <v>N2S10E07</v>
          </cell>
          <cell r="C4049" t="str">
            <v>Interruptor - N2</v>
          </cell>
          <cell r="D4049">
            <v>0</v>
          </cell>
        </row>
        <row r="4050">
          <cell r="B4050" t="str">
            <v>N2S10E08</v>
          </cell>
          <cell r="C4050" t="str">
            <v>Reconectador - N2</v>
          </cell>
          <cell r="D4050">
            <v>0</v>
          </cell>
        </row>
        <row r="4051">
          <cell r="B4051" t="str">
            <v>N2S10E09</v>
          </cell>
          <cell r="C4051" t="str">
            <v>Seccionador tripolar - N2</v>
          </cell>
          <cell r="D4051">
            <v>0</v>
          </cell>
        </row>
        <row r="4052">
          <cell r="B4052" t="str">
            <v>N2S10E10</v>
          </cell>
          <cell r="C4052" t="str">
            <v>Seccionador tripolar con Cuchilla de puesta a tierra - N2</v>
          </cell>
          <cell r="D4052">
            <v>0</v>
          </cell>
        </row>
        <row r="4053">
          <cell r="B4053" t="str">
            <v>N2S10E11</v>
          </cell>
          <cell r="C4053" t="str">
            <v>Transformador de corriente - N2</v>
          </cell>
          <cell r="D4053">
            <v>0</v>
          </cell>
        </row>
        <row r="4054">
          <cell r="B4054" t="str">
            <v>N2S10E12</v>
          </cell>
          <cell r="C4054" t="str">
            <v>Acero Estructural (kg)</v>
          </cell>
          <cell r="D4054">
            <v>0</v>
          </cell>
        </row>
        <row r="4055">
          <cell r="B4055" t="str">
            <v>N2S10E13</v>
          </cell>
          <cell r="C4055" t="str">
            <v>Conductores de media tensión</v>
          </cell>
          <cell r="D4055">
            <v>301797</v>
          </cell>
        </row>
        <row r="4056">
          <cell r="B4056" t="str">
            <v>N2S10E14</v>
          </cell>
          <cell r="C4056" t="str">
            <v>Conectores</v>
          </cell>
          <cell r="D4056">
            <v>0</v>
          </cell>
        </row>
        <row r="4057">
          <cell r="B4057" t="str">
            <v>N2S10E15</v>
          </cell>
          <cell r="C4057" t="str">
            <v>Cadenas de aisladores</v>
          </cell>
          <cell r="D4057">
            <v>0</v>
          </cell>
        </row>
        <row r="4058">
          <cell r="B4058" t="str">
            <v>N2S10E16</v>
          </cell>
          <cell r="C4058" t="str">
            <v>Cable XLP o EPR, 500 kcmil - N2</v>
          </cell>
          <cell r="D4058">
            <v>0</v>
          </cell>
        </row>
        <row r="4059">
          <cell r="B4059" t="str">
            <v>N2S10E17</v>
          </cell>
          <cell r="C4059" t="str">
            <v>Poste de concreto 12 m 1050 kg</v>
          </cell>
          <cell r="D4059">
            <v>0</v>
          </cell>
        </row>
        <row r="4060">
          <cell r="B4060" t="str">
            <v>N2S10E18</v>
          </cell>
          <cell r="C4060" t="str">
            <v>Servicios Auxiliares AC y DC tipo 1</v>
          </cell>
          <cell r="D4060">
            <v>0</v>
          </cell>
        </row>
        <row r="4061">
          <cell r="B4061" t="str">
            <v>N2S10E18</v>
          </cell>
          <cell r="C4061" t="str">
            <v>Servicios Auxiliares AC y DC tipo 2</v>
          </cell>
          <cell r="D4061">
            <v>0</v>
          </cell>
        </row>
        <row r="4062">
          <cell r="B4062" t="str">
            <v>N2S10E18</v>
          </cell>
          <cell r="C4062" t="str">
            <v>Servicios Auxiliares AC y DC tipo 3</v>
          </cell>
          <cell r="D4062">
            <v>0</v>
          </cell>
        </row>
        <row r="4063">
          <cell r="B4063" t="str">
            <v>N2S10E18</v>
          </cell>
          <cell r="C4063" t="str">
            <v>Servicios Auxiliares AC y DC tipo 4</v>
          </cell>
          <cell r="D4063">
            <v>0</v>
          </cell>
        </row>
        <row r="4064">
          <cell r="B4064" t="str">
            <v>N2S10E19</v>
          </cell>
          <cell r="C4064" t="str">
            <v>Alambre de cobre  No 4 AWG / acero</v>
          </cell>
          <cell r="D4064">
            <v>0</v>
          </cell>
        </row>
        <row r="4065">
          <cell r="B4065" t="str">
            <v>N2S10E20</v>
          </cell>
          <cell r="C4065" t="str">
            <v>Material de conexión en malla de puesta a tierra</v>
          </cell>
          <cell r="D4065">
            <v>0</v>
          </cell>
        </row>
        <row r="4066">
          <cell r="B4066" t="str">
            <v>N2S10E21</v>
          </cell>
          <cell r="C4066" t="str">
            <v>Cables de SSAA  para equipos de patio</v>
          </cell>
          <cell r="D4066">
            <v>0</v>
          </cell>
        </row>
        <row r="4067">
          <cell r="B4067" t="str">
            <v>N2S10E22</v>
          </cell>
          <cell r="C4067" t="str">
            <v>Alumbrado exterior</v>
          </cell>
          <cell r="D4067">
            <v>0</v>
          </cell>
        </row>
        <row r="4068">
          <cell r="B4068" t="str">
            <v>N2S11E01</v>
          </cell>
          <cell r="C4068" t="str">
            <v>Celda Circuito de Salida - N2</v>
          </cell>
          <cell r="D4068">
            <v>0</v>
          </cell>
        </row>
        <row r="4069">
          <cell r="B4069" t="str">
            <v>N2S11E01</v>
          </cell>
          <cell r="C4069" t="str">
            <v>Celda Circuito de Salida - N2 - TIPO 2</v>
          </cell>
          <cell r="D4069">
            <v>0</v>
          </cell>
        </row>
        <row r="4070">
          <cell r="B4070" t="str">
            <v>N2S11E02</v>
          </cell>
          <cell r="C4070" t="str">
            <v>Celda de interconexión - N2</v>
          </cell>
          <cell r="D4070">
            <v>100297203</v>
          </cell>
        </row>
        <row r="4071">
          <cell r="B4071" t="str">
            <v>N2S11E02</v>
          </cell>
          <cell r="C4071" t="str">
            <v>Celda de interconexión - N2 - TIPO 2</v>
          </cell>
          <cell r="D4071">
            <v>0</v>
          </cell>
        </row>
        <row r="4072">
          <cell r="B4072" t="str">
            <v>N2S11E03</v>
          </cell>
          <cell r="C4072" t="str">
            <v>Celda llegada transformador - N2</v>
          </cell>
          <cell r="D4072">
            <v>0</v>
          </cell>
        </row>
        <row r="4073">
          <cell r="B4073" t="str">
            <v>N2S11E03</v>
          </cell>
          <cell r="C4073" t="str">
            <v>Celda llegada transformador - N2 - TIPO 2</v>
          </cell>
          <cell r="D4073">
            <v>0</v>
          </cell>
        </row>
        <row r="4074">
          <cell r="B4074" t="str">
            <v>N2S11E04</v>
          </cell>
          <cell r="C4074" t="str">
            <v>Celda de medida - N2</v>
          </cell>
          <cell r="D4074">
            <v>0</v>
          </cell>
        </row>
        <row r="4075">
          <cell r="B4075" t="str">
            <v>N2S11E04</v>
          </cell>
          <cell r="C4075" t="str">
            <v>Celda de medida - N2 - TIPO 2</v>
          </cell>
          <cell r="D4075">
            <v>0</v>
          </cell>
        </row>
        <row r="4076">
          <cell r="B4076" t="str">
            <v>N2S11E05</v>
          </cell>
          <cell r="C4076" t="str">
            <v>Dispositivo de Protección contra Sobretensiones (DPS) - N2</v>
          </cell>
          <cell r="D4076">
            <v>0</v>
          </cell>
        </row>
        <row r="4077">
          <cell r="B4077" t="str">
            <v>N2S11E06</v>
          </cell>
          <cell r="C4077" t="str">
            <v>Gabinete de línea SF6 - N2</v>
          </cell>
          <cell r="D4077">
            <v>0</v>
          </cell>
        </row>
        <row r="4078">
          <cell r="B4078" t="str">
            <v>N2S11E07</v>
          </cell>
          <cell r="C4078" t="str">
            <v>Interruptor - N2</v>
          </cell>
          <cell r="D4078">
            <v>0</v>
          </cell>
        </row>
        <row r="4079">
          <cell r="B4079" t="str">
            <v>N2S11E08</v>
          </cell>
          <cell r="C4079" t="str">
            <v>Reconectador - N2</v>
          </cell>
          <cell r="D4079">
            <v>0</v>
          </cell>
        </row>
        <row r="4080">
          <cell r="B4080" t="str">
            <v>N2S11E09</v>
          </cell>
          <cell r="C4080" t="str">
            <v>Seccionador tripolar - N2</v>
          </cell>
          <cell r="D4080">
            <v>0</v>
          </cell>
        </row>
        <row r="4081">
          <cell r="B4081" t="str">
            <v>N2S11E10</v>
          </cell>
          <cell r="C4081" t="str">
            <v>Seccionador tripolar con Cuchilla de puesta a tierra - N2</v>
          </cell>
          <cell r="D4081">
            <v>0</v>
          </cell>
        </row>
        <row r="4082">
          <cell r="B4082" t="str">
            <v>N2S11E11</v>
          </cell>
          <cell r="C4082" t="str">
            <v>Transformador de corriente - N2</v>
          </cell>
          <cell r="D4082">
            <v>0</v>
          </cell>
        </row>
        <row r="4083">
          <cell r="B4083" t="str">
            <v>N2S11E12</v>
          </cell>
          <cell r="C4083" t="str">
            <v>Acero Estructural (kg)</v>
          </cell>
          <cell r="D4083">
            <v>0</v>
          </cell>
        </row>
        <row r="4084">
          <cell r="B4084" t="str">
            <v>N2S11E13</v>
          </cell>
          <cell r="C4084" t="str">
            <v>Conductores de media tensión</v>
          </cell>
          <cell r="D4084">
            <v>301797</v>
          </cell>
        </row>
        <row r="4085">
          <cell r="B4085" t="str">
            <v>N2S11E14</v>
          </cell>
          <cell r="C4085" t="str">
            <v>Conectores</v>
          </cell>
          <cell r="D4085">
            <v>0</v>
          </cell>
        </row>
        <row r="4086">
          <cell r="B4086" t="str">
            <v>N2S11E15</v>
          </cell>
          <cell r="C4086" t="str">
            <v>Cadenas de aisladores</v>
          </cell>
          <cell r="D4086">
            <v>0</v>
          </cell>
        </row>
        <row r="4087">
          <cell r="B4087" t="str">
            <v>N2S11E16</v>
          </cell>
          <cell r="C4087" t="str">
            <v>Cable XLP o EPR, 500 kcmil - N2</v>
          </cell>
          <cell r="D4087">
            <v>0</v>
          </cell>
        </row>
        <row r="4088">
          <cell r="B4088" t="str">
            <v>N2S11E17</v>
          </cell>
          <cell r="C4088" t="str">
            <v>Poste de concreto 12 m 1050 kg</v>
          </cell>
          <cell r="D4088">
            <v>0</v>
          </cell>
        </row>
        <row r="4089">
          <cell r="B4089" t="str">
            <v>N2S11E18</v>
          </cell>
          <cell r="C4089" t="str">
            <v>Servicios Auxiliares AC y DC tipo 1</v>
          </cell>
          <cell r="D4089">
            <v>0</v>
          </cell>
        </row>
        <row r="4090">
          <cell r="B4090" t="str">
            <v>N2S11E18</v>
          </cell>
          <cell r="C4090" t="str">
            <v>Servicios Auxiliares AC y DC tipo 2</v>
          </cell>
          <cell r="D4090">
            <v>0</v>
          </cell>
        </row>
        <row r="4091">
          <cell r="B4091" t="str">
            <v>N2S11E18</v>
          </cell>
          <cell r="C4091" t="str">
            <v>Servicios Auxiliares AC y DC tipo 3</v>
          </cell>
          <cell r="D4091">
            <v>0</v>
          </cell>
        </row>
        <row r="4092">
          <cell r="B4092" t="str">
            <v>N2S11E18</v>
          </cell>
          <cell r="C4092" t="str">
            <v>Servicios Auxiliares AC y DC tipo 4</v>
          </cell>
          <cell r="D4092">
            <v>0</v>
          </cell>
        </row>
        <row r="4093">
          <cell r="B4093" t="str">
            <v>N2S11E19</v>
          </cell>
          <cell r="C4093" t="str">
            <v>Alambre de cobre  No 4 AWG / acero</v>
          </cell>
          <cell r="D4093">
            <v>0</v>
          </cell>
        </row>
        <row r="4094">
          <cell r="B4094" t="str">
            <v>N2S11E20</v>
          </cell>
          <cell r="C4094" t="str">
            <v>Material de conexión en malla de puesta a tierra</v>
          </cell>
          <cell r="D4094">
            <v>0</v>
          </cell>
        </row>
        <row r="4095">
          <cell r="B4095" t="str">
            <v>N2S11E21</v>
          </cell>
          <cell r="C4095" t="str">
            <v>Cables de SSAA  para equipos de patio</v>
          </cell>
          <cell r="D4095">
            <v>0</v>
          </cell>
        </row>
        <row r="4096">
          <cell r="B4096" t="str">
            <v>N2S11E22</v>
          </cell>
          <cell r="C4096" t="str">
            <v>Alumbrado exterior</v>
          </cell>
          <cell r="D4096">
            <v>0</v>
          </cell>
        </row>
        <row r="4097">
          <cell r="B4097" t="str">
            <v>N2S12E01</v>
          </cell>
          <cell r="C4097" t="str">
            <v>Celda Circuito de Salida - N2</v>
          </cell>
          <cell r="D4097">
            <v>0</v>
          </cell>
        </row>
        <row r="4098">
          <cell r="B4098" t="str">
            <v>N2S12E01</v>
          </cell>
          <cell r="C4098" t="str">
            <v>Celda Circuito de Salida - N2 - TIPO 2</v>
          </cell>
          <cell r="D4098">
            <v>0</v>
          </cell>
        </row>
        <row r="4099">
          <cell r="B4099" t="str">
            <v>N2S12E02</v>
          </cell>
          <cell r="C4099" t="str">
            <v>Celda de interconexión - N2</v>
          </cell>
          <cell r="D4099">
            <v>0</v>
          </cell>
        </row>
        <row r="4100">
          <cell r="B4100" t="str">
            <v>N2S12E02</v>
          </cell>
          <cell r="C4100" t="str">
            <v>Celda de interconexión - N2 - TIPO 2</v>
          </cell>
          <cell r="D4100">
            <v>0</v>
          </cell>
        </row>
        <row r="4101">
          <cell r="B4101" t="str">
            <v>N2S12E03</v>
          </cell>
          <cell r="C4101" t="str">
            <v>Celda llegada transformador - N2</v>
          </cell>
          <cell r="D4101">
            <v>0</v>
          </cell>
        </row>
        <row r="4102">
          <cell r="B4102" t="str">
            <v>N2S12E03</v>
          </cell>
          <cell r="C4102" t="str">
            <v>Celda llegada transformador - N2 - TIPO 2</v>
          </cell>
          <cell r="D4102">
            <v>0</v>
          </cell>
        </row>
        <row r="4103">
          <cell r="B4103" t="str">
            <v>N2S12E04</v>
          </cell>
          <cell r="C4103" t="str">
            <v>Celda de medida - N2</v>
          </cell>
          <cell r="D4103">
            <v>49326256</v>
          </cell>
        </row>
        <row r="4104">
          <cell r="B4104" t="str">
            <v>N2S12E04</v>
          </cell>
          <cell r="C4104" t="str">
            <v>Celda de medida - N2 - TIPO 2</v>
          </cell>
          <cell r="D4104">
            <v>0</v>
          </cell>
        </row>
        <row r="4105">
          <cell r="B4105" t="str">
            <v>N2S12E05</v>
          </cell>
          <cell r="C4105" t="str">
            <v>Dispositivo de Protección contra Sobretensiones (DPS) - N2</v>
          </cell>
          <cell r="D4105">
            <v>0</v>
          </cell>
        </row>
        <row r="4106">
          <cell r="B4106" t="str">
            <v>N2S12E06</v>
          </cell>
          <cell r="C4106" t="str">
            <v>Gabinete de línea SF6 - N2</v>
          </cell>
          <cell r="D4106">
            <v>0</v>
          </cell>
        </row>
        <row r="4107">
          <cell r="B4107" t="str">
            <v>N2S12E07</v>
          </cell>
          <cell r="C4107" t="str">
            <v>Interruptor - N2</v>
          </cell>
          <cell r="D4107">
            <v>0</v>
          </cell>
        </row>
        <row r="4108">
          <cell r="B4108" t="str">
            <v>N2S12E08</v>
          </cell>
          <cell r="C4108" t="str">
            <v>Reconectador - N2</v>
          </cell>
          <cell r="D4108">
            <v>0</v>
          </cell>
        </row>
        <row r="4109">
          <cell r="B4109" t="str">
            <v>N2S12E09</v>
          </cell>
          <cell r="C4109" t="str">
            <v>Seccionador tripolar - N2</v>
          </cell>
          <cell r="D4109">
            <v>0</v>
          </cell>
        </row>
        <row r="4110">
          <cell r="B4110" t="str">
            <v>N2S12E10</v>
          </cell>
          <cell r="C4110" t="str">
            <v>Seccionador tripolar con Cuchilla de puesta a tierra - N2</v>
          </cell>
          <cell r="D4110">
            <v>0</v>
          </cell>
        </row>
        <row r="4111">
          <cell r="B4111" t="str">
            <v>N2S12E11</v>
          </cell>
          <cell r="C4111" t="str">
            <v>Transformador de corriente - N2</v>
          </cell>
          <cell r="D4111">
            <v>0</v>
          </cell>
        </row>
        <row r="4112">
          <cell r="B4112" t="str">
            <v>N2S12E12</v>
          </cell>
          <cell r="C4112" t="str">
            <v>Acero Estructural (kg)</v>
          </cell>
          <cell r="D4112">
            <v>0</v>
          </cell>
        </row>
        <row r="4113">
          <cell r="B4113" t="str">
            <v>N2S12E13</v>
          </cell>
          <cell r="C4113" t="str">
            <v>Conductores de media tensión</v>
          </cell>
          <cell r="D4113">
            <v>297744</v>
          </cell>
        </row>
        <row r="4114">
          <cell r="B4114" t="str">
            <v>N2S12E14</v>
          </cell>
          <cell r="C4114" t="str">
            <v>Conectores</v>
          </cell>
          <cell r="D4114">
            <v>0</v>
          </cell>
        </row>
        <row r="4115">
          <cell r="B4115" t="str">
            <v>N2S12E15</v>
          </cell>
          <cell r="C4115" t="str">
            <v>Cadenas de aisladores</v>
          </cell>
          <cell r="D4115">
            <v>0</v>
          </cell>
        </row>
        <row r="4116">
          <cell r="B4116" t="str">
            <v>N2S12E16</v>
          </cell>
          <cell r="C4116" t="str">
            <v>Cable XLP o EPR, 500 kcmil - N2</v>
          </cell>
          <cell r="D4116">
            <v>0</v>
          </cell>
        </row>
        <row r="4117">
          <cell r="B4117" t="str">
            <v>N2S12E17</v>
          </cell>
          <cell r="C4117" t="str">
            <v>Poste de concreto 12 m 1050 kg</v>
          </cell>
          <cell r="D4117">
            <v>0</v>
          </cell>
        </row>
        <row r="4118">
          <cell r="B4118" t="str">
            <v>N2S12E18</v>
          </cell>
          <cell r="C4118" t="str">
            <v>Servicios Auxiliares AC y DC tipo 1</v>
          </cell>
          <cell r="D4118">
            <v>0</v>
          </cell>
        </row>
        <row r="4119">
          <cell r="B4119" t="str">
            <v>N2S12E18</v>
          </cell>
          <cell r="C4119" t="str">
            <v>Servicios Auxiliares AC y DC tipo 2</v>
          </cell>
          <cell r="D4119">
            <v>0</v>
          </cell>
        </row>
        <row r="4120">
          <cell r="B4120" t="str">
            <v>N2S12E18</v>
          </cell>
          <cell r="C4120" t="str">
            <v>Servicios Auxiliares AC y DC tipo 3</v>
          </cell>
          <cell r="D4120">
            <v>0</v>
          </cell>
        </row>
        <row r="4121">
          <cell r="B4121" t="str">
            <v>N2S12E18</v>
          </cell>
          <cell r="C4121" t="str">
            <v>Servicios Auxiliares AC y DC tipo 4</v>
          </cell>
          <cell r="D4121">
            <v>0</v>
          </cell>
        </row>
        <row r="4122">
          <cell r="B4122" t="str">
            <v>N2S12E19</v>
          </cell>
          <cell r="C4122" t="str">
            <v>Alambre de cobre  No 4 AWG / acero</v>
          </cell>
          <cell r="D4122">
            <v>0</v>
          </cell>
        </row>
        <row r="4123">
          <cell r="B4123" t="str">
            <v>N2S12E20</v>
          </cell>
          <cell r="C4123" t="str">
            <v>Material de conexión en malla de puesta a tierra</v>
          </cell>
          <cell r="D4123">
            <v>0</v>
          </cell>
        </row>
        <row r="4124">
          <cell r="B4124" t="str">
            <v>N2S12E21</v>
          </cell>
          <cell r="C4124" t="str">
            <v>Cables de SSAA  para equipos de patio</v>
          </cell>
          <cell r="D4124">
            <v>0</v>
          </cell>
        </row>
        <row r="4125">
          <cell r="B4125" t="str">
            <v>N2S12E22</v>
          </cell>
          <cell r="C4125" t="str">
            <v>Alumbrado exterior</v>
          </cell>
          <cell r="D4125">
            <v>0</v>
          </cell>
        </row>
        <row r="4126">
          <cell r="B4126" t="str">
            <v>N2S14E01</v>
          </cell>
          <cell r="C4126" t="str">
            <v>Celda Circuito de Salida - N2</v>
          </cell>
          <cell r="D4126">
            <v>0</v>
          </cell>
        </row>
        <row r="4127">
          <cell r="B4127" t="str">
            <v>N2S14E01</v>
          </cell>
          <cell r="C4127" t="str">
            <v>Celda Circuito de Salida - N2 - TIPO 2</v>
          </cell>
          <cell r="D4127">
            <v>0</v>
          </cell>
        </row>
        <row r="4128">
          <cell r="B4128" t="str">
            <v>N2S14E02</v>
          </cell>
          <cell r="C4128" t="str">
            <v>Celda de interconexión - N2</v>
          </cell>
          <cell r="D4128">
            <v>0</v>
          </cell>
        </row>
        <row r="4129">
          <cell r="B4129" t="str">
            <v>N2S14E02</v>
          </cell>
          <cell r="C4129" t="str">
            <v>Celda de interconexión - N2 - TIPO 2</v>
          </cell>
          <cell r="D4129">
            <v>0</v>
          </cell>
        </row>
        <row r="4130">
          <cell r="B4130" t="str">
            <v>N2S14E03</v>
          </cell>
          <cell r="C4130" t="str">
            <v>Celda llegada transformador - N2</v>
          </cell>
          <cell r="D4130">
            <v>0</v>
          </cell>
        </row>
        <row r="4131">
          <cell r="B4131" t="str">
            <v>N2S14E03</v>
          </cell>
          <cell r="C4131" t="str">
            <v>Celda llegada transformador - N2 - TIPO 2</v>
          </cell>
          <cell r="D4131">
            <v>0</v>
          </cell>
        </row>
        <row r="4132">
          <cell r="B4132" t="str">
            <v>N2S14E04</v>
          </cell>
          <cell r="C4132" t="str">
            <v>Celda de medida - N2</v>
          </cell>
          <cell r="D4132">
            <v>0</v>
          </cell>
        </row>
        <row r="4133">
          <cell r="B4133" t="str">
            <v>N2S14E04</v>
          </cell>
          <cell r="C4133" t="str">
            <v>Celda de medida - N2 - TIPO 2</v>
          </cell>
          <cell r="D4133">
            <v>0</v>
          </cell>
        </row>
        <row r="4134">
          <cell r="B4134" t="str">
            <v>N2S14E05</v>
          </cell>
          <cell r="C4134" t="str">
            <v>Dispositivo de Protección contra Sobretensiones (DPS) - N2</v>
          </cell>
          <cell r="D4134">
            <v>4879770</v>
          </cell>
        </row>
        <row r="4135">
          <cell r="B4135" t="str">
            <v>N2S14E06</v>
          </cell>
          <cell r="C4135" t="str">
            <v>Gabinete de línea SF6 - N2</v>
          </cell>
          <cell r="D4135">
            <v>0</v>
          </cell>
        </row>
        <row r="4136">
          <cell r="B4136" t="str">
            <v>N2S14E07</v>
          </cell>
          <cell r="C4136" t="str">
            <v>Interruptor - N2</v>
          </cell>
          <cell r="D4136">
            <v>0</v>
          </cell>
        </row>
        <row r="4137">
          <cell r="B4137" t="str">
            <v>N2S14E08</v>
          </cell>
          <cell r="C4137" t="str">
            <v>Reconectador - N2</v>
          </cell>
          <cell r="D4137">
            <v>0</v>
          </cell>
        </row>
        <row r="4138">
          <cell r="B4138" t="str">
            <v>N2S14E09</v>
          </cell>
          <cell r="C4138" t="str">
            <v>Seccionador tripolar - N2</v>
          </cell>
          <cell r="D4138">
            <v>0</v>
          </cell>
        </row>
        <row r="4139">
          <cell r="B4139" t="str">
            <v>N2S14E10</v>
          </cell>
          <cell r="C4139" t="str">
            <v>Seccionador tripolar con Cuchilla de puesta a tierra - N2</v>
          </cell>
          <cell r="D4139">
            <v>0</v>
          </cell>
        </row>
        <row r="4140">
          <cell r="B4140" t="str">
            <v>N2S14E11</v>
          </cell>
          <cell r="C4140" t="str">
            <v>Transformador de corriente - N2</v>
          </cell>
          <cell r="D4140">
            <v>0</v>
          </cell>
        </row>
        <row r="4141">
          <cell r="B4141" t="str">
            <v>N2S14E12</v>
          </cell>
          <cell r="C4141" t="str">
            <v>Acero Estructural (kg)</v>
          </cell>
          <cell r="D4141">
            <v>3510010</v>
          </cell>
        </row>
        <row r="4142">
          <cell r="B4142" t="str">
            <v>N2S14E13</v>
          </cell>
          <cell r="C4142" t="str">
            <v>Conductores de media tensión</v>
          </cell>
          <cell r="D4142">
            <v>0</v>
          </cell>
        </row>
        <row r="4143">
          <cell r="B4143" t="str">
            <v>N2S14E14</v>
          </cell>
          <cell r="C4143" t="str">
            <v>Conectores</v>
          </cell>
          <cell r="D4143">
            <v>0</v>
          </cell>
        </row>
        <row r="4144">
          <cell r="B4144" t="str">
            <v>N2S14E15</v>
          </cell>
          <cell r="C4144" t="str">
            <v>Cadenas de aisladores</v>
          </cell>
          <cell r="D4144">
            <v>0</v>
          </cell>
        </row>
        <row r="4145">
          <cell r="B4145" t="str">
            <v>N2S14E16</v>
          </cell>
          <cell r="C4145" t="str">
            <v>Cable XLP o EPR, 500 kcmil - N2</v>
          </cell>
          <cell r="D4145">
            <v>77220220</v>
          </cell>
        </row>
        <row r="4146">
          <cell r="B4146" t="str">
            <v>N2S14E17</v>
          </cell>
          <cell r="C4146" t="str">
            <v>Poste de concreto 12 m 1050 kg</v>
          </cell>
          <cell r="D4146">
            <v>0</v>
          </cell>
        </row>
        <row r="4147">
          <cell r="B4147" t="str">
            <v>N2S14E18</v>
          </cell>
          <cell r="C4147" t="str">
            <v>Servicios Auxiliares AC y DC tipo 1</v>
          </cell>
          <cell r="D4147">
            <v>0</v>
          </cell>
        </row>
        <row r="4148">
          <cell r="B4148" t="str">
            <v>N2S14E18</v>
          </cell>
          <cell r="C4148" t="str">
            <v>Servicios Auxiliares AC y DC tipo 2</v>
          </cell>
          <cell r="D4148">
            <v>0</v>
          </cell>
        </row>
        <row r="4149">
          <cell r="B4149" t="str">
            <v>N2S14E18</v>
          </cell>
          <cell r="C4149" t="str">
            <v>Servicios Auxiliares AC y DC tipo 3</v>
          </cell>
          <cell r="D4149">
            <v>0</v>
          </cell>
        </row>
        <row r="4150">
          <cell r="B4150" t="str">
            <v>N2S14E18</v>
          </cell>
          <cell r="C4150" t="str">
            <v>Servicios Auxiliares AC y DC tipo 4</v>
          </cell>
          <cell r="D4150">
            <v>0</v>
          </cell>
        </row>
        <row r="4151">
          <cell r="B4151" t="str">
            <v>N2S14E19</v>
          </cell>
          <cell r="C4151" t="str">
            <v>Alambre de cobre  No 4 AWG / acero</v>
          </cell>
          <cell r="D4151">
            <v>0</v>
          </cell>
        </row>
        <row r="4152">
          <cell r="B4152" t="str">
            <v>N2S14E20</v>
          </cell>
          <cell r="C4152" t="str">
            <v>Material de conexión en malla de puesta a tierra</v>
          </cell>
          <cell r="D4152">
            <v>0</v>
          </cell>
        </row>
        <row r="4153">
          <cell r="B4153" t="str">
            <v>N2S14E21</v>
          </cell>
          <cell r="C4153" t="str">
            <v>Cables de SSAA  para equipos de patio</v>
          </cell>
          <cell r="D4153">
            <v>0</v>
          </cell>
        </row>
        <row r="4154">
          <cell r="B4154" t="str">
            <v>N2S14E22</v>
          </cell>
          <cell r="C4154" t="str">
            <v>Alumbrado exterior</v>
          </cell>
          <cell r="D4154">
            <v>0</v>
          </cell>
        </row>
        <row r="4155">
          <cell r="B4155" t="str">
            <v>N2S15E01</v>
          </cell>
          <cell r="C4155" t="str">
            <v>Celda Circuito de Salida - N2</v>
          </cell>
          <cell r="D4155">
            <v>0</v>
          </cell>
        </row>
        <row r="4156">
          <cell r="B4156" t="str">
            <v>N2S15E01</v>
          </cell>
          <cell r="C4156" t="str">
            <v>Celda Circuito de Salida - N2 - TIPO 2</v>
          </cell>
          <cell r="D4156">
            <v>100297203</v>
          </cell>
        </row>
        <row r="4157">
          <cell r="B4157" t="str">
            <v>N2S15E02</v>
          </cell>
          <cell r="C4157" t="str">
            <v>Celda de interconexión - N2</v>
          </cell>
          <cell r="D4157">
            <v>0</v>
          </cell>
        </row>
        <row r="4158">
          <cell r="B4158" t="str">
            <v>N2S15E02</v>
          </cell>
          <cell r="C4158" t="str">
            <v>Celda de interconexión - N2 - TIPO 2</v>
          </cell>
          <cell r="D4158">
            <v>0</v>
          </cell>
        </row>
        <row r="4159">
          <cell r="B4159" t="str">
            <v>N2S15E03</v>
          </cell>
          <cell r="C4159" t="str">
            <v>Celda llegada transformador - N2</v>
          </cell>
          <cell r="D4159">
            <v>0</v>
          </cell>
        </row>
        <row r="4160">
          <cell r="B4160" t="str">
            <v>N2S15E03</v>
          </cell>
          <cell r="C4160" t="str">
            <v>Celda llegada transformador - N2 - TIPO 2</v>
          </cell>
          <cell r="D4160">
            <v>0</v>
          </cell>
        </row>
        <row r="4161">
          <cell r="B4161" t="str">
            <v>N2S15E04</v>
          </cell>
          <cell r="C4161" t="str">
            <v>Celda de medida - N2</v>
          </cell>
          <cell r="D4161">
            <v>0</v>
          </cell>
        </row>
        <row r="4162">
          <cell r="B4162" t="str">
            <v>N2S15E04</v>
          </cell>
          <cell r="C4162" t="str">
            <v>Celda de medida - N2 - TIPO 2</v>
          </cell>
          <cell r="D4162">
            <v>0</v>
          </cell>
        </row>
        <row r="4163">
          <cell r="B4163" t="str">
            <v>N2S15E05</v>
          </cell>
          <cell r="C4163" t="str">
            <v>Dispositivo de Protección contra Sobretensiones (DPS) - N2</v>
          </cell>
          <cell r="D4163">
            <v>0</v>
          </cell>
        </row>
        <row r="4164">
          <cell r="B4164" t="str">
            <v>N2S15E06</v>
          </cell>
          <cell r="C4164" t="str">
            <v>Gabinete de línea SF6 - N2</v>
          </cell>
          <cell r="D4164">
            <v>0</v>
          </cell>
        </row>
        <row r="4165">
          <cell r="B4165" t="str">
            <v>N2S15E07</v>
          </cell>
          <cell r="C4165" t="str">
            <v>Interruptor - N2</v>
          </cell>
          <cell r="D4165">
            <v>0</v>
          </cell>
        </row>
        <row r="4166">
          <cell r="B4166" t="str">
            <v>N2S15E08</v>
          </cell>
          <cell r="C4166" t="str">
            <v>Reconectador - N2</v>
          </cell>
          <cell r="D4166">
            <v>0</v>
          </cell>
        </row>
        <row r="4167">
          <cell r="B4167" t="str">
            <v>N2S15E09</v>
          </cell>
          <cell r="C4167" t="str">
            <v>Seccionador tripolar - N2</v>
          </cell>
          <cell r="D4167">
            <v>0</v>
          </cell>
        </row>
        <row r="4168">
          <cell r="B4168" t="str">
            <v>N2S15E10</v>
          </cell>
          <cell r="C4168" t="str">
            <v>Seccionador tripolar con Cuchilla de puesta a tierra - N2</v>
          </cell>
          <cell r="D4168">
            <v>0</v>
          </cell>
        </row>
        <row r="4169">
          <cell r="B4169" t="str">
            <v>N2S15E11</v>
          </cell>
          <cell r="C4169" t="str">
            <v>Transformador de corriente - N2</v>
          </cell>
          <cell r="D4169">
            <v>0</v>
          </cell>
        </row>
        <row r="4170">
          <cell r="B4170" t="str">
            <v>N2S15E12</v>
          </cell>
          <cell r="C4170" t="str">
            <v>Acero Estructural (kg)</v>
          </cell>
          <cell r="D4170">
            <v>0</v>
          </cell>
        </row>
        <row r="4171">
          <cell r="B4171" t="str">
            <v>N2S15E13</v>
          </cell>
          <cell r="C4171" t="str">
            <v>Conductores de media tensión</v>
          </cell>
          <cell r="D4171">
            <v>301797</v>
          </cell>
        </row>
        <row r="4172">
          <cell r="B4172" t="str">
            <v>N2S15E14</v>
          </cell>
          <cell r="C4172" t="str">
            <v>Conectores</v>
          </cell>
          <cell r="D4172">
            <v>0</v>
          </cell>
        </row>
        <row r="4173">
          <cell r="B4173" t="str">
            <v>N2S15E15</v>
          </cell>
          <cell r="C4173" t="str">
            <v>Cadenas de aisladores</v>
          </cell>
          <cell r="D4173">
            <v>0</v>
          </cell>
        </row>
        <row r="4174">
          <cell r="B4174" t="str">
            <v>N2S15E16</v>
          </cell>
          <cell r="C4174" t="str">
            <v>Cable XLP o EPR, 500 kcmil - N2</v>
          </cell>
          <cell r="D4174">
            <v>0</v>
          </cell>
        </row>
        <row r="4175">
          <cell r="B4175" t="str">
            <v>N2S15E17</v>
          </cell>
          <cell r="C4175" t="str">
            <v>Poste de concreto 12 m 1050 kg</v>
          </cell>
          <cell r="D4175">
            <v>0</v>
          </cell>
        </row>
        <row r="4176">
          <cell r="B4176" t="str">
            <v>N2S15E18</v>
          </cell>
          <cell r="C4176" t="str">
            <v>Servicios Auxiliares AC y DC tipo 1</v>
          </cell>
          <cell r="D4176">
            <v>0</v>
          </cell>
        </row>
        <row r="4177">
          <cell r="B4177" t="str">
            <v>N2S15E18</v>
          </cell>
          <cell r="C4177" t="str">
            <v>Servicios Auxiliares AC y DC tipo 2</v>
          </cell>
          <cell r="D4177">
            <v>0</v>
          </cell>
        </row>
        <row r="4178">
          <cell r="B4178" t="str">
            <v>N2S15E18</v>
          </cell>
          <cell r="C4178" t="str">
            <v>Servicios Auxiliares AC y DC tipo 3</v>
          </cell>
          <cell r="D4178">
            <v>0</v>
          </cell>
        </row>
        <row r="4179">
          <cell r="B4179" t="str">
            <v>N2S15E18</v>
          </cell>
          <cell r="C4179" t="str">
            <v>Servicios Auxiliares AC y DC tipo 4</v>
          </cell>
          <cell r="D4179">
            <v>0</v>
          </cell>
        </row>
        <row r="4180">
          <cell r="B4180" t="str">
            <v>N2S15E19</v>
          </cell>
          <cell r="C4180" t="str">
            <v>Alambre de cobre  No 4 AWG / acero</v>
          </cell>
          <cell r="D4180">
            <v>0</v>
          </cell>
        </row>
        <row r="4181">
          <cell r="B4181" t="str">
            <v>N2S15E20</v>
          </cell>
          <cell r="C4181" t="str">
            <v>Material de conexión en malla de puesta a tierra</v>
          </cell>
          <cell r="D4181">
            <v>0</v>
          </cell>
        </row>
        <row r="4182">
          <cell r="B4182" t="str">
            <v>N2S15E21</v>
          </cell>
          <cell r="C4182" t="str">
            <v>Cables de SSAA  para equipos de patio</v>
          </cell>
          <cell r="D4182">
            <v>0</v>
          </cell>
        </row>
        <row r="4183">
          <cell r="B4183" t="str">
            <v>N2S15E22</v>
          </cell>
          <cell r="C4183" t="str">
            <v>Alumbrado exterior</v>
          </cell>
          <cell r="D4183">
            <v>0</v>
          </cell>
        </row>
        <row r="4184">
          <cell r="B4184" t="str">
            <v>N2S16E01</v>
          </cell>
          <cell r="C4184" t="str">
            <v>Celda Circuito de Salida - N2</v>
          </cell>
          <cell r="D4184">
            <v>0</v>
          </cell>
        </row>
        <row r="4185">
          <cell r="B4185" t="str">
            <v>N2S16E01</v>
          </cell>
          <cell r="C4185" t="str">
            <v>Celda Circuito de Salida - N2 - TIPO 2</v>
          </cell>
          <cell r="D4185">
            <v>0</v>
          </cell>
        </row>
        <row r="4186">
          <cell r="B4186" t="str">
            <v>N2S16E02</v>
          </cell>
          <cell r="C4186" t="str">
            <v>Celda de interconexión - N2</v>
          </cell>
          <cell r="D4186">
            <v>0</v>
          </cell>
        </row>
        <row r="4187">
          <cell r="B4187" t="str">
            <v>N2S16E02</v>
          </cell>
          <cell r="C4187" t="str">
            <v>Celda de interconexión - N2 - TIPO 2</v>
          </cell>
          <cell r="D4187">
            <v>0</v>
          </cell>
        </row>
        <row r="4188">
          <cell r="B4188" t="str">
            <v>N2S16E03</v>
          </cell>
          <cell r="C4188" t="str">
            <v>Celda llegada transformador - N2</v>
          </cell>
          <cell r="D4188">
            <v>0</v>
          </cell>
        </row>
        <row r="4189">
          <cell r="B4189" t="str">
            <v>N2S16E03</v>
          </cell>
          <cell r="C4189" t="str">
            <v>Celda llegada transformador - N2 - TIPO 2</v>
          </cell>
          <cell r="D4189">
            <v>100297203</v>
          </cell>
        </row>
        <row r="4190">
          <cell r="B4190" t="str">
            <v>N2S16E04</v>
          </cell>
          <cell r="C4190" t="str">
            <v>Celda de medida - N2</v>
          </cell>
          <cell r="D4190">
            <v>0</v>
          </cell>
        </row>
        <row r="4191">
          <cell r="B4191" t="str">
            <v>N2S16E04</v>
          </cell>
          <cell r="C4191" t="str">
            <v>Celda de medida - N2 - TIPO 2</v>
          </cell>
          <cell r="D4191">
            <v>0</v>
          </cell>
        </row>
        <row r="4192">
          <cell r="B4192" t="str">
            <v>N2S16E05</v>
          </cell>
          <cell r="C4192" t="str">
            <v>Dispositivo de Protección contra Sobretensiones (DPS) - N2</v>
          </cell>
          <cell r="D4192">
            <v>0</v>
          </cell>
        </row>
        <row r="4193">
          <cell r="B4193" t="str">
            <v>N2S16E06</v>
          </cell>
          <cell r="C4193" t="str">
            <v>Gabinete de línea SF6 - N2</v>
          </cell>
          <cell r="D4193">
            <v>0</v>
          </cell>
        </row>
        <row r="4194">
          <cell r="B4194" t="str">
            <v>N2S16E07</v>
          </cell>
          <cell r="C4194" t="str">
            <v>Interruptor - N2</v>
          </cell>
          <cell r="D4194">
            <v>0</v>
          </cell>
        </row>
        <row r="4195">
          <cell r="B4195" t="str">
            <v>N2S16E08</v>
          </cell>
          <cell r="C4195" t="str">
            <v>Reconectador - N2</v>
          </cell>
          <cell r="D4195">
            <v>0</v>
          </cell>
        </row>
        <row r="4196">
          <cell r="B4196" t="str">
            <v>N2S16E09</v>
          </cell>
          <cell r="C4196" t="str">
            <v>Seccionador tripolar - N2</v>
          </cell>
          <cell r="D4196">
            <v>0</v>
          </cell>
        </row>
        <row r="4197">
          <cell r="B4197" t="str">
            <v>N2S16E10</v>
          </cell>
          <cell r="C4197" t="str">
            <v>Seccionador tripolar con Cuchilla de puesta a tierra - N2</v>
          </cell>
          <cell r="D4197">
            <v>0</v>
          </cell>
        </row>
        <row r="4198">
          <cell r="B4198" t="str">
            <v>N2S16E11</v>
          </cell>
          <cell r="C4198" t="str">
            <v>Transformador de corriente - N2</v>
          </cell>
          <cell r="D4198">
            <v>0</v>
          </cell>
        </row>
        <row r="4199">
          <cell r="B4199" t="str">
            <v>N2S16E12</v>
          </cell>
          <cell r="C4199" t="str">
            <v>Acero Estructural (kg)</v>
          </cell>
          <cell r="D4199">
            <v>0</v>
          </cell>
        </row>
        <row r="4200">
          <cell r="B4200" t="str">
            <v>N2S16E13</v>
          </cell>
          <cell r="C4200" t="str">
            <v>Conductores de media tensión</v>
          </cell>
          <cell r="D4200">
            <v>301797</v>
          </cell>
        </row>
        <row r="4201">
          <cell r="B4201" t="str">
            <v>N2S16E14</v>
          </cell>
          <cell r="C4201" t="str">
            <v>Conectores</v>
          </cell>
          <cell r="D4201">
            <v>0</v>
          </cell>
        </row>
        <row r="4202">
          <cell r="B4202" t="str">
            <v>N2S16E15</v>
          </cell>
          <cell r="C4202" t="str">
            <v>Cadenas de aisladores</v>
          </cell>
          <cell r="D4202">
            <v>0</v>
          </cell>
        </row>
        <row r="4203">
          <cell r="B4203" t="str">
            <v>N2S16E16</v>
          </cell>
          <cell r="C4203" t="str">
            <v>Cable XLP o EPR, 500 kcmil - N2</v>
          </cell>
          <cell r="D4203">
            <v>0</v>
          </cell>
        </row>
        <row r="4204">
          <cell r="B4204" t="str">
            <v>N2S16E17</v>
          </cell>
          <cell r="C4204" t="str">
            <v>Poste de concreto 12 m 1050 kg</v>
          </cell>
          <cell r="D4204">
            <v>0</v>
          </cell>
        </row>
        <row r="4205">
          <cell r="B4205" t="str">
            <v>N2S16E18</v>
          </cell>
          <cell r="C4205" t="str">
            <v>Servicios Auxiliares AC y DC tipo 1</v>
          </cell>
          <cell r="D4205">
            <v>0</v>
          </cell>
        </row>
        <row r="4206">
          <cell r="B4206" t="str">
            <v>N2S16E18</v>
          </cell>
          <cell r="C4206" t="str">
            <v>Servicios Auxiliares AC y DC tipo 2</v>
          </cell>
          <cell r="D4206">
            <v>0</v>
          </cell>
        </row>
        <row r="4207">
          <cell r="B4207" t="str">
            <v>N2S16E18</v>
          </cell>
          <cell r="C4207" t="str">
            <v>Servicios Auxiliares AC y DC tipo 3</v>
          </cell>
          <cell r="D4207">
            <v>0</v>
          </cell>
        </row>
        <row r="4208">
          <cell r="B4208" t="str">
            <v>N2S16E18</v>
          </cell>
          <cell r="C4208" t="str">
            <v>Servicios Auxiliares AC y DC tipo 4</v>
          </cell>
          <cell r="D4208">
            <v>0</v>
          </cell>
        </row>
        <row r="4209">
          <cell r="B4209" t="str">
            <v>N2S16E19</v>
          </cell>
          <cell r="C4209" t="str">
            <v>Alambre de cobre  No 4 AWG / acero</v>
          </cell>
          <cell r="D4209">
            <v>0</v>
          </cell>
        </row>
        <row r="4210">
          <cell r="B4210" t="str">
            <v>N2S16E20</v>
          </cell>
          <cell r="C4210" t="str">
            <v>Material de conexión en malla de puesta a tierra</v>
          </cell>
          <cell r="D4210">
            <v>0</v>
          </cell>
        </row>
        <row r="4211">
          <cell r="B4211" t="str">
            <v>N2S16E21</v>
          </cell>
          <cell r="C4211" t="str">
            <v>Cables de SSAA  para equipos de patio</v>
          </cell>
          <cell r="D4211">
            <v>0</v>
          </cell>
        </row>
        <row r="4212">
          <cell r="B4212" t="str">
            <v>N2S16E22</v>
          </cell>
          <cell r="C4212" t="str">
            <v>Alumbrado exterior</v>
          </cell>
          <cell r="D4212">
            <v>0</v>
          </cell>
        </row>
        <row r="4213">
          <cell r="B4213" t="str">
            <v>N2S17E01</v>
          </cell>
          <cell r="C4213" t="str">
            <v>Celda Circuito de Salida - N2</v>
          </cell>
          <cell r="D4213">
            <v>0</v>
          </cell>
        </row>
        <row r="4214">
          <cell r="B4214" t="str">
            <v>N2S17E01</v>
          </cell>
          <cell r="C4214" t="str">
            <v>Celda Circuito de Salida - N2 - TIPO 2</v>
          </cell>
          <cell r="D4214">
            <v>0</v>
          </cell>
        </row>
        <row r="4215">
          <cell r="B4215" t="str">
            <v>N2S17E02</v>
          </cell>
          <cell r="C4215" t="str">
            <v>Celda de interconexión - N2</v>
          </cell>
          <cell r="D4215">
            <v>0</v>
          </cell>
        </row>
        <row r="4216">
          <cell r="B4216" t="str">
            <v>N2S17E02</v>
          </cell>
          <cell r="C4216" t="str">
            <v>Celda de interconexión - N2 - TIPO 2</v>
          </cell>
          <cell r="D4216">
            <v>100297203</v>
          </cell>
        </row>
        <row r="4217">
          <cell r="B4217" t="str">
            <v>N2S17E03</v>
          </cell>
          <cell r="C4217" t="str">
            <v>Celda llegada transformador - N2</v>
          </cell>
          <cell r="D4217">
            <v>0</v>
          </cell>
        </row>
        <row r="4218">
          <cell r="B4218" t="str">
            <v>N2S17E03</v>
          </cell>
          <cell r="C4218" t="str">
            <v>Celda llegada transformador - N2 - TIPO 2</v>
          </cell>
          <cell r="D4218">
            <v>0</v>
          </cell>
        </row>
        <row r="4219">
          <cell r="B4219" t="str">
            <v>N2S17E04</v>
          </cell>
          <cell r="C4219" t="str">
            <v>Celda de medida - N2</v>
          </cell>
          <cell r="D4219">
            <v>0</v>
          </cell>
        </row>
        <row r="4220">
          <cell r="B4220" t="str">
            <v>N2S17E04</v>
          </cell>
          <cell r="C4220" t="str">
            <v>Celda de medida - N2 - TIPO 2</v>
          </cell>
          <cell r="D4220">
            <v>0</v>
          </cell>
        </row>
        <row r="4221">
          <cell r="B4221" t="str">
            <v>N2S17E05</v>
          </cell>
          <cell r="C4221" t="str">
            <v>Dispositivo de Protección contra Sobretensiones (DPS) - N2</v>
          </cell>
          <cell r="D4221">
            <v>0</v>
          </cell>
        </row>
        <row r="4222">
          <cell r="B4222" t="str">
            <v>N2S17E06</v>
          </cell>
          <cell r="C4222" t="str">
            <v>Gabinete de línea SF6 - N2</v>
          </cell>
          <cell r="D4222">
            <v>0</v>
          </cell>
        </row>
        <row r="4223">
          <cell r="B4223" t="str">
            <v>N2S17E07</v>
          </cell>
          <cell r="C4223" t="str">
            <v>Interruptor - N2</v>
          </cell>
          <cell r="D4223">
            <v>0</v>
          </cell>
        </row>
        <row r="4224">
          <cell r="B4224" t="str">
            <v>N2S17E08</v>
          </cell>
          <cell r="C4224" t="str">
            <v>Reconectador - N2</v>
          </cell>
          <cell r="D4224">
            <v>0</v>
          </cell>
        </row>
        <row r="4225">
          <cell r="B4225" t="str">
            <v>N2S17E09</v>
          </cell>
          <cell r="C4225" t="str">
            <v>Seccionador tripolar - N2</v>
          </cell>
          <cell r="D4225">
            <v>0</v>
          </cell>
        </row>
        <row r="4226">
          <cell r="B4226" t="str">
            <v>N2S17E10</v>
          </cell>
          <cell r="C4226" t="str">
            <v>Seccionador tripolar con Cuchilla de puesta a tierra - N2</v>
          </cell>
          <cell r="D4226">
            <v>0</v>
          </cell>
        </row>
        <row r="4227">
          <cell r="B4227" t="str">
            <v>N2S17E11</v>
          </cell>
          <cell r="C4227" t="str">
            <v>Transformador de corriente - N2</v>
          </cell>
          <cell r="D4227">
            <v>0</v>
          </cell>
        </row>
        <row r="4228">
          <cell r="B4228" t="str">
            <v>N2S17E12</v>
          </cell>
          <cell r="C4228" t="str">
            <v>Acero Estructural (kg)</v>
          </cell>
          <cell r="D4228">
            <v>0</v>
          </cell>
        </row>
        <row r="4229">
          <cell r="B4229" t="str">
            <v>N2S17E13</v>
          </cell>
          <cell r="C4229" t="str">
            <v>Conductores de media tensión</v>
          </cell>
          <cell r="D4229">
            <v>301797</v>
          </cell>
        </row>
        <row r="4230">
          <cell r="B4230" t="str">
            <v>N2S17E14</v>
          </cell>
          <cell r="C4230" t="str">
            <v>Conectores</v>
          </cell>
          <cell r="D4230">
            <v>0</v>
          </cell>
        </row>
        <row r="4231">
          <cell r="B4231" t="str">
            <v>N2S17E15</v>
          </cell>
          <cell r="C4231" t="str">
            <v>Cadenas de aisladores</v>
          </cell>
          <cell r="D4231">
            <v>0</v>
          </cell>
        </row>
        <row r="4232">
          <cell r="B4232" t="str">
            <v>N2S17E16</v>
          </cell>
          <cell r="C4232" t="str">
            <v>Cable XLP o EPR, 500 kcmil - N2</v>
          </cell>
          <cell r="D4232">
            <v>0</v>
          </cell>
        </row>
        <row r="4233">
          <cell r="B4233" t="str">
            <v>N2S17E17</v>
          </cell>
          <cell r="C4233" t="str">
            <v>Poste de concreto 12 m 1050 kg</v>
          </cell>
          <cell r="D4233">
            <v>0</v>
          </cell>
        </row>
        <row r="4234">
          <cell r="B4234" t="str">
            <v>N2S17E18</v>
          </cell>
          <cell r="C4234" t="str">
            <v>Servicios Auxiliares AC y DC tipo 1</v>
          </cell>
          <cell r="D4234">
            <v>0</v>
          </cell>
        </row>
        <row r="4235">
          <cell r="B4235" t="str">
            <v>N2S17E18</v>
          </cell>
          <cell r="C4235" t="str">
            <v>Servicios Auxiliares AC y DC tipo 2</v>
          </cell>
          <cell r="D4235">
            <v>0</v>
          </cell>
        </row>
        <row r="4236">
          <cell r="B4236" t="str">
            <v>N2S17E18</v>
          </cell>
          <cell r="C4236" t="str">
            <v>Servicios Auxiliares AC y DC tipo 3</v>
          </cell>
          <cell r="D4236">
            <v>0</v>
          </cell>
        </row>
        <row r="4237">
          <cell r="B4237" t="str">
            <v>N2S17E18</v>
          </cell>
          <cell r="C4237" t="str">
            <v>Servicios Auxiliares AC y DC tipo 4</v>
          </cell>
          <cell r="D4237">
            <v>0</v>
          </cell>
        </row>
        <row r="4238">
          <cell r="B4238" t="str">
            <v>N2S17E19</v>
          </cell>
          <cell r="C4238" t="str">
            <v>Alambre de cobre  No 4 AWG / acero</v>
          </cell>
          <cell r="D4238">
            <v>0</v>
          </cell>
        </row>
        <row r="4239">
          <cell r="B4239" t="str">
            <v>N2S17E20</v>
          </cell>
          <cell r="C4239" t="str">
            <v>Material de conexión en malla de puesta a tierra</v>
          </cell>
          <cell r="D4239">
            <v>0</v>
          </cell>
        </row>
        <row r="4240">
          <cell r="B4240" t="str">
            <v>N2S17E21</v>
          </cell>
          <cell r="C4240" t="str">
            <v>Cables de SSAA  para equipos de patio</v>
          </cell>
          <cell r="D4240">
            <v>0</v>
          </cell>
        </row>
        <row r="4241">
          <cell r="B4241" t="str">
            <v>N2S17E22</v>
          </cell>
          <cell r="C4241" t="str">
            <v>Alumbrado exterior</v>
          </cell>
          <cell r="D4241">
            <v>0</v>
          </cell>
        </row>
        <row r="4242">
          <cell r="B4242" t="str">
            <v>N2S18E01</v>
          </cell>
          <cell r="C4242" t="str">
            <v>Celda Circuito de Salida - N2</v>
          </cell>
          <cell r="D4242">
            <v>0</v>
          </cell>
        </row>
        <row r="4243">
          <cell r="B4243" t="str">
            <v>N2S18E01</v>
          </cell>
          <cell r="C4243" t="str">
            <v>Celda Circuito de Salida - N2 - TIPO 2</v>
          </cell>
          <cell r="D4243">
            <v>0</v>
          </cell>
        </row>
        <row r="4244">
          <cell r="B4244" t="str">
            <v>N2S18E02</v>
          </cell>
          <cell r="C4244" t="str">
            <v>Celda de interconexión - N2</v>
          </cell>
          <cell r="D4244">
            <v>0</v>
          </cell>
        </row>
        <row r="4245">
          <cell r="B4245" t="str">
            <v>N2S18E02</v>
          </cell>
          <cell r="C4245" t="str">
            <v>Celda de interconexión - N2 - TIPO 2</v>
          </cell>
          <cell r="D4245">
            <v>0</v>
          </cell>
        </row>
        <row r="4246">
          <cell r="B4246" t="str">
            <v>N2S18E03</v>
          </cell>
          <cell r="C4246" t="str">
            <v>Celda llegada transformador - N2</v>
          </cell>
          <cell r="D4246">
            <v>0</v>
          </cell>
        </row>
        <row r="4247">
          <cell r="B4247" t="str">
            <v>N2S18E03</v>
          </cell>
          <cell r="C4247" t="str">
            <v>Celda llegada transformador - N2 - TIPO 2</v>
          </cell>
          <cell r="D4247">
            <v>0</v>
          </cell>
        </row>
        <row r="4248">
          <cell r="B4248" t="str">
            <v>N2S18E04</v>
          </cell>
          <cell r="C4248" t="str">
            <v>Celda de medida - N2</v>
          </cell>
          <cell r="D4248">
            <v>0</v>
          </cell>
        </row>
        <row r="4249">
          <cell r="B4249" t="str">
            <v>N2S18E04</v>
          </cell>
          <cell r="C4249" t="str">
            <v>Celda de medida - N2 - TIPO 2</v>
          </cell>
          <cell r="D4249">
            <v>49446000</v>
          </cell>
        </row>
        <row r="4250">
          <cell r="B4250" t="str">
            <v>N2S18E05</v>
          </cell>
          <cell r="C4250" t="str">
            <v>Dispositivo de Protección contra Sobretensiones (DPS) - N2</v>
          </cell>
          <cell r="D4250">
            <v>0</v>
          </cell>
        </row>
        <row r="4251">
          <cell r="B4251" t="str">
            <v>N2S18E06</v>
          </cell>
          <cell r="C4251" t="str">
            <v>Gabinete de línea SF6 - N2</v>
          </cell>
          <cell r="D4251">
            <v>0</v>
          </cell>
        </row>
        <row r="4252">
          <cell r="B4252" t="str">
            <v>N2S18E07</v>
          </cell>
          <cell r="C4252" t="str">
            <v>Interruptor - N2</v>
          </cell>
          <cell r="D4252">
            <v>0</v>
          </cell>
        </row>
        <row r="4253">
          <cell r="B4253" t="str">
            <v>N2S18E08</v>
          </cell>
          <cell r="C4253" t="str">
            <v>Reconectador - N2</v>
          </cell>
          <cell r="D4253">
            <v>0</v>
          </cell>
        </row>
        <row r="4254">
          <cell r="B4254" t="str">
            <v>N2S18E09</v>
          </cell>
          <cell r="C4254" t="str">
            <v>Seccionador tripolar - N2</v>
          </cell>
          <cell r="D4254">
            <v>0</v>
          </cell>
        </row>
        <row r="4255">
          <cell r="B4255" t="str">
            <v>N2S18E10</v>
          </cell>
          <cell r="C4255" t="str">
            <v>Seccionador tripolar con Cuchilla de puesta a tierra - N2</v>
          </cell>
          <cell r="D4255">
            <v>0</v>
          </cell>
        </row>
        <row r="4256">
          <cell r="B4256" t="str">
            <v>N2S18E11</v>
          </cell>
          <cell r="C4256" t="str">
            <v>Transformador de corriente - N2</v>
          </cell>
          <cell r="D4256">
            <v>0</v>
          </cell>
        </row>
        <row r="4257">
          <cell r="B4257" t="str">
            <v>N2S18E12</v>
          </cell>
          <cell r="C4257" t="str">
            <v>Acero Estructural (kg)</v>
          </cell>
          <cell r="D4257">
            <v>0</v>
          </cell>
        </row>
        <row r="4258">
          <cell r="B4258" t="str">
            <v>N2S18E13</v>
          </cell>
          <cell r="C4258" t="str">
            <v>Conductores de media tensión</v>
          </cell>
          <cell r="D4258">
            <v>0</v>
          </cell>
        </row>
        <row r="4259">
          <cell r="B4259" t="str">
            <v>N2S18E14</v>
          </cell>
          <cell r="C4259" t="str">
            <v>Conectores</v>
          </cell>
          <cell r="D4259">
            <v>0</v>
          </cell>
        </row>
        <row r="4260">
          <cell r="B4260" t="str">
            <v>N2S18E15</v>
          </cell>
          <cell r="C4260" t="str">
            <v>Cadenas de aisladores</v>
          </cell>
          <cell r="D4260">
            <v>0</v>
          </cell>
        </row>
        <row r="4261">
          <cell r="B4261" t="str">
            <v>N2S18E16</v>
          </cell>
          <cell r="C4261" t="str">
            <v>Cable XLP o EPR, 500 kcmil - N2</v>
          </cell>
          <cell r="D4261">
            <v>0</v>
          </cell>
        </row>
        <row r="4262">
          <cell r="B4262" t="str">
            <v>N2S18E17</v>
          </cell>
          <cell r="C4262" t="str">
            <v>Poste de concreto 12 m 1050 kg</v>
          </cell>
          <cell r="D4262">
            <v>0</v>
          </cell>
        </row>
        <row r="4263">
          <cell r="B4263" t="str">
            <v>N2S18E18</v>
          </cell>
          <cell r="C4263" t="str">
            <v>Servicios Auxiliares AC y DC tipo 1</v>
          </cell>
          <cell r="D4263">
            <v>0</v>
          </cell>
        </row>
        <row r="4264">
          <cell r="B4264" t="str">
            <v>N2S18E18</v>
          </cell>
          <cell r="C4264" t="str">
            <v>Servicios Auxiliares AC y DC tipo 2</v>
          </cell>
          <cell r="D4264">
            <v>0</v>
          </cell>
        </row>
        <row r="4265">
          <cell r="B4265" t="str">
            <v>N2S18E18</v>
          </cell>
          <cell r="C4265" t="str">
            <v>Servicios Auxiliares AC y DC tipo 3</v>
          </cell>
          <cell r="D4265">
            <v>0</v>
          </cell>
        </row>
        <row r="4266">
          <cell r="B4266" t="str">
            <v>N2S18E18</v>
          </cell>
          <cell r="C4266" t="str">
            <v>Servicios Auxiliares AC y DC tipo 4</v>
          </cell>
          <cell r="D4266">
            <v>0</v>
          </cell>
        </row>
        <row r="4267">
          <cell r="B4267" t="str">
            <v>N2S18E19</v>
          </cell>
          <cell r="C4267" t="str">
            <v>Alambre de cobre  No 4 AWG / acero</v>
          </cell>
          <cell r="D4267">
            <v>0</v>
          </cell>
        </row>
        <row r="4268">
          <cell r="B4268" t="str">
            <v>N2S18E20</v>
          </cell>
          <cell r="C4268" t="str">
            <v>Material de conexión en malla de puesta a tierra</v>
          </cell>
          <cell r="D4268">
            <v>0</v>
          </cell>
        </row>
        <row r="4269">
          <cell r="B4269" t="str">
            <v>N2S18E21</v>
          </cell>
          <cell r="C4269" t="str">
            <v>Cables de SSAA  para equipos de patio</v>
          </cell>
          <cell r="D4269">
            <v>0</v>
          </cell>
        </row>
        <row r="4270">
          <cell r="B4270" t="str">
            <v>N2S18E22</v>
          </cell>
          <cell r="C4270" t="str">
            <v>Alumbrado exterior</v>
          </cell>
          <cell r="D4270">
            <v>0</v>
          </cell>
        </row>
        <row r="4271">
          <cell r="B4271" t="str">
            <v>N2S20E01</v>
          </cell>
          <cell r="C4271" t="str">
            <v>Celda Circuito de Salida - N2</v>
          </cell>
          <cell r="D4271">
            <v>0</v>
          </cell>
        </row>
        <row r="4272">
          <cell r="B4272" t="str">
            <v>N2S20E01</v>
          </cell>
          <cell r="C4272" t="str">
            <v>Celda Circuito de Salida - N2 - TIPO 2</v>
          </cell>
          <cell r="D4272">
            <v>0</v>
          </cell>
        </row>
        <row r="4273">
          <cell r="B4273" t="str">
            <v>N2S20E02</v>
          </cell>
          <cell r="C4273" t="str">
            <v>Celda de interconexión - N2</v>
          </cell>
          <cell r="D4273">
            <v>0</v>
          </cell>
        </row>
        <row r="4274">
          <cell r="B4274" t="str">
            <v>N2S20E02</v>
          </cell>
          <cell r="C4274" t="str">
            <v>Celda de interconexión - N2 - TIPO 2</v>
          </cell>
          <cell r="D4274">
            <v>0</v>
          </cell>
        </row>
        <row r="4275">
          <cell r="B4275" t="str">
            <v>N2S20E03</v>
          </cell>
          <cell r="C4275" t="str">
            <v>Celda llegada transformador - N2</v>
          </cell>
          <cell r="D4275">
            <v>0</v>
          </cell>
        </row>
        <row r="4276">
          <cell r="B4276" t="str">
            <v>N2S20E03</v>
          </cell>
          <cell r="C4276" t="str">
            <v>Celda llegada transformador - N2 - TIPO 2</v>
          </cell>
          <cell r="D4276">
            <v>0</v>
          </cell>
        </row>
        <row r="4277">
          <cell r="B4277" t="str">
            <v>N2S20E04</v>
          </cell>
          <cell r="C4277" t="str">
            <v>Celda de medida - N2</v>
          </cell>
          <cell r="D4277">
            <v>0</v>
          </cell>
        </row>
        <row r="4278">
          <cell r="B4278" t="str">
            <v>N2S20E04</v>
          </cell>
          <cell r="C4278" t="str">
            <v>Celda de medida - N2 - TIPO 2</v>
          </cell>
          <cell r="D4278">
            <v>0</v>
          </cell>
        </row>
        <row r="4279">
          <cell r="B4279" t="str">
            <v>N2S20E05</v>
          </cell>
          <cell r="C4279" t="str">
            <v>Dispositivo de Protección contra Sobretensiones (DPS) - N2</v>
          </cell>
          <cell r="D4279">
            <v>0</v>
          </cell>
        </row>
        <row r="4280">
          <cell r="B4280" t="str">
            <v>N2S20E06</v>
          </cell>
          <cell r="C4280" t="str">
            <v>Gabinete de línea SF6 - N2</v>
          </cell>
          <cell r="D4280">
            <v>0</v>
          </cell>
        </row>
        <row r="4281">
          <cell r="B4281" t="str">
            <v>N2S20E07</v>
          </cell>
          <cell r="C4281" t="str">
            <v>Interruptor - N2</v>
          </cell>
          <cell r="D4281">
            <v>0</v>
          </cell>
        </row>
        <row r="4282">
          <cell r="B4282" t="str">
            <v>N2S20E08</v>
          </cell>
          <cell r="C4282" t="str">
            <v>Reconectador - N2</v>
          </cell>
          <cell r="D4282">
            <v>0</v>
          </cell>
        </row>
        <row r="4283">
          <cell r="B4283" t="str">
            <v>N2S20E09</v>
          </cell>
          <cell r="C4283" t="str">
            <v>Seccionador tripolar - N2</v>
          </cell>
          <cell r="D4283">
            <v>0</v>
          </cell>
        </row>
        <row r="4284">
          <cell r="B4284" t="str">
            <v>N2S20E10</v>
          </cell>
          <cell r="C4284" t="str">
            <v>Seccionador tripolar con Cuchilla de puesta a tierra - N2</v>
          </cell>
          <cell r="D4284">
            <v>0</v>
          </cell>
        </row>
        <row r="4285">
          <cell r="B4285" t="str">
            <v>N2S20E11</v>
          </cell>
          <cell r="C4285" t="str">
            <v>Transformador de corriente - N2</v>
          </cell>
          <cell r="D4285">
            <v>0</v>
          </cell>
        </row>
        <row r="4286">
          <cell r="B4286" t="str">
            <v>N2S20E12</v>
          </cell>
          <cell r="C4286" t="str">
            <v>Acero Estructural (kg)</v>
          </cell>
          <cell r="D4286">
            <v>45902692</v>
          </cell>
        </row>
        <row r="4287">
          <cell r="B4287" t="str">
            <v>N2S20E13</v>
          </cell>
          <cell r="C4287" t="str">
            <v>Conductores de media tensión</v>
          </cell>
          <cell r="D4287">
            <v>448073.99999999994</v>
          </cell>
        </row>
        <row r="4288">
          <cell r="B4288" t="str">
            <v>N2S20E14</v>
          </cell>
          <cell r="C4288" t="str">
            <v>Conectores</v>
          </cell>
          <cell r="D4288">
            <v>0</v>
          </cell>
        </row>
        <row r="4289">
          <cell r="B4289" t="str">
            <v>N2S20E15</v>
          </cell>
          <cell r="C4289" t="str">
            <v>Cadenas de aisladores</v>
          </cell>
          <cell r="D4289">
            <v>3435234.0000000005</v>
          </cell>
        </row>
        <row r="4290">
          <cell r="B4290" t="str">
            <v>N2S20E16</v>
          </cell>
          <cell r="C4290" t="str">
            <v>Cable XLP o EPR, 500 kcmil - N2</v>
          </cell>
          <cell r="D4290">
            <v>0</v>
          </cell>
        </row>
        <row r="4291">
          <cell r="B4291" t="str">
            <v>N2S20E17</v>
          </cell>
          <cell r="C4291" t="str">
            <v>Poste de concreto 12 m 1050 kg</v>
          </cell>
          <cell r="D4291">
            <v>0</v>
          </cell>
        </row>
        <row r="4292">
          <cell r="B4292" t="str">
            <v>N2S20E18</v>
          </cell>
          <cell r="C4292" t="str">
            <v>Servicios Auxiliares AC y DC tipo 1</v>
          </cell>
          <cell r="D4292">
            <v>0</v>
          </cell>
        </row>
        <row r="4293">
          <cell r="B4293" t="str">
            <v>N2S20E18</v>
          </cell>
          <cell r="C4293" t="str">
            <v>Servicios Auxiliares AC y DC tipo 2</v>
          </cell>
          <cell r="D4293">
            <v>0</v>
          </cell>
        </row>
        <row r="4294">
          <cell r="B4294" t="str">
            <v>N2S20E18</v>
          </cell>
          <cell r="C4294" t="str">
            <v>Servicios Auxiliares AC y DC tipo 3</v>
          </cell>
          <cell r="D4294">
            <v>0</v>
          </cell>
        </row>
        <row r="4295">
          <cell r="B4295" t="str">
            <v>N2S20E18</v>
          </cell>
          <cell r="C4295" t="str">
            <v>Servicios Auxiliares AC y DC tipo 4</v>
          </cell>
          <cell r="D4295">
            <v>0</v>
          </cell>
        </row>
        <row r="4296">
          <cell r="B4296" t="str">
            <v>N2S20E19</v>
          </cell>
          <cell r="C4296" t="str">
            <v>Alambre de cobre  No 4 AWG / acero</v>
          </cell>
          <cell r="D4296">
            <v>0</v>
          </cell>
        </row>
        <row r="4297">
          <cell r="B4297" t="str">
            <v>N2S20E20</v>
          </cell>
          <cell r="C4297" t="str">
            <v>Material de conexión en malla de puesta a tierra</v>
          </cell>
          <cell r="D4297">
            <v>0</v>
          </cell>
        </row>
        <row r="4298">
          <cell r="B4298" t="str">
            <v>N2S20E21</v>
          </cell>
          <cell r="C4298" t="str">
            <v>Cables de SSAA  para equipos de patio</v>
          </cell>
          <cell r="D4298">
            <v>0</v>
          </cell>
        </row>
        <row r="4299">
          <cell r="B4299" t="str">
            <v>N2S20E22</v>
          </cell>
          <cell r="C4299" t="str">
            <v>Alumbrado exterior</v>
          </cell>
          <cell r="D4299">
            <v>0</v>
          </cell>
        </row>
        <row r="4300">
          <cell r="B4300" t="str">
            <v>N2S21E01</v>
          </cell>
          <cell r="C4300" t="str">
            <v>Celda Circuito de Salida - N2</v>
          </cell>
          <cell r="D4300">
            <v>0</v>
          </cell>
        </row>
        <row r="4301">
          <cell r="B4301" t="str">
            <v>N2S21E01</v>
          </cell>
          <cell r="C4301" t="str">
            <v>Celda Circuito de Salida - N2 - TIPO 2</v>
          </cell>
          <cell r="D4301">
            <v>0</v>
          </cell>
        </row>
        <row r="4302">
          <cell r="B4302" t="str">
            <v>N2S21E02</v>
          </cell>
          <cell r="C4302" t="str">
            <v>Celda de interconexión - N2</v>
          </cell>
          <cell r="D4302">
            <v>0</v>
          </cell>
        </row>
        <row r="4303">
          <cell r="B4303" t="str">
            <v>N2S21E02</v>
          </cell>
          <cell r="C4303" t="str">
            <v>Celda de interconexión - N2 - TIPO 2</v>
          </cell>
          <cell r="D4303">
            <v>0</v>
          </cell>
        </row>
        <row r="4304">
          <cell r="B4304" t="str">
            <v>N2S21E03</v>
          </cell>
          <cell r="C4304" t="str">
            <v>Celda llegada transformador - N2</v>
          </cell>
          <cell r="D4304">
            <v>0</v>
          </cell>
        </row>
        <row r="4305">
          <cell r="B4305" t="str">
            <v>N2S21E03</v>
          </cell>
          <cell r="C4305" t="str">
            <v>Celda llegada transformador - N2 - TIPO 2</v>
          </cell>
          <cell r="D4305">
            <v>0</v>
          </cell>
        </row>
        <row r="4306">
          <cell r="B4306" t="str">
            <v>N2S21E04</v>
          </cell>
          <cell r="C4306" t="str">
            <v>Celda de medida - N2</v>
          </cell>
          <cell r="D4306">
            <v>0</v>
          </cell>
        </row>
        <row r="4307">
          <cell r="B4307" t="str">
            <v>N2S21E04</v>
          </cell>
          <cell r="C4307" t="str">
            <v>Celda de medida - N2 - TIPO 2</v>
          </cell>
          <cell r="D4307">
            <v>0</v>
          </cell>
        </row>
        <row r="4308">
          <cell r="B4308" t="str">
            <v>N2S21E05</v>
          </cell>
          <cell r="C4308" t="str">
            <v>Dispositivo de Protección contra Sobretensiones (DPS) - N2</v>
          </cell>
          <cell r="D4308">
            <v>0</v>
          </cell>
        </row>
        <row r="4309">
          <cell r="B4309" t="str">
            <v>N2S21E06</v>
          </cell>
          <cell r="C4309" t="str">
            <v>Gabinete de línea SF6 - N2</v>
          </cell>
          <cell r="D4309">
            <v>0</v>
          </cell>
        </row>
        <row r="4310">
          <cell r="B4310" t="str">
            <v>N2S21E07</v>
          </cell>
          <cell r="C4310" t="str">
            <v>Interruptor - N2</v>
          </cell>
          <cell r="D4310">
            <v>0</v>
          </cell>
        </row>
        <row r="4311">
          <cell r="B4311" t="str">
            <v>N2S21E08</v>
          </cell>
          <cell r="C4311" t="str">
            <v>Reconectador - N2</v>
          </cell>
          <cell r="D4311">
            <v>0</v>
          </cell>
        </row>
        <row r="4312">
          <cell r="B4312" t="str">
            <v>N2S21E09</v>
          </cell>
          <cell r="C4312" t="str">
            <v>Seccionador tripolar - N2</v>
          </cell>
          <cell r="D4312">
            <v>0</v>
          </cell>
        </row>
        <row r="4313">
          <cell r="B4313" t="str">
            <v>N2S21E10</v>
          </cell>
          <cell r="C4313" t="str">
            <v>Seccionador tripolar con Cuchilla de puesta a tierra - N2</v>
          </cell>
          <cell r="D4313">
            <v>0</v>
          </cell>
        </row>
        <row r="4314">
          <cell r="B4314" t="str">
            <v>N2S21E11</v>
          </cell>
          <cell r="C4314" t="str">
            <v>Transformador de corriente - N2</v>
          </cell>
          <cell r="D4314">
            <v>0</v>
          </cell>
        </row>
        <row r="4315">
          <cell r="B4315" t="str">
            <v>N2S21E12</v>
          </cell>
          <cell r="C4315" t="str">
            <v>Acero Estructural (kg)</v>
          </cell>
          <cell r="D4315">
            <v>62561142</v>
          </cell>
        </row>
        <row r="4316">
          <cell r="B4316" t="str">
            <v>N2S21E13</v>
          </cell>
          <cell r="C4316" t="str">
            <v>Conductores de media tensión</v>
          </cell>
          <cell r="D4316">
            <v>567448</v>
          </cell>
        </row>
        <row r="4317">
          <cell r="B4317" t="str">
            <v>N2S21E14</v>
          </cell>
          <cell r="C4317" t="str">
            <v>Conectores</v>
          </cell>
          <cell r="D4317">
            <v>0</v>
          </cell>
        </row>
        <row r="4318">
          <cell r="B4318" t="str">
            <v>N2S21E15</v>
          </cell>
          <cell r="C4318" t="str">
            <v>Cadenas de aisladores</v>
          </cell>
          <cell r="D4318">
            <v>7802410</v>
          </cell>
        </row>
        <row r="4319">
          <cell r="B4319" t="str">
            <v>N2S21E16</v>
          </cell>
          <cell r="C4319" t="str">
            <v>Cable XLP o EPR, 500 kcmil - N2</v>
          </cell>
          <cell r="D4319">
            <v>0</v>
          </cell>
        </row>
        <row r="4320">
          <cell r="B4320" t="str">
            <v>N2S21E17</v>
          </cell>
          <cell r="C4320" t="str">
            <v>Poste de concreto 12 m 1050 kg</v>
          </cell>
          <cell r="D4320">
            <v>0</v>
          </cell>
        </row>
        <row r="4321">
          <cell r="B4321" t="str">
            <v>N2S21E18</v>
          </cell>
          <cell r="C4321" t="str">
            <v>Servicios Auxiliares AC y DC tipo 1</v>
          </cell>
          <cell r="D4321">
            <v>0</v>
          </cell>
        </row>
        <row r="4322">
          <cell r="B4322" t="str">
            <v>N2S21E18</v>
          </cell>
          <cell r="C4322" t="str">
            <v>Servicios Auxiliares AC y DC tipo 2</v>
          </cell>
          <cell r="D4322">
            <v>0</v>
          </cell>
        </row>
        <row r="4323">
          <cell r="B4323" t="str">
            <v>N2S21E18</v>
          </cell>
          <cell r="C4323" t="str">
            <v>Servicios Auxiliares AC y DC tipo 3</v>
          </cell>
          <cell r="D4323">
            <v>0</v>
          </cell>
        </row>
        <row r="4324">
          <cell r="B4324" t="str">
            <v>N2S21E18</v>
          </cell>
          <cell r="C4324" t="str">
            <v>Servicios Auxiliares AC y DC tipo 4</v>
          </cell>
          <cell r="D4324">
            <v>0</v>
          </cell>
        </row>
        <row r="4325">
          <cell r="B4325" t="str">
            <v>N2S21E19</v>
          </cell>
          <cell r="C4325" t="str">
            <v>Alambre de cobre  No 4 AWG / acero</v>
          </cell>
          <cell r="D4325">
            <v>0</v>
          </cell>
        </row>
        <row r="4326">
          <cell r="B4326" t="str">
            <v>N2S21E20</v>
          </cell>
          <cell r="C4326" t="str">
            <v>Material de conexión en malla de puesta a tierra</v>
          </cell>
          <cell r="D4326">
            <v>0</v>
          </cell>
        </row>
        <row r="4327">
          <cell r="B4327" t="str">
            <v>N2S21E21</v>
          </cell>
          <cell r="C4327" t="str">
            <v>Cables de SSAA  para equipos de patio</v>
          </cell>
          <cell r="D4327">
            <v>0</v>
          </cell>
        </row>
        <row r="4328">
          <cell r="B4328" t="str">
            <v>N2S21E22</v>
          </cell>
          <cell r="C4328" t="str">
            <v>Alumbrado exterior</v>
          </cell>
          <cell r="D4328">
            <v>0</v>
          </cell>
        </row>
        <row r="4329">
          <cell r="B4329" t="str">
            <v>N2S22E01</v>
          </cell>
          <cell r="C4329" t="str">
            <v>Celda Circuito de Salida - N2</v>
          </cell>
          <cell r="D4329">
            <v>0</v>
          </cell>
        </row>
        <row r="4330">
          <cell r="B4330" t="str">
            <v>N2S22E01</v>
          </cell>
          <cell r="C4330" t="str">
            <v>Celda Circuito de Salida - N2 - TIPO 2</v>
          </cell>
          <cell r="D4330">
            <v>0</v>
          </cell>
        </row>
        <row r="4331">
          <cell r="B4331" t="str">
            <v>N2S22E02</v>
          </cell>
          <cell r="C4331" t="str">
            <v>Celda de interconexión - N2</v>
          </cell>
          <cell r="D4331">
            <v>0</v>
          </cell>
        </row>
        <row r="4332">
          <cell r="B4332" t="str">
            <v>N2S22E02</v>
          </cell>
          <cell r="C4332" t="str">
            <v>Celda de interconexión - N2 - TIPO 2</v>
          </cell>
          <cell r="D4332">
            <v>0</v>
          </cell>
        </row>
        <row r="4333">
          <cell r="B4333" t="str">
            <v>N2S22E03</v>
          </cell>
          <cell r="C4333" t="str">
            <v>Celda llegada transformador - N2</v>
          </cell>
          <cell r="D4333">
            <v>0</v>
          </cell>
        </row>
        <row r="4334">
          <cell r="B4334" t="str">
            <v>N2S22E03</v>
          </cell>
          <cell r="C4334" t="str">
            <v>Celda llegada transformador - N2 - TIPO 2</v>
          </cell>
          <cell r="D4334">
            <v>0</v>
          </cell>
        </row>
        <row r="4335">
          <cell r="B4335" t="str">
            <v>N2S22E04</v>
          </cell>
          <cell r="C4335" t="str">
            <v>Celda de medida - N2</v>
          </cell>
          <cell r="D4335">
            <v>0</v>
          </cell>
        </row>
        <row r="4336">
          <cell r="B4336" t="str">
            <v>N2S22E04</v>
          </cell>
          <cell r="C4336" t="str">
            <v>Celda de medida - N2 - TIPO 2</v>
          </cell>
          <cell r="D4336">
            <v>0</v>
          </cell>
        </row>
        <row r="4337">
          <cell r="B4337" t="str">
            <v>N2S22E05</v>
          </cell>
          <cell r="C4337" t="str">
            <v>Dispositivo de Protección contra Sobretensiones (DPS) - N2</v>
          </cell>
          <cell r="D4337">
            <v>0</v>
          </cell>
        </row>
        <row r="4338">
          <cell r="B4338" t="str">
            <v>N2S22E06</v>
          </cell>
          <cell r="C4338" t="str">
            <v>Gabinete de línea SF6 - N2</v>
          </cell>
          <cell r="D4338">
            <v>0</v>
          </cell>
        </row>
        <row r="4339">
          <cell r="B4339" t="str">
            <v>N2S22E07</v>
          </cell>
          <cell r="C4339" t="str">
            <v>Interruptor - N2</v>
          </cell>
          <cell r="D4339">
            <v>0</v>
          </cell>
        </row>
        <row r="4340">
          <cell r="B4340" t="str">
            <v>N2S22E08</v>
          </cell>
          <cell r="C4340" t="str">
            <v>Reconectador - N2</v>
          </cell>
          <cell r="D4340">
            <v>0</v>
          </cell>
        </row>
        <row r="4341">
          <cell r="B4341" t="str">
            <v>N2S22E09</v>
          </cell>
          <cell r="C4341" t="str">
            <v>Seccionador tripolar - N2</v>
          </cell>
          <cell r="D4341">
            <v>0</v>
          </cell>
        </row>
        <row r="4342">
          <cell r="B4342" t="str">
            <v>N2S22E10</v>
          </cell>
          <cell r="C4342" t="str">
            <v>Seccionador tripolar con Cuchilla de puesta a tierra - N2</v>
          </cell>
          <cell r="D4342">
            <v>0</v>
          </cell>
        </row>
        <row r="4343">
          <cell r="B4343" t="str">
            <v>N2S22E11</v>
          </cell>
          <cell r="C4343" t="str">
            <v>Transformador de corriente - N2</v>
          </cell>
          <cell r="D4343">
            <v>0</v>
          </cell>
        </row>
        <row r="4344">
          <cell r="B4344" t="str">
            <v>N2S22E12</v>
          </cell>
          <cell r="C4344" t="str">
            <v>Acero Estructural (kg)</v>
          </cell>
          <cell r="D4344">
            <v>62391420</v>
          </cell>
        </row>
        <row r="4345">
          <cell r="B4345" t="str">
            <v>N2S22E13</v>
          </cell>
          <cell r="C4345" t="str">
            <v>Conductores de media tensión</v>
          </cell>
          <cell r="D4345">
            <v>780780</v>
          </cell>
        </row>
        <row r="4346">
          <cell r="B4346" t="str">
            <v>N2S22E14</v>
          </cell>
          <cell r="C4346" t="str">
            <v>Conectores</v>
          </cell>
          <cell r="D4346">
            <v>0</v>
          </cell>
        </row>
        <row r="4347">
          <cell r="B4347" t="str">
            <v>N2S22E15</v>
          </cell>
          <cell r="C4347" t="str">
            <v>Cadenas de aisladores</v>
          </cell>
          <cell r="D4347">
            <v>7807800</v>
          </cell>
        </row>
        <row r="4348">
          <cell r="B4348" t="str">
            <v>N2S22E16</v>
          </cell>
          <cell r="C4348" t="str">
            <v>Cable XLP o EPR, 500 kcmil - N2</v>
          </cell>
          <cell r="D4348">
            <v>0</v>
          </cell>
        </row>
        <row r="4349">
          <cell r="B4349" t="str">
            <v>N2S22E17</v>
          </cell>
          <cell r="C4349" t="str">
            <v>Poste de concreto 12 m 1050 kg</v>
          </cell>
          <cell r="D4349">
            <v>0</v>
          </cell>
        </row>
        <row r="4350">
          <cell r="B4350" t="str">
            <v>N2S22E18</v>
          </cell>
          <cell r="C4350" t="str">
            <v>Servicios Auxiliares AC y DC tipo 1</v>
          </cell>
          <cell r="D4350">
            <v>0</v>
          </cell>
        </row>
        <row r="4351">
          <cell r="B4351" t="str">
            <v>N2S22E18</v>
          </cell>
          <cell r="C4351" t="str">
            <v>Servicios Auxiliares AC y DC tipo 2</v>
          </cell>
          <cell r="D4351">
            <v>0</v>
          </cell>
        </row>
        <row r="4352">
          <cell r="B4352" t="str">
            <v>N2S22E18</v>
          </cell>
          <cell r="C4352" t="str">
            <v>Servicios Auxiliares AC y DC tipo 3</v>
          </cell>
          <cell r="D4352">
            <v>0</v>
          </cell>
        </row>
        <row r="4353">
          <cell r="B4353" t="str">
            <v>N2S22E18</v>
          </cell>
          <cell r="C4353" t="str">
            <v>Servicios Auxiliares AC y DC tipo 4</v>
          </cell>
          <cell r="D4353">
            <v>0</v>
          </cell>
        </row>
        <row r="4354">
          <cell r="B4354" t="str">
            <v>N2S22E19</v>
          </cell>
          <cell r="C4354" t="str">
            <v>Alambre de cobre  No 4 AWG / acero</v>
          </cell>
          <cell r="D4354">
            <v>0</v>
          </cell>
        </row>
        <row r="4355">
          <cell r="B4355" t="str">
            <v>N2S22E20</v>
          </cell>
          <cell r="C4355" t="str">
            <v>Material de conexión en malla de puesta a tierra</v>
          </cell>
          <cell r="D4355">
            <v>0</v>
          </cell>
        </row>
        <row r="4356">
          <cell r="B4356" t="str">
            <v>N2S22E21</v>
          </cell>
          <cell r="C4356" t="str">
            <v>Cables de SSAA  para equipos de patio</v>
          </cell>
          <cell r="D4356">
            <v>0</v>
          </cell>
        </row>
        <row r="4357">
          <cell r="B4357" t="str">
            <v>N2S22E22</v>
          </cell>
          <cell r="C4357" t="str">
            <v>Alumbrado exterior</v>
          </cell>
          <cell r="D4357">
            <v>0</v>
          </cell>
        </row>
        <row r="4358">
          <cell r="B4358" t="str">
            <v>N2S23E01</v>
          </cell>
          <cell r="C4358" t="str">
            <v>Celda Circuito de Salida - N2</v>
          </cell>
          <cell r="D4358">
            <v>0</v>
          </cell>
        </row>
        <row r="4359">
          <cell r="B4359" t="str">
            <v>N2S23E01</v>
          </cell>
          <cell r="C4359" t="str">
            <v>Celda Circuito de Salida - N2 - TIPO 2</v>
          </cell>
          <cell r="D4359">
            <v>0</v>
          </cell>
        </row>
        <row r="4360">
          <cell r="B4360" t="str">
            <v>N2S23E02</v>
          </cell>
          <cell r="C4360" t="str">
            <v>Celda de interconexión - N2</v>
          </cell>
          <cell r="D4360">
            <v>0</v>
          </cell>
        </row>
        <row r="4361">
          <cell r="B4361" t="str">
            <v>N2S23E02</v>
          </cell>
          <cell r="C4361" t="str">
            <v>Celda de interconexión - N2 - TIPO 2</v>
          </cell>
          <cell r="D4361">
            <v>0</v>
          </cell>
        </row>
        <row r="4362">
          <cell r="B4362" t="str">
            <v>N2S23E03</v>
          </cell>
          <cell r="C4362" t="str">
            <v>Celda llegada transformador - N2</v>
          </cell>
          <cell r="D4362">
            <v>0</v>
          </cell>
        </row>
        <row r="4363">
          <cell r="B4363" t="str">
            <v>N2S23E03</v>
          </cell>
          <cell r="C4363" t="str">
            <v>Celda llegada transformador - N2 - TIPO 2</v>
          </cell>
          <cell r="D4363">
            <v>0</v>
          </cell>
        </row>
        <row r="4364">
          <cell r="B4364" t="str">
            <v>N2S23E04</v>
          </cell>
          <cell r="C4364" t="str">
            <v>Celda de medida - N2</v>
          </cell>
          <cell r="D4364">
            <v>0</v>
          </cell>
        </row>
        <row r="4365">
          <cell r="B4365" t="str">
            <v>N2S23E04</v>
          </cell>
          <cell r="C4365" t="str">
            <v>Celda de medida - N2 - TIPO 2</v>
          </cell>
          <cell r="D4365">
            <v>0</v>
          </cell>
        </row>
        <row r="4366">
          <cell r="B4366" t="str">
            <v>N2S23E05</v>
          </cell>
          <cell r="C4366" t="str">
            <v>Dispositivo de Protección contra Sobretensiones (DPS) - N2</v>
          </cell>
          <cell r="D4366">
            <v>0</v>
          </cell>
        </row>
        <row r="4367">
          <cell r="B4367" t="str">
            <v>N2S23E06</v>
          </cell>
          <cell r="C4367" t="str">
            <v>Gabinete de línea SF6 - N2</v>
          </cell>
          <cell r="D4367">
            <v>0</v>
          </cell>
        </row>
        <row r="4368">
          <cell r="B4368" t="str">
            <v>N2S23E07</v>
          </cell>
          <cell r="C4368" t="str">
            <v>Interruptor - N2</v>
          </cell>
          <cell r="D4368">
            <v>0</v>
          </cell>
        </row>
        <row r="4369">
          <cell r="B4369" t="str">
            <v>N2S23E08</v>
          </cell>
          <cell r="C4369" t="str">
            <v>Reconectador - N2</v>
          </cell>
          <cell r="D4369">
            <v>0</v>
          </cell>
        </row>
        <row r="4370">
          <cell r="B4370" t="str">
            <v>N2S23E09</v>
          </cell>
          <cell r="C4370" t="str">
            <v>Seccionador tripolar - N2</v>
          </cell>
          <cell r="D4370">
            <v>0</v>
          </cell>
        </row>
        <row r="4371">
          <cell r="B4371" t="str">
            <v>N2S23E10</v>
          </cell>
          <cell r="C4371" t="str">
            <v>Seccionador tripolar con Cuchilla de puesta a tierra - N2</v>
          </cell>
          <cell r="D4371">
            <v>0</v>
          </cell>
        </row>
        <row r="4372">
          <cell r="B4372" t="str">
            <v>N2S23E11</v>
          </cell>
          <cell r="C4372" t="str">
            <v>Transformador de corriente - N2</v>
          </cell>
          <cell r="D4372">
            <v>0</v>
          </cell>
        </row>
        <row r="4373">
          <cell r="B4373" t="str">
            <v>N2S23E12</v>
          </cell>
          <cell r="C4373" t="str">
            <v>Acero Estructural (kg)</v>
          </cell>
          <cell r="D4373">
            <v>49836158</v>
          </cell>
        </row>
        <row r="4374">
          <cell r="B4374" t="str">
            <v>N2S23E13</v>
          </cell>
          <cell r="C4374" t="str">
            <v>Conductores de media tensión</v>
          </cell>
          <cell r="D4374">
            <v>737893</v>
          </cell>
        </row>
        <row r="4375">
          <cell r="B4375" t="str">
            <v>N2S23E14</v>
          </cell>
          <cell r="C4375" t="str">
            <v>Conectores</v>
          </cell>
          <cell r="D4375">
            <v>0</v>
          </cell>
        </row>
        <row r="4376">
          <cell r="B4376" t="str">
            <v>N2S23E15</v>
          </cell>
          <cell r="C4376" t="str">
            <v>Cadenas de aisladores</v>
          </cell>
          <cell r="D4376">
            <v>6186949</v>
          </cell>
        </row>
        <row r="4377">
          <cell r="B4377" t="str">
            <v>N2S23E16</v>
          </cell>
          <cell r="C4377" t="str">
            <v>Cable XLP o EPR, 500 kcmil - N2</v>
          </cell>
          <cell r="D4377">
            <v>0</v>
          </cell>
        </row>
        <row r="4378">
          <cell r="B4378" t="str">
            <v>N2S23E17</v>
          </cell>
          <cell r="C4378" t="str">
            <v>Poste de concreto 12 m 1050 kg</v>
          </cell>
          <cell r="D4378">
            <v>0</v>
          </cell>
        </row>
        <row r="4379">
          <cell r="B4379" t="str">
            <v>N2S23E18</v>
          </cell>
          <cell r="C4379" t="str">
            <v>Servicios Auxiliares AC y DC tipo 1</v>
          </cell>
          <cell r="D4379">
            <v>0</v>
          </cell>
        </row>
        <row r="4380">
          <cell r="B4380" t="str">
            <v>N2S23E18</v>
          </cell>
          <cell r="C4380" t="str">
            <v>Servicios Auxiliares AC y DC tipo 2</v>
          </cell>
          <cell r="D4380">
            <v>0</v>
          </cell>
        </row>
        <row r="4381">
          <cell r="B4381" t="str">
            <v>N2S23E18</v>
          </cell>
          <cell r="C4381" t="str">
            <v>Servicios Auxiliares AC y DC tipo 3</v>
          </cell>
          <cell r="D4381">
            <v>0</v>
          </cell>
        </row>
        <row r="4382">
          <cell r="B4382" t="str">
            <v>N2S23E18</v>
          </cell>
          <cell r="C4382" t="str">
            <v>Servicios Auxiliares AC y DC tipo 4</v>
          </cell>
          <cell r="D4382">
            <v>0</v>
          </cell>
        </row>
        <row r="4383">
          <cell r="B4383" t="str">
            <v>N2S23E19</v>
          </cell>
          <cell r="C4383" t="str">
            <v>Alambre de cobre  No 4 AWG / acero</v>
          </cell>
          <cell r="D4383">
            <v>0</v>
          </cell>
        </row>
        <row r="4384">
          <cell r="B4384" t="str">
            <v>N2S23E20</v>
          </cell>
          <cell r="C4384" t="str">
            <v>Material de conexión en malla de puesta a tierra</v>
          </cell>
          <cell r="D4384">
            <v>0</v>
          </cell>
        </row>
        <row r="4385">
          <cell r="B4385" t="str">
            <v>N2S23E21</v>
          </cell>
          <cell r="C4385" t="str">
            <v>Cables de SSAA  para equipos de patio</v>
          </cell>
          <cell r="D4385">
            <v>0</v>
          </cell>
        </row>
        <row r="4386">
          <cell r="B4386" t="str">
            <v>N2S23E22</v>
          </cell>
          <cell r="C4386" t="str">
            <v>Alumbrado exterior</v>
          </cell>
          <cell r="D4386">
            <v>0</v>
          </cell>
        </row>
        <row r="4387">
          <cell r="B4387" t="str">
            <v>N2S24E01</v>
          </cell>
          <cell r="C4387" t="str">
            <v>Celda Circuito de Salida - N2</v>
          </cell>
          <cell r="D4387">
            <v>0</v>
          </cell>
        </row>
        <row r="4388">
          <cell r="B4388" t="str">
            <v>N2S24E01</v>
          </cell>
          <cell r="C4388" t="str">
            <v>Celda Circuito de Salida - N2 - TIPO 2</v>
          </cell>
          <cell r="D4388">
            <v>0</v>
          </cell>
        </row>
        <row r="4389">
          <cell r="B4389" t="str">
            <v>N2S24E02</v>
          </cell>
          <cell r="C4389" t="str">
            <v>Celda de interconexión - N2</v>
          </cell>
          <cell r="D4389">
            <v>0</v>
          </cell>
        </row>
        <row r="4390">
          <cell r="B4390" t="str">
            <v>N2S24E02</v>
          </cell>
          <cell r="C4390" t="str">
            <v>Celda de interconexión - N2 - TIPO 2</v>
          </cell>
          <cell r="D4390">
            <v>0</v>
          </cell>
        </row>
        <row r="4391">
          <cell r="B4391" t="str">
            <v>N2S24E03</v>
          </cell>
          <cell r="C4391" t="str">
            <v>Celda llegada transformador - N2</v>
          </cell>
          <cell r="D4391">
            <v>0</v>
          </cell>
        </row>
        <row r="4392">
          <cell r="B4392" t="str">
            <v>N2S24E03</v>
          </cell>
          <cell r="C4392" t="str">
            <v>Celda llegada transformador - N2 - TIPO 2</v>
          </cell>
          <cell r="D4392">
            <v>0</v>
          </cell>
        </row>
        <row r="4393">
          <cell r="B4393" t="str">
            <v>N2S24E04</v>
          </cell>
          <cell r="C4393" t="str">
            <v>Celda de medida - N2</v>
          </cell>
          <cell r="D4393">
            <v>0</v>
          </cell>
        </row>
        <row r="4394">
          <cell r="B4394" t="str">
            <v>N2S24E04</v>
          </cell>
          <cell r="C4394" t="str">
            <v>Celda de medida - N2 - TIPO 2</v>
          </cell>
          <cell r="D4394">
            <v>0</v>
          </cell>
        </row>
        <row r="4395">
          <cell r="B4395" t="str">
            <v>N2S24E05</v>
          </cell>
          <cell r="C4395" t="str">
            <v>Dispositivo de Protección contra Sobretensiones (DPS) - N2</v>
          </cell>
          <cell r="D4395">
            <v>0</v>
          </cell>
        </row>
        <row r="4396">
          <cell r="B4396" t="str">
            <v>N2S24E06</v>
          </cell>
          <cell r="C4396" t="str">
            <v>Gabinete de línea SF6 - N2</v>
          </cell>
          <cell r="D4396">
            <v>0</v>
          </cell>
        </row>
        <row r="4397">
          <cell r="B4397" t="str">
            <v>N2S24E07</v>
          </cell>
          <cell r="C4397" t="str">
            <v>Interruptor - N2</v>
          </cell>
          <cell r="D4397">
            <v>0</v>
          </cell>
        </row>
        <row r="4398">
          <cell r="B4398" t="str">
            <v>N2S24E08</v>
          </cell>
          <cell r="C4398" t="str">
            <v>Reconectador - N2</v>
          </cell>
          <cell r="D4398">
            <v>0</v>
          </cell>
        </row>
        <row r="4399">
          <cell r="B4399" t="str">
            <v>N2S24E09</v>
          </cell>
          <cell r="C4399" t="str">
            <v>Seccionador tripolar - N2</v>
          </cell>
          <cell r="D4399">
            <v>0</v>
          </cell>
        </row>
        <row r="4400">
          <cell r="B4400" t="str">
            <v>N2S24E10</v>
          </cell>
          <cell r="C4400" t="str">
            <v>Seccionador tripolar con Cuchilla de puesta a tierra - N2</v>
          </cell>
          <cell r="D4400">
            <v>0</v>
          </cell>
        </row>
        <row r="4401">
          <cell r="B4401" t="str">
            <v>N2S24E11</v>
          </cell>
          <cell r="C4401" t="str">
            <v>Transformador de corriente - N2</v>
          </cell>
          <cell r="D4401">
            <v>0</v>
          </cell>
        </row>
        <row r="4402">
          <cell r="B4402" t="str">
            <v>N2S24E12</v>
          </cell>
          <cell r="C4402" t="str">
            <v>Acero Estructural (kg)</v>
          </cell>
          <cell r="D4402">
            <v>84976878</v>
          </cell>
        </row>
        <row r="4403">
          <cell r="B4403" t="str">
            <v>N2S24E13</v>
          </cell>
          <cell r="C4403" t="str">
            <v>Conductores de media tensión</v>
          </cell>
          <cell r="D4403">
            <v>1615530</v>
          </cell>
        </row>
        <row r="4404">
          <cell r="B4404" t="str">
            <v>N2S24E14</v>
          </cell>
          <cell r="C4404" t="str">
            <v>Conectores</v>
          </cell>
          <cell r="D4404">
            <v>0</v>
          </cell>
        </row>
        <row r="4405">
          <cell r="B4405" t="str">
            <v>N2S24E15</v>
          </cell>
          <cell r="C4405" t="str">
            <v>Cadenas de aisladores</v>
          </cell>
          <cell r="D4405">
            <v>21109592</v>
          </cell>
        </row>
        <row r="4406">
          <cell r="B4406" t="str">
            <v>N2S24E16</v>
          </cell>
          <cell r="C4406" t="str">
            <v>Cable XLP o EPR, 500 kcmil - N2</v>
          </cell>
          <cell r="D4406">
            <v>0</v>
          </cell>
        </row>
        <row r="4407">
          <cell r="B4407" t="str">
            <v>N2S24E17</v>
          </cell>
          <cell r="C4407" t="str">
            <v>Poste de concreto 12 m 1050 kg</v>
          </cell>
          <cell r="D4407">
            <v>0</v>
          </cell>
        </row>
        <row r="4408">
          <cell r="B4408" t="str">
            <v>N2S24E18</v>
          </cell>
          <cell r="C4408" t="str">
            <v>Servicios Auxiliares AC y DC tipo 1</v>
          </cell>
          <cell r="D4408">
            <v>0</v>
          </cell>
        </row>
        <row r="4409">
          <cell r="B4409" t="str">
            <v>N2S24E18</v>
          </cell>
          <cell r="C4409" t="str">
            <v>Servicios Auxiliares AC y DC tipo 2</v>
          </cell>
          <cell r="D4409">
            <v>0</v>
          </cell>
        </row>
        <row r="4410">
          <cell r="B4410" t="str">
            <v>N2S24E18</v>
          </cell>
          <cell r="C4410" t="str">
            <v>Servicios Auxiliares AC y DC tipo 3</v>
          </cell>
          <cell r="D4410">
            <v>0</v>
          </cell>
        </row>
        <row r="4411">
          <cell r="B4411" t="str">
            <v>N2S24E18</v>
          </cell>
          <cell r="C4411" t="str">
            <v>Servicios Auxiliares AC y DC tipo 4</v>
          </cell>
          <cell r="D4411">
            <v>0</v>
          </cell>
        </row>
        <row r="4412">
          <cell r="B4412" t="str">
            <v>N2S24E19</v>
          </cell>
          <cell r="C4412" t="str">
            <v>Alambre de cobre  No 4 AWG / acero</v>
          </cell>
          <cell r="D4412">
            <v>0</v>
          </cell>
        </row>
        <row r="4413">
          <cell r="B4413" t="str">
            <v>N2S24E20</v>
          </cell>
          <cell r="C4413" t="str">
            <v>Material de conexión en malla de puesta a tierra</v>
          </cell>
          <cell r="D4413">
            <v>0</v>
          </cell>
        </row>
        <row r="4414">
          <cell r="B4414" t="str">
            <v>N2S24E21</v>
          </cell>
          <cell r="C4414" t="str">
            <v>Cables de SSAA  para equipos de patio</v>
          </cell>
          <cell r="D4414">
            <v>0</v>
          </cell>
        </row>
        <row r="4415">
          <cell r="B4415" t="str">
            <v>N2S24E22</v>
          </cell>
          <cell r="C4415" t="str">
            <v>Alumbrado exterior</v>
          </cell>
          <cell r="D4415">
            <v>0</v>
          </cell>
        </row>
        <row r="4416">
          <cell r="B4416" t="str">
            <v>N2S25E01</v>
          </cell>
          <cell r="C4416" t="str">
            <v>Celda Circuito de Salida - N2</v>
          </cell>
          <cell r="D4416">
            <v>0</v>
          </cell>
        </row>
        <row r="4417">
          <cell r="B4417" t="str">
            <v>N2S25E01</v>
          </cell>
          <cell r="C4417" t="str">
            <v>Celda Circuito de Salida - N2 - TIPO 2</v>
          </cell>
          <cell r="D4417">
            <v>0</v>
          </cell>
        </row>
        <row r="4418">
          <cell r="B4418" t="str">
            <v>N2S25E02</v>
          </cell>
          <cell r="C4418" t="str">
            <v>Celda de interconexión - N2</v>
          </cell>
          <cell r="D4418">
            <v>0</v>
          </cell>
        </row>
        <row r="4419">
          <cell r="B4419" t="str">
            <v>N2S25E02</v>
          </cell>
          <cell r="C4419" t="str">
            <v>Celda de interconexión - N2 - TIPO 2</v>
          </cell>
          <cell r="D4419">
            <v>0</v>
          </cell>
        </row>
        <row r="4420">
          <cell r="B4420" t="str">
            <v>N2S25E03</v>
          </cell>
          <cell r="C4420" t="str">
            <v>Celda llegada transformador - N2</v>
          </cell>
          <cell r="D4420">
            <v>0</v>
          </cell>
        </row>
        <row r="4421">
          <cell r="B4421" t="str">
            <v>N2S25E03</v>
          </cell>
          <cell r="C4421" t="str">
            <v>Celda llegada transformador - N2 - TIPO 2</v>
          </cell>
          <cell r="D4421">
            <v>0</v>
          </cell>
        </row>
        <row r="4422">
          <cell r="B4422" t="str">
            <v>N2S25E04</v>
          </cell>
          <cell r="C4422" t="str">
            <v>Celda de medida - N2</v>
          </cell>
          <cell r="D4422">
            <v>0</v>
          </cell>
        </row>
        <row r="4423">
          <cell r="B4423" t="str">
            <v>N2S25E04</v>
          </cell>
          <cell r="C4423" t="str">
            <v>Celda de medida - N2 - TIPO 2</v>
          </cell>
          <cell r="D4423">
            <v>0</v>
          </cell>
        </row>
        <row r="4424">
          <cell r="B4424" t="str">
            <v>N2S25E05</v>
          </cell>
          <cell r="C4424" t="str">
            <v>Dispositivo de Protección contra Sobretensiones (DPS) - N2</v>
          </cell>
          <cell r="D4424">
            <v>0</v>
          </cell>
        </row>
        <row r="4425">
          <cell r="B4425" t="str">
            <v>N2S25E06</v>
          </cell>
          <cell r="C4425" t="str">
            <v>Gabinete de línea SF6 - N2</v>
          </cell>
          <cell r="D4425">
            <v>0</v>
          </cell>
        </row>
        <row r="4426">
          <cell r="B4426" t="str">
            <v>N2S25E07</v>
          </cell>
          <cell r="C4426" t="str">
            <v>Interruptor - N2</v>
          </cell>
          <cell r="D4426">
            <v>0</v>
          </cell>
        </row>
        <row r="4427">
          <cell r="B4427" t="str">
            <v>N2S25E08</v>
          </cell>
          <cell r="C4427" t="str">
            <v>Reconectador - N2</v>
          </cell>
          <cell r="D4427">
            <v>0</v>
          </cell>
        </row>
        <row r="4428">
          <cell r="B4428" t="str">
            <v>N2S25E09</v>
          </cell>
          <cell r="C4428" t="str">
            <v>Seccionador tripolar - N2</v>
          </cell>
          <cell r="D4428">
            <v>0</v>
          </cell>
        </row>
        <row r="4429">
          <cell r="B4429" t="str">
            <v>N2S25E10</v>
          </cell>
          <cell r="C4429" t="str">
            <v>Seccionador tripolar con Cuchilla de puesta a tierra - N2</v>
          </cell>
          <cell r="D4429">
            <v>0</v>
          </cell>
        </row>
        <row r="4430">
          <cell r="B4430" t="str">
            <v>N2S25E11</v>
          </cell>
          <cell r="C4430" t="str">
            <v>Transformador de corriente - N2</v>
          </cell>
          <cell r="D4430">
            <v>0</v>
          </cell>
        </row>
        <row r="4431">
          <cell r="B4431" t="str">
            <v>N2S25E12</v>
          </cell>
          <cell r="C4431" t="str">
            <v>Acero Estructural (kg)</v>
          </cell>
          <cell r="D4431">
            <v>102846612</v>
          </cell>
        </row>
        <row r="4432">
          <cell r="B4432" t="str">
            <v>N2S25E13</v>
          </cell>
          <cell r="C4432" t="str">
            <v>Conductores de media tensión</v>
          </cell>
          <cell r="D4432">
            <v>2264757</v>
          </cell>
        </row>
        <row r="4433">
          <cell r="B4433" t="str">
            <v>N2S25E14</v>
          </cell>
          <cell r="C4433" t="str">
            <v>Conectores</v>
          </cell>
          <cell r="D4433">
            <v>0</v>
          </cell>
        </row>
        <row r="4434">
          <cell r="B4434" t="str">
            <v>N2S25E15</v>
          </cell>
          <cell r="C4434" t="str">
            <v>Cadenas de aisladores</v>
          </cell>
          <cell r="D4434">
            <v>28109631</v>
          </cell>
        </row>
        <row r="4435">
          <cell r="B4435" t="str">
            <v>N2S25E16</v>
          </cell>
          <cell r="C4435" t="str">
            <v>Cable XLP o EPR, 500 kcmil - N2</v>
          </cell>
          <cell r="D4435">
            <v>0</v>
          </cell>
        </row>
        <row r="4436">
          <cell r="B4436" t="str">
            <v>N2S25E17</v>
          </cell>
          <cell r="C4436" t="str">
            <v>Poste de concreto 12 m 1050 kg</v>
          </cell>
          <cell r="D4436">
            <v>0</v>
          </cell>
        </row>
        <row r="4437">
          <cell r="B4437" t="str">
            <v>N2S25E18</v>
          </cell>
          <cell r="C4437" t="str">
            <v>Servicios Auxiliares AC y DC tipo 1</v>
          </cell>
          <cell r="D4437">
            <v>0</v>
          </cell>
        </row>
        <row r="4438">
          <cell r="B4438" t="str">
            <v>N2S25E18</v>
          </cell>
          <cell r="C4438" t="str">
            <v>Servicios Auxiliares AC y DC tipo 2</v>
          </cell>
          <cell r="D4438">
            <v>0</v>
          </cell>
        </row>
        <row r="4439">
          <cell r="B4439" t="str">
            <v>N2S25E18</v>
          </cell>
          <cell r="C4439" t="str">
            <v>Servicios Auxiliares AC y DC tipo 3</v>
          </cell>
          <cell r="D4439">
            <v>0</v>
          </cell>
        </row>
        <row r="4440">
          <cell r="B4440" t="str">
            <v>N2S25E18</v>
          </cell>
          <cell r="C4440" t="str">
            <v>Servicios Auxiliares AC y DC tipo 4</v>
          </cell>
          <cell r="D4440">
            <v>0</v>
          </cell>
        </row>
        <row r="4441">
          <cell r="B4441" t="str">
            <v>N2S25E19</v>
          </cell>
          <cell r="C4441" t="str">
            <v>Alambre de cobre  No 4 AWG / acero</v>
          </cell>
          <cell r="D4441">
            <v>0</v>
          </cell>
        </row>
        <row r="4442">
          <cell r="B4442" t="str">
            <v>N2S25E20</v>
          </cell>
          <cell r="C4442" t="str">
            <v>Material de conexión en malla de puesta a tierra</v>
          </cell>
          <cell r="D4442">
            <v>0</v>
          </cell>
        </row>
        <row r="4443">
          <cell r="B4443" t="str">
            <v>N2S25E21</v>
          </cell>
          <cell r="C4443" t="str">
            <v>Cables de SSAA  para equipos de patio</v>
          </cell>
          <cell r="D4443">
            <v>0</v>
          </cell>
        </row>
        <row r="4444">
          <cell r="B4444" t="str">
            <v>N2S25E22</v>
          </cell>
          <cell r="C4444" t="str">
            <v>Alumbrado exterior</v>
          </cell>
          <cell r="D4444">
            <v>0</v>
          </cell>
        </row>
        <row r="4445">
          <cell r="B4445" t="str">
            <v>N2S26E01</v>
          </cell>
          <cell r="C4445" t="str">
            <v>Celda Circuito de Salida - N2</v>
          </cell>
          <cell r="D4445">
            <v>0</v>
          </cell>
        </row>
        <row r="4446">
          <cell r="B4446" t="str">
            <v>N2S26E01</v>
          </cell>
          <cell r="C4446" t="str">
            <v>Celda Circuito de Salida - N2 - TIPO 2</v>
          </cell>
          <cell r="D4446">
            <v>0</v>
          </cell>
        </row>
        <row r="4447">
          <cell r="B4447" t="str">
            <v>N2S26E02</v>
          </cell>
          <cell r="C4447" t="str">
            <v>Celda de interconexión - N2</v>
          </cell>
          <cell r="D4447">
            <v>0</v>
          </cell>
        </row>
        <row r="4448">
          <cell r="B4448" t="str">
            <v>N2S26E02</v>
          </cell>
          <cell r="C4448" t="str">
            <v>Celda de interconexión - N2 - TIPO 2</v>
          </cell>
          <cell r="D4448">
            <v>0</v>
          </cell>
        </row>
        <row r="4449">
          <cell r="B4449" t="str">
            <v>N2S26E03</v>
          </cell>
          <cell r="C4449" t="str">
            <v>Celda llegada transformador - N2</v>
          </cell>
          <cell r="D4449">
            <v>0</v>
          </cell>
        </row>
        <row r="4450">
          <cell r="B4450" t="str">
            <v>N2S26E03</v>
          </cell>
          <cell r="C4450" t="str">
            <v>Celda llegada transformador - N2 - TIPO 2</v>
          </cell>
          <cell r="D4450">
            <v>0</v>
          </cell>
        </row>
        <row r="4451">
          <cell r="B4451" t="str">
            <v>N2S26E04</v>
          </cell>
          <cell r="C4451" t="str">
            <v>Celda de medida - N2</v>
          </cell>
          <cell r="D4451">
            <v>0</v>
          </cell>
        </row>
        <row r="4452">
          <cell r="B4452" t="str">
            <v>N2S26E04</v>
          </cell>
          <cell r="C4452" t="str">
            <v>Celda de medida - N2 - TIPO 2</v>
          </cell>
          <cell r="D4452">
            <v>0</v>
          </cell>
        </row>
        <row r="4453">
          <cell r="B4453" t="str">
            <v>N2S26E05</v>
          </cell>
          <cell r="C4453" t="str">
            <v>Dispositivo de Protección contra Sobretensiones (DPS) - N2</v>
          </cell>
          <cell r="D4453">
            <v>0</v>
          </cell>
        </row>
        <row r="4454">
          <cell r="B4454" t="str">
            <v>N2S26E06</v>
          </cell>
          <cell r="C4454" t="str">
            <v>Gabinete de línea SF6 - N2</v>
          </cell>
          <cell r="D4454">
            <v>0</v>
          </cell>
        </row>
        <row r="4455">
          <cell r="B4455" t="str">
            <v>N2S26E07</v>
          </cell>
          <cell r="C4455" t="str">
            <v>Interruptor - N2</v>
          </cell>
          <cell r="D4455">
            <v>0</v>
          </cell>
        </row>
        <row r="4456">
          <cell r="B4456" t="str">
            <v>N2S26E08</v>
          </cell>
          <cell r="C4456" t="str">
            <v>Reconectador - N2</v>
          </cell>
          <cell r="D4456">
            <v>0</v>
          </cell>
        </row>
        <row r="4457">
          <cell r="B4457" t="str">
            <v>N2S26E09</v>
          </cell>
          <cell r="C4457" t="str">
            <v>Seccionador tripolar - N2</v>
          </cell>
          <cell r="D4457">
            <v>0</v>
          </cell>
        </row>
        <row r="4458">
          <cell r="B4458" t="str">
            <v>N2S26E10</v>
          </cell>
          <cell r="C4458" t="str">
            <v>Seccionador tripolar con Cuchilla de puesta a tierra - N2</v>
          </cell>
          <cell r="D4458">
            <v>0</v>
          </cell>
        </row>
        <row r="4459">
          <cell r="B4459" t="str">
            <v>N2S26E11</v>
          </cell>
          <cell r="C4459" t="str">
            <v>Transformador de corriente - N2</v>
          </cell>
          <cell r="D4459">
            <v>0</v>
          </cell>
        </row>
        <row r="4460">
          <cell r="B4460" t="str">
            <v>N2S26E12</v>
          </cell>
          <cell r="C4460" t="str">
            <v>Acero Estructural (kg)</v>
          </cell>
          <cell r="D4460">
            <v>49836158</v>
          </cell>
        </row>
        <row r="4461">
          <cell r="B4461" t="str">
            <v>N2S26E13</v>
          </cell>
          <cell r="C4461" t="str">
            <v>Conductores de media tensión</v>
          </cell>
          <cell r="D4461">
            <v>737893</v>
          </cell>
        </row>
        <row r="4462">
          <cell r="B4462" t="str">
            <v>N2S26E14</v>
          </cell>
          <cell r="C4462" t="str">
            <v>Conectores</v>
          </cell>
          <cell r="D4462">
            <v>0</v>
          </cell>
        </row>
        <row r="4463">
          <cell r="B4463" t="str">
            <v>N2S26E15</v>
          </cell>
          <cell r="C4463" t="str">
            <v>Cadenas de aisladores</v>
          </cell>
          <cell r="D4463">
            <v>6186949</v>
          </cell>
        </row>
        <row r="4464">
          <cell r="B4464" t="str">
            <v>N2S26E16</v>
          </cell>
          <cell r="C4464" t="str">
            <v>Cable XLP o EPR, 500 kcmil - N2</v>
          </cell>
          <cell r="D4464">
            <v>0</v>
          </cell>
        </row>
        <row r="4465">
          <cell r="B4465" t="str">
            <v>N2S26E17</v>
          </cell>
          <cell r="C4465" t="str">
            <v>Poste de concreto 12 m 1050 kg</v>
          </cell>
          <cell r="D4465">
            <v>0</v>
          </cell>
        </row>
        <row r="4466">
          <cell r="B4466" t="str">
            <v>N2S26E18</v>
          </cell>
          <cell r="C4466" t="str">
            <v>Servicios Auxiliares AC y DC tipo 1</v>
          </cell>
          <cell r="D4466">
            <v>0</v>
          </cell>
        </row>
        <row r="4467">
          <cell r="B4467" t="str">
            <v>N2S26E18</v>
          </cell>
          <cell r="C4467" t="str">
            <v>Servicios Auxiliares AC y DC tipo 2</v>
          </cell>
          <cell r="D4467">
            <v>0</v>
          </cell>
        </row>
        <row r="4468">
          <cell r="B4468" t="str">
            <v>N2S26E18</v>
          </cell>
          <cell r="C4468" t="str">
            <v>Servicios Auxiliares AC y DC tipo 3</v>
          </cell>
          <cell r="D4468">
            <v>0</v>
          </cell>
        </row>
        <row r="4469">
          <cell r="B4469" t="str">
            <v>N2S26E18</v>
          </cell>
          <cell r="C4469" t="str">
            <v>Servicios Auxiliares AC y DC tipo 4</v>
          </cell>
          <cell r="D4469">
            <v>0</v>
          </cell>
        </row>
        <row r="4470">
          <cell r="B4470" t="str">
            <v>N2S26E19</v>
          </cell>
          <cell r="C4470" t="str">
            <v>Alambre de cobre  No 4 AWG / acero</v>
          </cell>
          <cell r="D4470">
            <v>0</v>
          </cell>
        </row>
        <row r="4471">
          <cell r="B4471" t="str">
            <v>N2S26E20</v>
          </cell>
          <cell r="C4471" t="str">
            <v>Material de conexión en malla de puesta a tierra</v>
          </cell>
          <cell r="D4471">
            <v>0</v>
          </cell>
        </row>
        <row r="4472">
          <cell r="B4472" t="str">
            <v>N2S26E21</v>
          </cell>
          <cell r="C4472" t="str">
            <v>Cables de SSAA  para equipos de patio</v>
          </cell>
          <cell r="D4472">
            <v>0</v>
          </cell>
        </row>
        <row r="4473">
          <cell r="B4473" t="str">
            <v>N2S26E22</v>
          </cell>
          <cell r="C4473" t="str">
            <v>Alumbrado exterior</v>
          </cell>
          <cell r="D4473">
            <v>0</v>
          </cell>
        </row>
        <row r="4474">
          <cell r="B4474" t="str">
            <v>N2S27E01</v>
          </cell>
          <cell r="C4474" t="str">
            <v>Celda Circuito de Salida - N2</v>
          </cell>
          <cell r="D4474">
            <v>0</v>
          </cell>
        </row>
        <row r="4475">
          <cell r="B4475" t="str">
            <v>N2S27E01</v>
          </cell>
          <cell r="C4475" t="str">
            <v>Celda Circuito de Salida - N2 - TIPO 2</v>
          </cell>
          <cell r="D4475">
            <v>0</v>
          </cell>
        </row>
        <row r="4476">
          <cell r="B4476" t="str">
            <v>N2S27E02</v>
          </cell>
          <cell r="C4476" t="str">
            <v>Celda de interconexión - N2</v>
          </cell>
          <cell r="D4476">
            <v>0</v>
          </cell>
        </row>
        <row r="4477">
          <cell r="B4477" t="str">
            <v>N2S27E02</v>
          </cell>
          <cell r="C4477" t="str">
            <v>Celda de interconexión - N2 - TIPO 2</v>
          </cell>
          <cell r="D4477">
            <v>0</v>
          </cell>
        </row>
        <row r="4478">
          <cell r="B4478" t="str">
            <v>N2S27E03</v>
          </cell>
          <cell r="C4478" t="str">
            <v>Celda llegada transformador - N2</v>
          </cell>
          <cell r="D4478">
            <v>0</v>
          </cell>
        </row>
        <row r="4479">
          <cell r="B4479" t="str">
            <v>N2S27E03</v>
          </cell>
          <cell r="C4479" t="str">
            <v>Celda llegada transformador - N2 - TIPO 2</v>
          </cell>
          <cell r="D4479">
            <v>0</v>
          </cell>
        </row>
        <row r="4480">
          <cell r="B4480" t="str">
            <v>N2S27E04</v>
          </cell>
          <cell r="C4480" t="str">
            <v>Celda de medida - N2</v>
          </cell>
          <cell r="D4480">
            <v>0</v>
          </cell>
        </row>
        <row r="4481">
          <cell r="B4481" t="str">
            <v>N2S27E04</v>
          </cell>
          <cell r="C4481" t="str">
            <v>Celda de medida - N2 - TIPO 2</v>
          </cell>
          <cell r="D4481">
            <v>0</v>
          </cell>
        </row>
        <row r="4482">
          <cell r="B4482" t="str">
            <v>N2S27E05</v>
          </cell>
          <cell r="C4482" t="str">
            <v>Dispositivo de Protección contra Sobretensiones (DPS) - N2</v>
          </cell>
          <cell r="D4482">
            <v>0</v>
          </cell>
        </row>
        <row r="4483">
          <cell r="B4483" t="str">
            <v>N2S27E06</v>
          </cell>
          <cell r="C4483" t="str">
            <v>Gabinete de línea SF6 - N2</v>
          </cell>
          <cell r="D4483">
            <v>0</v>
          </cell>
        </row>
        <row r="4484">
          <cell r="B4484" t="str">
            <v>N2S27E07</v>
          </cell>
          <cell r="C4484" t="str">
            <v>Interruptor - N2</v>
          </cell>
          <cell r="D4484">
            <v>0</v>
          </cell>
        </row>
        <row r="4485">
          <cell r="B4485" t="str">
            <v>N2S27E08</v>
          </cell>
          <cell r="C4485" t="str">
            <v>Reconectador - N2</v>
          </cell>
          <cell r="D4485">
            <v>0</v>
          </cell>
        </row>
        <row r="4486">
          <cell r="B4486" t="str">
            <v>N2S27E09</v>
          </cell>
          <cell r="C4486" t="str">
            <v>Seccionador tripolar - N2</v>
          </cell>
          <cell r="D4486">
            <v>0</v>
          </cell>
        </row>
        <row r="4487">
          <cell r="B4487" t="str">
            <v>N2S27E10</v>
          </cell>
          <cell r="C4487" t="str">
            <v>Seccionador tripolar con Cuchilla de puesta a tierra - N2</v>
          </cell>
          <cell r="D4487">
            <v>0</v>
          </cell>
        </row>
        <row r="4488">
          <cell r="B4488" t="str">
            <v>N2S27E11</v>
          </cell>
          <cell r="C4488" t="str">
            <v>Transformador de corriente - N2</v>
          </cell>
          <cell r="D4488">
            <v>0</v>
          </cell>
        </row>
        <row r="4489">
          <cell r="B4489" t="str">
            <v>N2S27E12</v>
          </cell>
          <cell r="C4489" t="str">
            <v>Acero Estructural (kg)</v>
          </cell>
          <cell r="D4489">
            <v>84976878</v>
          </cell>
        </row>
        <row r="4490">
          <cell r="B4490" t="str">
            <v>N2S27E13</v>
          </cell>
          <cell r="C4490" t="str">
            <v>Conductores de media tensión</v>
          </cell>
          <cell r="D4490">
            <v>1615530</v>
          </cell>
        </row>
        <row r="4491">
          <cell r="B4491" t="str">
            <v>N2S27E14</v>
          </cell>
          <cell r="C4491" t="str">
            <v>Conectores</v>
          </cell>
          <cell r="D4491">
            <v>0</v>
          </cell>
        </row>
        <row r="4492">
          <cell r="B4492" t="str">
            <v>N2S27E15</v>
          </cell>
          <cell r="C4492" t="str">
            <v>Cadenas de aisladores</v>
          </cell>
          <cell r="D4492">
            <v>21109592</v>
          </cell>
        </row>
        <row r="4493">
          <cell r="B4493" t="str">
            <v>N2S27E16</v>
          </cell>
          <cell r="C4493" t="str">
            <v>Cable XLP o EPR, 500 kcmil - N2</v>
          </cell>
          <cell r="D4493">
            <v>0</v>
          </cell>
        </row>
        <row r="4494">
          <cell r="B4494" t="str">
            <v>N2S27E17</v>
          </cell>
          <cell r="C4494" t="str">
            <v>Poste de concreto 12 m 1050 kg</v>
          </cell>
          <cell r="D4494">
            <v>0</v>
          </cell>
        </row>
        <row r="4495">
          <cell r="B4495" t="str">
            <v>N2S27E18</v>
          </cell>
          <cell r="C4495" t="str">
            <v>Servicios Auxiliares AC y DC tipo 1</v>
          </cell>
          <cell r="D4495">
            <v>0</v>
          </cell>
        </row>
        <row r="4496">
          <cell r="B4496" t="str">
            <v>N2S27E18</v>
          </cell>
          <cell r="C4496" t="str">
            <v>Servicios Auxiliares AC y DC tipo 2</v>
          </cell>
          <cell r="D4496">
            <v>0</v>
          </cell>
        </row>
        <row r="4497">
          <cell r="B4497" t="str">
            <v>N2S27E18</v>
          </cell>
          <cell r="C4497" t="str">
            <v>Servicios Auxiliares AC y DC tipo 3</v>
          </cell>
          <cell r="D4497">
            <v>0</v>
          </cell>
        </row>
        <row r="4498">
          <cell r="B4498" t="str">
            <v>N2S27E18</v>
          </cell>
          <cell r="C4498" t="str">
            <v>Servicios Auxiliares AC y DC tipo 4</v>
          </cell>
          <cell r="D4498">
            <v>0</v>
          </cell>
        </row>
        <row r="4499">
          <cell r="B4499" t="str">
            <v>N2S27E19</v>
          </cell>
          <cell r="C4499" t="str">
            <v>Alambre de cobre  No 4 AWG / acero</v>
          </cell>
          <cell r="D4499">
            <v>0</v>
          </cell>
        </row>
        <row r="4500">
          <cell r="B4500" t="str">
            <v>N2S27E20</v>
          </cell>
          <cell r="C4500" t="str">
            <v>Material de conexión en malla de puesta a tierra</v>
          </cell>
          <cell r="D4500">
            <v>0</v>
          </cell>
        </row>
        <row r="4501">
          <cell r="B4501" t="str">
            <v>N2S27E21</v>
          </cell>
          <cell r="C4501" t="str">
            <v>Cables de SSAA  para equipos de patio</v>
          </cell>
          <cell r="D4501">
            <v>0</v>
          </cell>
        </row>
        <row r="4502">
          <cell r="B4502" t="str">
            <v>N2S27E22</v>
          </cell>
          <cell r="C4502" t="str">
            <v>Alumbrado exterior</v>
          </cell>
          <cell r="D4502">
            <v>0</v>
          </cell>
        </row>
        <row r="4503">
          <cell r="B4503" t="str">
            <v>N2S28E01</v>
          </cell>
          <cell r="C4503" t="str">
            <v>Celda Circuito de Salida - N2</v>
          </cell>
          <cell r="D4503">
            <v>0</v>
          </cell>
        </row>
        <row r="4504">
          <cell r="B4504" t="str">
            <v>N2S28E01</v>
          </cell>
          <cell r="C4504" t="str">
            <v>Celda Circuito de Salida - N2 - TIPO 2</v>
          </cell>
          <cell r="D4504">
            <v>0</v>
          </cell>
        </row>
        <row r="4505">
          <cell r="B4505" t="str">
            <v>N2S28E02</v>
          </cell>
          <cell r="C4505" t="str">
            <v>Celda de interconexión - N2</v>
          </cell>
          <cell r="D4505">
            <v>0</v>
          </cell>
        </row>
        <row r="4506">
          <cell r="B4506" t="str">
            <v>N2S28E02</v>
          </cell>
          <cell r="C4506" t="str">
            <v>Celda de interconexión - N2 - TIPO 2</v>
          </cell>
          <cell r="D4506">
            <v>0</v>
          </cell>
        </row>
        <row r="4507">
          <cell r="B4507" t="str">
            <v>N2S28E03</v>
          </cell>
          <cell r="C4507" t="str">
            <v>Celda llegada transformador - N2</v>
          </cell>
          <cell r="D4507">
            <v>0</v>
          </cell>
        </row>
        <row r="4508">
          <cell r="B4508" t="str">
            <v>N2S28E03</v>
          </cell>
          <cell r="C4508" t="str">
            <v>Celda llegada transformador - N2 - TIPO 2</v>
          </cell>
          <cell r="D4508">
            <v>0</v>
          </cell>
        </row>
        <row r="4509">
          <cell r="B4509" t="str">
            <v>N2S28E04</v>
          </cell>
          <cell r="C4509" t="str">
            <v>Celda de medida - N2</v>
          </cell>
          <cell r="D4509">
            <v>0</v>
          </cell>
        </row>
        <row r="4510">
          <cell r="B4510" t="str">
            <v>N2S28E04</v>
          </cell>
          <cell r="C4510" t="str">
            <v>Celda de medida - N2 - TIPO 2</v>
          </cell>
          <cell r="D4510">
            <v>0</v>
          </cell>
        </row>
        <row r="4511">
          <cell r="B4511" t="str">
            <v>N2S28E05</v>
          </cell>
          <cell r="C4511" t="str">
            <v>Dispositivo de Protección contra Sobretensiones (DPS) - N2</v>
          </cell>
          <cell r="D4511">
            <v>0</v>
          </cell>
        </row>
        <row r="4512">
          <cell r="B4512" t="str">
            <v>N2S28E06</v>
          </cell>
          <cell r="C4512" t="str">
            <v>Gabinete de línea SF6 - N2</v>
          </cell>
          <cell r="D4512">
            <v>0</v>
          </cell>
        </row>
        <row r="4513">
          <cell r="B4513" t="str">
            <v>N2S28E07</v>
          </cell>
          <cell r="C4513" t="str">
            <v>Interruptor - N2</v>
          </cell>
          <cell r="D4513">
            <v>0</v>
          </cell>
        </row>
        <row r="4514">
          <cell r="B4514" t="str">
            <v>N2S28E08</v>
          </cell>
          <cell r="C4514" t="str">
            <v>Reconectador - N2</v>
          </cell>
          <cell r="D4514">
            <v>0</v>
          </cell>
        </row>
        <row r="4515">
          <cell r="B4515" t="str">
            <v>N2S28E09</v>
          </cell>
          <cell r="C4515" t="str">
            <v>Seccionador tripolar - N2</v>
          </cell>
          <cell r="D4515">
            <v>0</v>
          </cell>
        </row>
        <row r="4516">
          <cell r="B4516" t="str">
            <v>N2S28E10</v>
          </cell>
          <cell r="C4516" t="str">
            <v>Seccionador tripolar con Cuchilla de puesta a tierra - N2</v>
          </cell>
          <cell r="D4516">
            <v>0</v>
          </cell>
        </row>
        <row r="4517">
          <cell r="B4517" t="str">
            <v>N2S28E11</v>
          </cell>
          <cell r="C4517" t="str">
            <v>Transformador de corriente - N2</v>
          </cell>
          <cell r="D4517">
            <v>0</v>
          </cell>
        </row>
        <row r="4518">
          <cell r="B4518" t="str">
            <v>N2S28E12</v>
          </cell>
          <cell r="C4518" t="str">
            <v>Acero Estructural (kg)</v>
          </cell>
          <cell r="D4518">
            <v>102846612</v>
          </cell>
        </row>
        <row r="4519">
          <cell r="B4519" t="str">
            <v>N2S28E13</v>
          </cell>
          <cell r="C4519" t="str">
            <v>Conductores de media tensión</v>
          </cell>
          <cell r="D4519">
            <v>2264757</v>
          </cell>
        </row>
        <row r="4520">
          <cell r="B4520" t="str">
            <v>N2S28E14</v>
          </cell>
          <cell r="C4520" t="str">
            <v>Conectores</v>
          </cell>
          <cell r="D4520">
            <v>0</v>
          </cell>
        </row>
        <row r="4521">
          <cell r="B4521" t="str">
            <v>N2S28E15</v>
          </cell>
          <cell r="C4521" t="str">
            <v>Cadenas de aisladores</v>
          </cell>
          <cell r="D4521">
            <v>28109631</v>
          </cell>
        </row>
        <row r="4522">
          <cell r="B4522" t="str">
            <v>N2S28E16</v>
          </cell>
          <cell r="C4522" t="str">
            <v>Cable XLP o EPR, 500 kcmil - N2</v>
          </cell>
          <cell r="D4522">
            <v>0</v>
          </cell>
        </row>
        <row r="4523">
          <cell r="B4523" t="str">
            <v>N2S28E17</v>
          </cell>
          <cell r="C4523" t="str">
            <v>Poste de concreto 12 m 1050 kg</v>
          </cell>
          <cell r="D4523">
            <v>0</v>
          </cell>
        </row>
        <row r="4524">
          <cell r="B4524" t="str">
            <v>N2S28E18</v>
          </cell>
          <cell r="C4524" t="str">
            <v>Servicios Auxiliares AC y DC tipo 1</v>
          </cell>
          <cell r="D4524">
            <v>0</v>
          </cell>
        </row>
        <row r="4525">
          <cell r="B4525" t="str">
            <v>N2S28E18</v>
          </cell>
          <cell r="C4525" t="str">
            <v>Servicios Auxiliares AC y DC tipo 2</v>
          </cell>
          <cell r="D4525">
            <v>0</v>
          </cell>
        </row>
        <row r="4526">
          <cell r="B4526" t="str">
            <v>N2S28E18</v>
          </cell>
          <cell r="C4526" t="str">
            <v>Servicios Auxiliares AC y DC tipo 3</v>
          </cell>
          <cell r="D4526">
            <v>0</v>
          </cell>
        </row>
        <row r="4527">
          <cell r="B4527" t="str">
            <v>N2S28E18</v>
          </cell>
          <cell r="C4527" t="str">
            <v>Servicios Auxiliares AC y DC tipo 4</v>
          </cell>
          <cell r="D4527">
            <v>0</v>
          </cell>
        </row>
        <row r="4528">
          <cell r="B4528" t="str">
            <v>N2S28E19</v>
          </cell>
          <cell r="C4528" t="str">
            <v>Alambre de cobre  No 4 AWG / acero</v>
          </cell>
          <cell r="D4528">
            <v>0</v>
          </cell>
        </row>
        <row r="4529">
          <cell r="B4529" t="str">
            <v>N2S28E20</v>
          </cell>
          <cell r="C4529" t="str">
            <v>Material de conexión en malla de puesta a tierra</v>
          </cell>
          <cell r="D4529">
            <v>0</v>
          </cell>
        </row>
        <row r="4530">
          <cell r="B4530" t="str">
            <v>N2S28E21</v>
          </cell>
          <cell r="C4530" t="str">
            <v>Cables de SSAA  para equipos de patio</v>
          </cell>
          <cell r="D4530">
            <v>0</v>
          </cell>
        </row>
        <row r="4531">
          <cell r="B4531" t="str">
            <v>N2S28E22</v>
          </cell>
          <cell r="C4531" t="str">
            <v>Alumbrado exterior</v>
          </cell>
          <cell r="D4531">
            <v>0</v>
          </cell>
        </row>
        <row r="4532">
          <cell r="B4532" t="str">
            <v>N2S30E01</v>
          </cell>
          <cell r="C4532" t="str">
            <v>Celda Circuito de Salida - N2</v>
          </cell>
          <cell r="D4532" t="e">
            <v>#N/A</v>
          </cell>
        </row>
        <row r="4533">
          <cell r="B4533" t="str">
            <v>N2S30E01</v>
          </cell>
          <cell r="C4533" t="str">
            <v>Celda Circuito de Salida - N2 - TIPO 2</v>
          </cell>
          <cell r="D4533" t="e">
            <v>#N/A</v>
          </cell>
        </row>
        <row r="4534">
          <cell r="B4534" t="str">
            <v>N2S30E02</v>
          </cell>
          <cell r="C4534" t="str">
            <v>Celda de interconexión - N2</v>
          </cell>
          <cell r="D4534" t="e">
            <v>#N/A</v>
          </cell>
        </row>
        <row r="4535">
          <cell r="B4535" t="str">
            <v>N2S30E02</v>
          </cell>
          <cell r="C4535" t="str">
            <v>Celda de interconexión - N2 - TIPO 2</v>
          </cell>
          <cell r="D4535" t="e">
            <v>#N/A</v>
          </cell>
        </row>
        <row r="4536">
          <cell r="B4536" t="str">
            <v>N2S30E03</v>
          </cell>
          <cell r="C4536" t="str">
            <v>Celda llegada transformador - N2</v>
          </cell>
          <cell r="D4536" t="e">
            <v>#N/A</v>
          </cell>
        </row>
        <row r="4537">
          <cell r="B4537" t="str">
            <v>N2S30E03</v>
          </cell>
          <cell r="C4537" t="str">
            <v>Celda llegada transformador - N2 - TIPO 2</v>
          </cell>
          <cell r="D4537" t="e">
            <v>#N/A</v>
          </cell>
        </row>
        <row r="4538">
          <cell r="B4538" t="str">
            <v>N2S30E04</v>
          </cell>
          <cell r="C4538" t="str">
            <v>Celda de medida - N2</v>
          </cell>
          <cell r="D4538" t="e">
            <v>#N/A</v>
          </cell>
        </row>
        <row r="4539">
          <cell r="B4539" t="str">
            <v>N2S30E04</v>
          </cell>
          <cell r="C4539" t="str">
            <v>Celda de medida - N2 - TIPO 2</v>
          </cell>
          <cell r="D4539" t="e">
            <v>#N/A</v>
          </cell>
        </row>
        <row r="4540">
          <cell r="B4540" t="str">
            <v>N2S30E05</v>
          </cell>
          <cell r="C4540" t="str">
            <v>Dispositivo de Protección contra Sobretensiones (DPS) - N2</v>
          </cell>
          <cell r="D4540" t="e">
            <v>#N/A</v>
          </cell>
        </row>
        <row r="4541">
          <cell r="B4541" t="str">
            <v>N2S30E06</v>
          </cell>
          <cell r="C4541" t="str">
            <v>Gabinete de línea SF6 - N2</v>
          </cell>
          <cell r="D4541" t="e">
            <v>#N/A</v>
          </cell>
        </row>
        <row r="4542">
          <cell r="B4542" t="str">
            <v>N2S30E07</v>
          </cell>
          <cell r="C4542" t="str">
            <v>Interruptor - N2</v>
          </cell>
          <cell r="D4542" t="e">
            <v>#N/A</v>
          </cell>
        </row>
        <row r="4543">
          <cell r="B4543" t="str">
            <v>N2S30E08</v>
          </cell>
          <cell r="C4543" t="str">
            <v>Reconectador - N2</v>
          </cell>
          <cell r="D4543" t="e">
            <v>#N/A</v>
          </cell>
        </row>
        <row r="4544">
          <cell r="B4544" t="str">
            <v>N2S30E09</v>
          </cell>
          <cell r="C4544" t="str">
            <v>Seccionador tripolar - N2</v>
          </cell>
          <cell r="D4544" t="e">
            <v>#N/A</v>
          </cell>
        </row>
        <row r="4545">
          <cell r="B4545" t="str">
            <v>N2S30E10</v>
          </cell>
          <cell r="C4545" t="str">
            <v>Seccionador tripolar con Cuchilla de puesta a tierra - N2</v>
          </cell>
          <cell r="D4545" t="e">
            <v>#N/A</v>
          </cell>
        </row>
        <row r="4546">
          <cell r="B4546" t="str">
            <v>N2S30E11</v>
          </cell>
          <cell r="C4546" t="str">
            <v>Transformador de corriente - N2</v>
          </cell>
          <cell r="D4546" t="e">
            <v>#N/A</v>
          </cell>
        </row>
        <row r="4547">
          <cell r="B4547" t="str">
            <v>N2S30E12</v>
          </cell>
          <cell r="C4547" t="str">
            <v>Acero Estructural (kg)</v>
          </cell>
          <cell r="D4547" t="e">
            <v>#N/A</v>
          </cell>
        </row>
        <row r="4548">
          <cell r="B4548" t="str">
            <v>N2S30E13</v>
          </cell>
          <cell r="C4548" t="str">
            <v>Conductores de media tensión</v>
          </cell>
          <cell r="D4548" t="e">
            <v>#N/A</v>
          </cell>
        </row>
        <row r="4549">
          <cell r="B4549" t="str">
            <v>N2S30E14</v>
          </cell>
          <cell r="C4549" t="str">
            <v>Conectores</v>
          </cell>
          <cell r="D4549" t="e">
            <v>#N/A</v>
          </cell>
        </row>
        <row r="4550">
          <cell r="B4550" t="str">
            <v>N2S30E15</v>
          </cell>
          <cell r="C4550" t="str">
            <v>Cadenas de aisladores</v>
          </cell>
          <cell r="D4550" t="e">
            <v>#N/A</v>
          </cell>
        </row>
        <row r="4551">
          <cell r="B4551" t="str">
            <v>N2S30E16</v>
          </cell>
          <cell r="C4551" t="str">
            <v>Cable XLP o EPR, 500 kcmil - N2</v>
          </cell>
          <cell r="D4551" t="e">
            <v>#N/A</v>
          </cell>
        </row>
        <row r="4552">
          <cell r="B4552" t="str">
            <v>N2S30E17</v>
          </cell>
          <cell r="C4552" t="str">
            <v>Poste de concreto 12 m 1050 kg</v>
          </cell>
          <cell r="D4552" t="e">
            <v>#N/A</v>
          </cell>
        </row>
        <row r="4553">
          <cell r="B4553" t="str">
            <v>N2S30E18</v>
          </cell>
          <cell r="C4553" t="str">
            <v>Servicios Auxiliares AC y DC tipo 1</v>
          </cell>
          <cell r="D4553" t="e">
            <v>#N/A</v>
          </cell>
        </row>
        <row r="4554">
          <cell r="B4554" t="str">
            <v>N2S30E18</v>
          </cell>
          <cell r="C4554" t="str">
            <v>Servicios Auxiliares AC y DC tipo 2</v>
          </cell>
          <cell r="D4554" t="e">
            <v>#N/A</v>
          </cell>
        </row>
        <row r="4555">
          <cell r="B4555" t="str">
            <v>N2S30E18</v>
          </cell>
          <cell r="C4555" t="str">
            <v>Servicios Auxiliares AC y DC tipo 3</v>
          </cell>
          <cell r="D4555" t="e">
            <v>#N/A</v>
          </cell>
        </row>
        <row r="4556">
          <cell r="B4556" t="str">
            <v>N2S30E18</v>
          </cell>
          <cell r="C4556" t="str">
            <v>Servicios Auxiliares AC y DC tipo 4</v>
          </cell>
          <cell r="D4556" t="e">
            <v>#N/A</v>
          </cell>
        </row>
        <row r="4557">
          <cell r="B4557" t="str">
            <v>N2S30E19</v>
          </cell>
          <cell r="C4557" t="str">
            <v>Alambre de cobre  No 4 AWG / acero</v>
          </cell>
          <cell r="D4557" t="e">
            <v>#N/A</v>
          </cell>
        </row>
        <row r="4558">
          <cell r="B4558" t="str">
            <v>N2S30E20</v>
          </cell>
          <cell r="C4558" t="str">
            <v>Material de conexión en malla de puesta a tierra</v>
          </cell>
          <cell r="D4558" t="e">
            <v>#N/A</v>
          </cell>
        </row>
        <row r="4559">
          <cell r="B4559" t="str">
            <v>N2S30E21</v>
          </cell>
          <cell r="C4559" t="str">
            <v>Cables de SSAA  para equipos de patio</v>
          </cell>
          <cell r="D4559" t="e">
            <v>#N/A</v>
          </cell>
        </row>
        <row r="4560">
          <cell r="B4560" t="str">
            <v>N2S30E22</v>
          </cell>
          <cell r="C4560" t="str">
            <v>Alumbrado exterior</v>
          </cell>
          <cell r="D4560" t="e">
            <v>#N/A</v>
          </cell>
        </row>
        <row r="4561">
          <cell r="B4561" t="str">
            <v>N2S31E01</v>
          </cell>
          <cell r="C4561" t="str">
            <v>Celda Circuito de Salida - N2</v>
          </cell>
          <cell r="D4561" t="e">
            <v>#N/A</v>
          </cell>
        </row>
        <row r="4562">
          <cell r="B4562" t="str">
            <v>N2S31E01</v>
          </cell>
          <cell r="C4562" t="str">
            <v>Celda Circuito de Salida - N2 - TIPO 2</v>
          </cell>
          <cell r="D4562" t="e">
            <v>#N/A</v>
          </cell>
        </row>
        <row r="4563">
          <cell r="B4563" t="str">
            <v>N2S31E02</v>
          </cell>
          <cell r="C4563" t="str">
            <v>Celda de interconexión - N2</v>
          </cell>
          <cell r="D4563" t="e">
            <v>#N/A</v>
          </cell>
        </row>
        <row r="4564">
          <cell r="B4564" t="str">
            <v>N2S31E02</v>
          </cell>
          <cell r="C4564" t="str">
            <v>Celda de interconexión - N2 - TIPO 2</v>
          </cell>
          <cell r="D4564" t="e">
            <v>#N/A</v>
          </cell>
        </row>
        <row r="4565">
          <cell r="B4565" t="str">
            <v>N2S31E03</v>
          </cell>
          <cell r="C4565" t="str">
            <v>Celda llegada transformador - N2</v>
          </cell>
          <cell r="D4565" t="e">
            <v>#N/A</v>
          </cell>
        </row>
        <row r="4566">
          <cell r="B4566" t="str">
            <v>N2S31E03</v>
          </cell>
          <cell r="C4566" t="str">
            <v>Celda llegada transformador - N2 - TIPO 2</v>
          </cell>
          <cell r="D4566" t="e">
            <v>#N/A</v>
          </cell>
        </row>
        <row r="4567">
          <cell r="B4567" t="str">
            <v>N2S31E04</v>
          </cell>
          <cell r="C4567" t="str">
            <v>Celda de medida - N2</v>
          </cell>
          <cell r="D4567" t="e">
            <v>#N/A</v>
          </cell>
        </row>
        <row r="4568">
          <cell r="B4568" t="str">
            <v>N2S31E04</v>
          </cell>
          <cell r="C4568" t="str">
            <v>Celda de medida - N2 - TIPO 2</v>
          </cell>
          <cell r="D4568" t="e">
            <v>#N/A</v>
          </cell>
        </row>
        <row r="4569">
          <cell r="B4569" t="str">
            <v>N2S31E05</v>
          </cell>
          <cell r="C4569" t="str">
            <v>Dispositivo de Protección contra Sobretensiones (DPS) - N2</v>
          </cell>
          <cell r="D4569" t="e">
            <v>#N/A</v>
          </cell>
        </row>
        <row r="4570">
          <cell r="B4570" t="str">
            <v>N2S31E06</v>
          </cell>
          <cell r="C4570" t="str">
            <v>Gabinete de línea SF6 - N2</v>
          </cell>
          <cell r="D4570" t="e">
            <v>#N/A</v>
          </cell>
        </row>
        <row r="4571">
          <cell r="B4571" t="str">
            <v>N2S31E07</v>
          </cell>
          <cell r="C4571" t="str">
            <v>Interruptor - N2</v>
          </cell>
          <cell r="D4571" t="e">
            <v>#N/A</v>
          </cell>
        </row>
        <row r="4572">
          <cell r="B4572" t="str">
            <v>N2S31E08</v>
          </cell>
          <cell r="C4572" t="str">
            <v>Reconectador - N2</v>
          </cell>
          <cell r="D4572" t="e">
            <v>#N/A</v>
          </cell>
        </row>
        <row r="4573">
          <cell r="B4573" t="str">
            <v>N2S31E09</v>
          </cell>
          <cell r="C4573" t="str">
            <v>Seccionador tripolar - N2</v>
          </cell>
          <cell r="D4573" t="e">
            <v>#N/A</v>
          </cell>
        </row>
        <row r="4574">
          <cell r="B4574" t="str">
            <v>N2S31E10</v>
          </cell>
          <cell r="C4574" t="str">
            <v>Seccionador tripolar con Cuchilla de puesta a tierra - N2</v>
          </cell>
          <cell r="D4574" t="e">
            <v>#N/A</v>
          </cell>
        </row>
        <row r="4575">
          <cell r="B4575" t="str">
            <v>N2S31E11</v>
          </cell>
          <cell r="C4575" t="str">
            <v>Transformador de corriente - N2</v>
          </cell>
          <cell r="D4575" t="e">
            <v>#N/A</v>
          </cell>
        </row>
        <row r="4576">
          <cell r="B4576" t="str">
            <v>N2S31E12</v>
          </cell>
          <cell r="C4576" t="str">
            <v>Acero Estructural (kg)</v>
          </cell>
          <cell r="D4576" t="e">
            <v>#N/A</v>
          </cell>
        </row>
        <row r="4577">
          <cell r="B4577" t="str">
            <v>N2S31E13</v>
          </cell>
          <cell r="C4577" t="str">
            <v>Conductores de media tensión</v>
          </cell>
          <cell r="D4577" t="e">
            <v>#N/A</v>
          </cell>
        </row>
        <row r="4578">
          <cell r="B4578" t="str">
            <v>N2S31E14</v>
          </cell>
          <cell r="C4578" t="str">
            <v>Conectores</v>
          </cell>
          <cell r="D4578" t="e">
            <v>#N/A</v>
          </cell>
        </row>
        <row r="4579">
          <cell r="B4579" t="str">
            <v>N2S31E15</v>
          </cell>
          <cell r="C4579" t="str">
            <v>Cadenas de aisladores</v>
          </cell>
          <cell r="D4579" t="e">
            <v>#N/A</v>
          </cell>
        </row>
        <row r="4580">
          <cell r="B4580" t="str">
            <v>N2S31E16</v>
          </cell>
          <cell r="C4580" t="str">
            <v>Cable XLP o EPR, 500 kcmil - N2</v>
          </cell>
          <cell r="D4580" t="e">
            <v>#N/A</v>
          </cell>
        </row>
        <row r="4581">
          <cell r="B4581" t="str">
            <v>N2S31E17</v>
          </cell>
          <cell r="C4581" t="str">
            <v>Poste de concreto 12 m 1050 kg</v>
          </cell>
          <cell r="D4581" t="e">
            <v>#N/A</v>
          </cell>
        </row>
        <row r="4582">
          <cell r="B4582" t="str">
            <v>N2S31E18</v>
          </cell>
          <cell r="C4582" t="str">
            <v>Servicios Auxiliares AC y DC tipo 1</v>
          </cell>
          <cell r="D4582" t="e">
            <v>#N/A</v>
          </cell>
        </row>
        <row r="4583">
          <cell r="B4583" t="str">
            <v>N2S31E18</v>
          </cell>
          <cell r="C4583" t="str">
            <v>Servicios Auxiliares AC y DC tipo 2</v>
          </cell>
          <cell r="D4583" t="e">
            <v>#N/A</v>
          </cell>
        </row>
        <row r="4584">
          <cell r="B4584" t="str">
            <v>N2S31E18</v>
          </cell>
          <cell r="C4584" t="str">
            <v>Servicios Auxiliares AC y DC tipo 3</v>
          </cell>
          <cell r="D4584" t="e">
            <v>#N/A</v>
          </cell>
        </row>
        <row r="4585">
          <cell r="B4585" t="str">
            <v>N2S31E18</v>
          </cell>
          <cell r="C4585" t="str">
            <v>Servicios Auxiliares AC y DC tipo 4</v>
          </cell>
          <cell r="D4585" t="e">
            <v>#N/A</v>
          </cell>
        </row>
        <row r="4586">
          <cell r="B4586" t="str">
            <v>N2S31E19</v>
          </cell>
          <cell r="C4586" t="str">
            <v>Alambre de cobre  No 4 AWG / acero</v>
          </cell>
          <cell r="D4586" t="e">
            <v>#N/A</v>
          </cell>
        </row>
        <row r="4587">
          <cell r="B4587" t="str">
            <v>N2S31E20</v>
          </cell>
          <cell r="C4587" t="str">
            <v>Material de conexión en malla de puesta a tierra</v>
          </cell>
          <cell r="D4587" t="e">
            <v>#N/A</v>
          </cell>
        </row>
        <row r="4588">
          <cell r="B4588" t="str">
            <v>N2S31E21</v>
          </cell>
          <cell r="C4588" t="str">
            <v>Cables de SSAA  para equipos de patio</v>
          </cell>
          <cell r="D4588" t="e">
            <v>#N/A</v>
          </cell>
        </row>
        <row r="4589">
          <cell r="B4589" t="str">
            <v>N2S31E22</v>
          </cell>
          <cell r="C4589" t="str">
            <v>Alumbrado exterior</v>
          </cell>
          <cell r="D4589" t="e">
            <v>#N/A</v>
          </cell>
        </row>
        <row r="4590">
          <cell r="B4590" t="str">
            <v>N2S32E01</v>
          </cell>
          <cell r="C4590" t="str">
            <v>Celda Circuito de Salida - N2</v>
          </cell>
          <cell r="D4590">
            <v>0</v>
          </cell>
        </row>
        <row r="4591">
          <cell r="B4591" t="str">
            <v>N2S32E01</v>
          </cell>
          <cell r="C4591" t="str">
            <v>Celda Circuito de Salida - N2 - TIPO 2</v>
          </cell>
          <cell r="D4591">
            <v>0</v>
          </cell>
        </row>
        <row r="4592">
          <cell r="B4592" t="str">
            <v>N2S32E02</v>
          </cell>
          <cell r="C4592" t="str">
            <v>Celda de interconexión - N2</v>
          </cell>
          <cell r="D4592">
            <v>0</v>
          </cell>
        </row>
        <row r="4593">
          <cell r="B4593" t="str">
            <v>N2S32E02</v>
          </cell>
          <cell r="C4593" t="str">
            <v>Celda de interconexión - N2 - TIPO 2</v>
          </cell>
          <cell r="D4593">
            <v>0</v>
          </cell>
        </row>
        <row r="4594">
          <cell r="B4594" t="str">
            <v>N2S32E03</v>
          </cell>
          <cell r="C4594" t="str">
            <v>Celda llegada transformador - N2</v>
          </cell>
          <cell r="D4594">
            <v>0</v>
          </cell>
        </row>
        <row r="4595">
          <cell r="B4595" t="str">
            <v>N2S32E03</v>
          </cell>
          <cell r="C4595" t="str">
            <v>Celda llegada transformador - N2 - TIPO 2</v>
          </cell>
          <cell r="D4595">
            <v>0</v>
          </cell>
        </row>
        <row r="4596">
          <cell r="B4596" t="str">
            <v>N2S32E04</v>
          </cell>
          <cell r="C4596" t="str">
            <v>Celda de medida - N2</v>
          </cell>
          <cell r="D4596">
            <v>0</v>
          </cell>
        </row>
        <row r="4597">
          <cell r="B4597" t="str">
            <v>N2S32E04</v>
          </cell>
          <cell r="C4597" t="str">
            <v>Celda de medida - N2 - TIPO 2</v>
          </cell>
          <cell r="D4597">
            <v>0</v>
          </cell>
        </row>
        <row r="4598">
          <cell r="B4598" t="str">
            <v>N2S32E05</v>
          </cell>
          <cell r="C4598" t="str">
            <v>Dispositivo de Protección contra Sobretensiones (DPS) - N2</v>
          </cell>
          <cell r="D4598">
            <v>0</v>
          </cell>
        </row>
        <row r="4599">
          <cell r="B4599" t="str">
            <v>N2S32E06</v>
          </cell>
          <cell r="C4599" t="str">
            <v>Gabinete de línea SF6 - N2</v>
          </cell>
          <cell r="D4599">
            <v>0</v>
          </cell>
        </row>
        <row r="4600">
          <cell r="B4600" t="str">
            <v>N2S32E07</v>
          </cell>
          <cell r="C4600" t="str">
            <v>Interruptor - N2</v>
          </cell>
          <cell r="D4600">
            <v>0</v>
          </cell>
        </row>
        <row r="4601">
          <cell r="B4601" t="str">
            <v>N2S32E08</v>
          </cell>
          <cell r="C4601" t="str">
            <v>Reconectador - N2</v>
          </cell>
          <cell r="D4601">
            <v>0</v>
          </cell>
        </row>
        <row r="4602">
          <cell r="B4602" t="str">
            <v>N2S32E09</v>
          </cell>
          <cell r="C4602" t="str">
            <v>Seccionador tripolar - N2</v>
          </cell>
          <cell r="D4602">
            <v>0</v>
          </cell>
        </row>
        <row r="4603">
          <cell r="B4603" t="str">
            <v>N2S32E10</v>
          </cell>
          <cell r="C4603" t="str">
            <v>Seccionador tripolar con Cuchilla de puesta a tierra - N2</v>
          </cell>
          <cell r="D4603">
            <v>0</v>
          </cell>
        </row>
        <row r="4604">
          <cell r="B4604" t="str">
            <v>N2S32E11</v>
          </cell>
          <cell r="C4604" t="str">
            <v>Transformador de corriente - N2</v>
          </cell>
          <cell r="D4604">
            <v>0</v>
          </cell>
        </row>
        <row r="4605">
          <cell r="B4605" t="str">
            <v>N2S32E12</v>
          </cell>
          <cell r="C4605" t="str">
            <v>Acero Estructural (kg)</v>
          </cell>
          <cell r="D4605">
            <v>0</v>
          </cell>
        </row>
        <row r="4606">
          <cell r="B4606" t="str">
            <v>N2S32E13</v>
          </cell>
          <cell r="C4606" t="str">
            <v>Conductores de media tensión</v>
          </cell>
          <cell r="D4606">
            <v>0</v>
          </cell>
        </row>
        <row r="4607">
          <cell r="B4607" t="str">
            <v>N2S32E14</v>
          </cell>
          <cell r="C4607" t="str">
            <v>Conectores</v>
          </cell>
          <cell r="D4607">
            <v>0</v>
          </cell>
        </row>
        <row r="4608">
          <cell r="B4608" t="str">
            <v>N2S32E15</v>
          </cell>
          <cell r="C4608" t="str">
            <v>Cadenas de aisladores</v>
          </cell>
          <cell r="D4608">
            <v>0</v>
          </cell>
        </row>
        <row r="4609">
          <cell r="B4609" t="str">
            <v>N2S32E16</v>
          </cell>
          <cell r="C4609" t="str">
            <v>Cable XLP o EPR, 500 kcmil - N2</v>
          </cell>
          <cell r="D4609">
            <v>0</v>
          </cell>
        </row>
        <row r="4610">
          <cell r="B4610" t="str">
            <v>N2S32E17</v>
          </cell>
          <cell r="C4610" t="str">
            <v>Poste de concreto 12 m 1050 kg</v>
          </cell>
          <cell r="D4610">
            <v>0</v>
          </cell>
        </row>
        <row r="4611">
          <cell r="B4611" t="str">
            <v>N2S32E18</v>
          </cell>
          <cell r="C4611" t="str">
            <v>Servicios Auxiliares AC y DC tipo 1</v>
          </cell>
          <cell r="D4611">
            <v>0</v>
          </cell>
        </row>
        <row r="4612">
          <cell r="B4612" t="str">
            <v>N2S32E18</v>
          </cell>
          <cell r="C4612" t="str">
            <v>Servicios Auxiliares AC y DC tipo 2</v>
          </cell>
          <cell r="D4612">
            <v>43986056.493002124</v>
          </cell>
        </row>
        <row r="4613">
          <cell r="B4613" t="str">
            <v>N2S32E18</v>
          </cell>
          <cell r="C4613" t="str">
            <v>Servicios Auxiliares AC y DC tipo 3</v>
          </cell>
          <cell r="D4613">
            <v>0</v>
          </cell>
        </row>
        <row r="4614">
          <cell r="B4614" t="str">
            <v>N2S32E18</v>
          </cell>
          <cell r="C4614" t="str">
            <v>Servicios Auxiliares AC y DC tipo 4</v>
          </cell>
          <cell r="D4614">
            <v>0</v>
          </cell>
        </row>
        <row r="4615">
          <cell r="B4615" t="str">
            <v>N2S32E19</v>
          </cell>
          <cell r="C4615" t="str">
            <v>Alambre de cobre  No 4 AWG / acero</v>
          </cell>
          <cell r="D4615">
            <v>3383542.8071540096</v>
          </cell>
        </row>
        <row r="4616">
          <cell r="B4616" t="str">
            <v>N2S32E20</v>
          </cell>
          <cell r="C4616" t="str">
            <v>Material de conexión en malla de puesta a tierra</v>
          </cell>
          <cell r="D4616">
            <v>4025249.2016142532</v>
          </cell>
        </row>
        <row r="4617">
          <cell r="B4617" t="str">
            <v>N2S32E21</v>
          </cell>
          <cell r="C4617" t="str">
            <v>Cables de SSAA  para equipos de patio</v>
          </cell>
          <cell r="D4617">
            <v>3091858.0823993534</v>
          </cell>
        </row>
        <row r="4618">
          <cell r="B4618" t="str">
            <v>N2S32E22</v>
          </cell>
          <cell r="C4618" t="str">
            <v>Alumbrado exterior</v>
          </cell>
          <cell r="D4618">
            <v>3850238.3667614595</v>
          </cell>
        </row>
        <row r="4619">
          <cell r="B4619" t="str">
            <v>N2S33E01</v>
          </cell>
          <cell r="C4619" t="str">
            <v>Celda Circuito de Salida - N2</v>
          </cell>
          <cell r="D4619" t="e">
            <v>#N/A</v>
          </cell>
        </row>
        <row r="4620">
          <cell r="B4620" t="str">
            <v>N2S33E01</v>
          </cell>
          <cell r="C4620" t="str">
            <v>Celda Circuito de Salida - N2 - TIPO 2</v>
          </cell>
          <cell r="D4620" t="e">
            <v>#N/A</v>
          </cell>
        </row>
        <row r="4621">
          <cell r="B4621" t="str">
            <v>N2S33E02</v>
          </cell>
          <cell r="C4621" t="str">
            <v>Celda de interconexión - N2</v>
          </cell>
          <cell r="D4621" t="e">
            <v>#N/A</v>
          </cell>
        </row>
        <row r="4622">
          <cell r="B4622" t="str">
            <v>N2S33E02</v>
          </cell>
          <cell r="C4622" t="str">
            <v>Celda de interconexión - N2 - TIPO 2</v>
          </cell>
          <cell r="D4622" t="e">
            <v>#N/A</v>
          </cell>
        </row>
        <row r="4623">
          <cell r="B4623" t="str">
            <v>N2S33E03</v>
          </cell>
          <cell r="C4623" t="str">
            <v>Celda llegada transformador - N2</v>
          </cell>
          <cell r="D4623" t="e">
            <v>#N/A</v>
          </cell>
        </row>
        <row r="4624">
          <cell r="B4624" t="str">
            <v>N2S33E03</v>
          </cell>
          <cell r="C4624" t="str">
            <v>Celda llegada transformador - N2 - TIPO 2</v>
          </cell>
          <cell r="D4624" t="e">
            <v>#N/A</v>
          </cell>
        </row>
        <row r="4625">
          <cell r="B4625" t="str">
            <v>N2S33E04</v>
          </cell>
          <cell r="C4625" t="str">
            <v>Celda de medida - N2</v>
          </cell>
          <cell r="D4625" t="e">
            <v>#N/A</v>
          </cell>
        </row>
        <row r="4626">
          <cell r="B4626" t="str">
            <v>N2S33E04</v>
          </cell>
          <cell r="C4626" t="str">
            <v>Celda de medida - N2 - TIPO 2</v>
          </cell>
          <cell r="D4626" t="e">
            <v>#N/A</v>
          </cell>
        </row>
        <row r="4627">
          <cell r="B4627" t="str">
            <v>N2S33E05</v>
          </cell>
          <cell r="C4627" t="str">
            <v>Dispositivo de Protección contra Sobretensiones (DPS) - N2</v>
          </cell>
          <cell r="D4627" t="e">
            <v>#N/A</v>
          </cell>
        </row>
        <row r="4628">
          <cell r="B4628" t="str">
            <v>N2S33E06</v>
          </cell>
          <cell r="C4628" t="str">
            <v>Gabinete de línea SF6 - N2</v>
          </cell>
          <cell r="D4628" t="e">
            <v>#N/A</v>
          </cell>
        </row>
        <row r="4629">
          <cell r="B4629" t="str">
            <v>N2S33E07</v>
          </cell>
          <cell r="C4629" t="str">
            <v>Interruptor - N2</v>
          </cell>
          <cell r="D4629" t="e">
            <v>#N/A</v>
          </cell>
        </row>
        <row r="4630">
          <cell r="B4630" t="str">
            <v>N2S33E08</v>
          </cell>
          <cell r="C4630" t="str">
            <v>Reconectador - N2</v>
          </cell>
          <cell r="D4630" t="e">
            <v>#N/A</v>
          </cell>
        </row>
        <row r="4631">
          <cell r="B4631" t="str">
            <v>N2S33E09</v>
          </cell>
          <cell r="C4631" t="str">
            <v>Seccionador tripolar - N2</v>
          </cell>
          <cell r="D4631" t="e">
            <v>#N/A</v>
          </cell>
        </row>
        <row r="4632">
          <cell r="B4632" t="str">
            <v>N2S33E10</v>
          </cell>
          <cell r="C4632" t="str">
            <v>Seccionador tripolar con Cuchilla de puesta a tierra - N2</v>
          </cell>
          <cell r="D4632" t="e">
            <v>#N/A</v>
          </cell>
        </row>
        <row r="4633">
          <cell r="B4633" t="str">
            <v>N2S33E11</v>
          </cell>
          <cell r="C4633" t="str">
            <v>Transformador de corriente - N2</v>
          </cell>
          <cell r="D4633" t="e">
            <v>#N/A</v>
          </cell>
        </row>
        <row r="4634">
          <cell r="B4634" t="str">
            <v>N2S33E12</v>
          </cell>
          <cell r="C4634" t="str">
            <v>Acero Estructural (kg)</v>
          </cell>
          <cell r="D4634" t="e">
            <v>#N/A</v>
          </cell>
        </row>
        <row r="4635">
          <cell r="B4635" t="str">
            <v>N2S33E13</v>
          </cell>
          <cell r="C4635" t="str">
            <v>Conductores de media tensión</v>
          </cell>
          <cell r="D4635" t="e">
            <v>#N/A</v>
          </cell>
        </row>
        <row r="4636">
          <cell r="B4636" t="str">
            <v>N2S33E14</v>
          </cell>
          <cell r="C4636" t="str">
            <v>Conectores</v>
          </cell>
          <cell r="D4636" t="e">
            <v>#N/A</v>
          </cell>
        </row>
        <row r="4637">
          <cell r="B4637" t="str">
            <v>N2S33E15</v>
          </cell>
          <cell r="C4637" t="str">
            <v>Cadenas de aisladores</v>
          </cell>
          <cell r="D4637" t="e">
            <v>#N/A</v>
          </cell>
        </row>
        <row r="4638">
          <cell r="B4638" t="str">
            <v>N2S33E16</v>
          </cell>
          <cell r="C4638" t="str">
            <v>Cable XLP o EPR, 500 kcmil - N2</v>
          </cell>
          <cell r="D4638" t="e">
            <v>#N/A</v>
          </cell>
        </row>
        <row r="4639">
          <cell r="B4639" t="str">
            <v>N2S33E17</v>
          </cell>
          <cell r="C4639" t="str">
            <v>Poste de concreto 12 m 1050 kg</v>
          </cell>
          <cell r="D4639" t="e">
            <v>#N/A</v>
          </cell>
        </row>
        <row r="4640">
          <cell r="B4640" t="str">
            <v>N2S33E18</v>
          </cell>
          <cell r="C4640" t="str">
            <v>Servicios Auxiliares AC y DC tipo 1</v>
          </cell>
          <cell r="D4640" t="e">
            <v>#N/A</v>
          </cell>
        </row>
        <row r="4641">
          <cell r="B4641" t="str">
            <v>N2S33E18</v>
          </cell>
          <cell r="C4641" t="str">
            <v>Servicios Auxiliares AC y DC tipo 2</v>
          </cell>
          <cell r="D4641" t="e">
            <v>#N/A</v>
          </cell>
        </row>
        <row r="4642">
          <cell r="B4642" t="str">
            <v>N2S33E18</v>
          </cell>
          <cell r="C4642" t="str">
            <v>Servicios Auxiliares AC y DC tipo 3</v>
          </cell>
          <cell r="D4642" t="e">
            <v>#N/A</v>
          </cell>
        </row>
        <row r="4643">
          <cell r="B4643" t="str">
            <v>N2S33E18</v>
          </cell>
          <cell r="C4643" t="str">
            <v>Servicios Auxiliares AC y DC tipo 4</v>
          </cell>
          <cell r="D4643" t="e">
            <v>#N/A</v>
          </cell>
        </row>
        <row r="4644">
          <cell r="B4644" t="str">
            <v>N2S33E19</v>
          </cell>
          <cell r="C4644" t="str">
            <v>Alambre de cobre  No 4 AWG / acero</v>
          </cell>
          <cell r="D4644" t="e">
            <v>#N/A</v>
          </cell>
        </row>
        <row r="4645">
          <cell r="B4645" t="str">
            <v>N2S33E20</v>
          </cell>
          <cell r="C4645" t="str">
            <v>Material de conexión en malla de puesta a tierra</v>
          </cell>
          <cell r="D4645" t="e">
            <v>#N/A</v>
          </cell>
        </row>
        <row r="4646">
          <cell r="B4646" t="str">
            <v>N2S33E21</v>
          </cell>
          <cell r="C4646" t="str">
            <v>Cables de SSAA  para equipos de patio</v>
          </cell>
          <cell r="D4646" t="e">
            <v>#N/A</v>
          </cell>
        </row>
        <row r="4647">
          <cell r="B4647" t="str">
            <v>N2S33E22</v>
          </cell>
          <cell r="C4647" t="str">
            <v>Alumbrado exterior</v>
          </cell>
          <cell r="D4647" t="e">
            <v>#N/A</v>
          </cell>
        </row>
        <row r="4648">
          <cell r="B4648" t="str">
            <v>N2S34E01</v>
          </cell>
          <cell r="C4648" t="str">
            <v>Celda Circuito de Salida - N2</v>
          </cell>
          <cell r="D4648">
            <v>0</v>
          </cell>
        </row>
        <row r="4649">
          <cell r="B4649" t="str">
            <v>N2S34E01</v>
          </cell>
          <cell r="C4649" t="str">
            <v>Celda Circuito de Salida - N2 - TIPO 2</v>
          </cell>
          <cell r="D4649">
            <v>0</v>
          </cell>
        </row>
        <row r="4650">
          <cell r="B4650" t="str">
            <v>N2S34E02</v>
          </cell>
          <cell r="C4650" t="str">
            <v>Celda de interconexión - N2</v>
          </cell>
          <cell r="D4650">
            <v>0</v>
          </cell>
        </row>
        <row r="4651">
          <cell r="B4651" t="str">
            <v>N2S34E02</v>
          </cell>
          <cell r="C4651" t="str">
            <v>Celda de interconexión - N2 - TIPO 2</v>
          </cell>
          <cell r="D4651">
            <v>0</v>
          </cell>
        </row>
        <row r="4652">
          <cell r="B4652" t="str">
            <v>N2S34E03</v>
          </cell>
          <cell r="C4652" t="str">
            <v>Celda llegada transformador - N2</v>
          </cell>
          <cell r="D4652">
            <v>0</v>
          </cell>
        </row>
        <row r="4653">
          <cell r="B4653" t="str">
            <v>N2S34E03</v>
          </cell>
          <cell r="C4653" t="str">
            <v>Celda llegada transformador - N2 - TIPO 2</v>
          </cell>
          <cell r="D4653">
            <v>0</v>
          </cell>
        </row>
        <row r="4654">
          <cell r="B4654" t="str">
            <v>N2S34E04</v>
          </cell>
          <cell r="C4654" t="str">
            <v>Celda de medida - N2</v>
          </cell>
          <cell r="D4654">
            <v>0</v>
          </cell>
        </row>
        <row r="4655">
          <cell r="B4655" t="str">
            <v>N2S34E04</v>
          </cell>
          <cell r="C4655" t="str">
            <v>Celda de medida - N2 - TIPO 2</v>
          </cell>
          <cell r="D4655">
            <v>0</v>
          </cell>
        </row>
        <row r="4656">
          <cell r="B4656" t="str">
            <v>N2S34E05</v>
          </cell>
          <cell r="C4656" t="str">
            <v>Dispositivo de Protección contra Sobretensiones (DPS) - N2</v>
          </cell>
          <cell r="D4656">
            <v>0</v>
          </cell>
        </row>
        <row r="4657">
          <cell r="B4657" t="str">
            <v>N2S34E06</v>
          </cell>
          <cell r="C4657" t="str">
            <v>Gabinete de línea SF6 - N2</v>
          </cell>
          <cell r="D4657">
            <v>0</v>
          </cell>
        </row>
        <row r="4658">
          <cell r="B4658" t="str">
            <v>N2S34E07</v>
          </cell>
          <cell r="C4658" t="str">
            <v>Interruptor - N2</v>
          </cell>
          <cell r="D4658">
            <v>0</v>
          </cell>
        </row>
        <row r="4659">
          <cell r="B4659" t="str">
            <v>N2S34E08</v>
          </cell>
          <cell r="C4659" t="str">
            <v>Reconectador - N2</v>
          </cell>
          <cell r="D4659">
            <v>0</v>
          </cell>
        </row>
        <row r="4660">
          <cell r="B4660" t="str">
            <v>N2S34E09</v>
          </cell>
          <cell r="C4660" t="str">
            <v>Seccionador tripolar - N2</v>
          </cell>
          <cell r="D4660">
            <v>0</v>
          </cell>
        </row>
        <row r="4661">
          <cell r="B4661" t="str">
            <v>N2S34E10</v>
          </cell>
          <cell r="C4661" t="str">
            <v>Seccionador tripolar con Cuchilla de puesta a tierra - N2</v>
          </cell>
          <cell r="D4661">
            <v>0</v>
          </cell>
        </row>
        <row r="4662">
          <cell r="B4662" t="str">
            <v>N2S34E11</v>
          </cell>
          <cell r="C4662" t="str">
            <v>Transformador de corriente - N2</v>
          </cell>
          <cell r="D4662">
            <v>0</v>
          </cell>
        </row>
        <row r="4663">
          <cell r="B4663" t="str">
            <v>N2S34E12</v>
          </cell>
          <cell r="C4663" t="str">
            <v>Acero Estructural (kg)</v>
          </cell>
          <cell r="D4663">
            <v>0</v>
          </cell>
        </row>
        <row r="4664">
          <cell r="B4664" t="str">
            <v>N2S34E13</v>
          </cell>
          <cell r="C4664" t="str">
            <v>Conductores de media tensión</v>
          </cell>
          <cell r="D4664">
            <v>0</v>
          </cell>
        </row>
        <row r="4665">
          <cell r="B4665" t="str">
            <v>N2S34E14</v>
          </cell>
          <cell r="C4665" t="str">
            <v>Conectores</v>
          </cell>
          <cell r="D4665">
            <v>0</v>
          </cell>
        </row>
        <row r="4666">
          <cell r="B4666" t="str">
            <v>N2S34E15</v>
          </cell>
          <cell r="C4666" t="str">
            <v>Cadenas de aisladores</v>
          </cell>
          <cell r="D4666">
            <v>0</v>
          </cell>
        </row>
        <row r="4667">
          <cell r="B4667" t="str">
            <v>N2S34E16</v>
          </cell>
          <cell r="C4667" t="str">
            <v>Cable XLP o EPR, 500 kcmil - N2</v>
          </cell>
          <cell r="D4667">
            <v>0</v>
          </cell>
        </row>
        <row r="4668">
          <cell r="B4668" t="str">
            <v>N2S34E17</v>
          </cell>
          <cell r="C4668" t="str">
            <v>Poste de concreto 12 m 1050 kg</v>
          </cell>
          <cell r="D4668">
            <v>0</v>
          </cell>
        </row>
        <row r="4669">
          <cell r="B4669" t="str">
            <v>N2S34E18</v>
          </cell>
          <cell r="C4669" t="str">
            <v>Servicios Auxiliares AC y DC tipo 1</v>
          </cell>
          <cell r="D4669">
            <v>0</v>
          </cell>
        </row>
        <row r="4670">
          <cell r="B4670" t="str">
            <v>N2S34E18</v>
          </cell>
          <cell r="C4670" t="str">
            <v>Servicios Auxiliares AC y DC tipo 2</v>
          </cell>
          <cell r="D4670">
            <v>0</v>
          </cell>
        </row>
        <row r="4671">
          <cell r="B4671" t="str">
            <v>N2S34E18</v>
          </cell>
          <cell r="C4671" t="str">
            <v>Servicios Auxiliares AC y DC tipo 3</v>
          </cell>
          <cell r="D4671">
            <v>0</v>
          </cell>
        </row>
        <row r="4672">
          <cell r="B4672" t="str">
            <v>N2S34E18</v>
          </cell>
          <cell r="C4672" t="str">
            <v>Servicios Auxiliares AC y DC tipo 4</v>
          </cell>
          <cell r="D4672">
            <v>36988630.118000001</v>
          </cell>
        </row>
        <row r="4673">
          <cell r="B4673" t="str">
            <v>N2S34E19</v>
          </cell>
          <cell r="C4673" t="str">
            <v>Alambre de cobre  No 4 AWG / acero</v>
          </cell>
          <cell r="D4673">
            <v>1215398.5799999998</v>
          </cell>
        </row>
        <row r="4674">
          <cell r="B4674" t="str">
            <v>N2S34E20</v>
          </cell>
          <cell r="C4674" t="str">
            <v>Material de conexión en malla de puesta a tierra</v>
          </cell>
          <cell r="D4674">
            <v>1498991.5819999999</v>
          </cell>
        </row>
        <row r="4675">
          <cell r="B4675" t="str">
            <v>N2S34E21</v>
          </cell>
          <cell r="C4675" t="str">
            <v>Cables de SSAA  para equipos de patio</v>
          </cell>
          <cell r="D4675">
            <v>810265.72</v>
          </cell>
        </row>
        <row r="4676">
          <cell r="B4676" t="str">
            <v>N2S34E22</v>
          </cell>
          <cell r="C4676" t="str">
            <v>Alumbrado exterior</v>
          </cell>
          <cell r="D4676">
            <v>0</v>
          </cell>
        </row>
        <row r="4677">
          <cell r="B4677" t="str">
            <v>N6P2E01</v>
          </cell>
          <cell r="C4677" t="str">
            <v>Protección Principal 1</v>
          </cell>
          <cell r="D4677">
            <v>60502762.000000007</v>
          </cell>
        </row>
        <row r="4678">
          <cell r="B4678" t="str">
            <v>N6P2E02</v>
          </cell>
          <cell r="C4678" t="str">
            <v>Protección Principal 2</v>
          </cell>
          <cell r="D4678">
            <v>60502762.000000007</v>
          </cell>
        </row>
        <row r="4679">
          <cell r="B4679" t="str">
            <v>N6P2E03</v>
          </cell>
          <cell r="C4679" t="str">
            <v>Controlador de bahía</v>
          </cell>
          <cell r="D4679">
            <v>27822438</v>
          </cell>
        </row>
        <row r="4680">
          <cell r="B4680" t="str">
            <v>N6P2E04</v>
          </cell>
          <cell r="C4680" t="str">
            <v>Tablero</v>
          </cell>
          <cell r="D4680">
            <v>10378211</v>
          </cell>
        </row>
        <row r="4681">
          <cell r="B4681" t="str">
            <v>N6P2E05</v>
          </cell>
          <cell r="C4681" t="str">
            <v>Medidor</v>
          </cell>
          <cell r="D4681">
            <v>7728455.0000000009</v>
          </cell>
        </row>
        <row r="4682">
          <cell r="B4682" t="str">
            <v>N6P2E06</v>
          </cell>
          <cell r="C4682" t="str">
            <v>Cables de control</v>
          </cell>
          <cell r="D4682">
            <v>35771706</v>
          </cell>
        </row>
        <row r="4683">
          <cell r="B4683" t="str">
            <v>N6P2E07</v>
          </cell>
          <cell r="C4683" t="str">
            <v>Protección dif. Trafo</v>
          </cell>
          <cell r="D4683">
            <v>0</v>
          </cell>
        </row>
        <row r="4684">
          <cell r="B4684" t="str">
            <v>N6P2E08</v>
          </cell>
          <cell r="C4684" t="str">
            <v>ODF</v>
          </cell>
          <cell r="D4684">
            <v>441626</v>
          </cell>
        </row>
        <row r="4685">
          <cell r="B4685" t="str">
            <v>N6P2E09</v>
          </cell>
          <cell r="C4685" t="str">
            <v>Relé regulador de voltaje y paralelismo</v>
          </cell>
          <cell r="D4685">
            <v>15236097.000000002</v>
          </cell>
        </row>
        <row r="4686">
          <cell r="B4686" t="str">
            <v>N6P2E10</v>
          </cell>
          <cell r="C4686" t="str">
            <v>Relés de supervisión cicuito de disparo</v>
          </cell>
          <cell r="D4686">
            <v>2428943</v>
          </cell>
        </row>
        <row r="4687">
          <cell r="B4687" t="str">
            <v>N6P6E01</v>
          </cell>
          <cell r="C4687" t="str">
            <v>Protección Principal 1</v>
          </cell>
          <cell r="D4687">
            <v>0</v>
          </cell>
        </row>
        <row r="4688">
          <cell r="B4688" t="str">
            <v>N6P6E02</v>
          </cell>
          <cell r="C4688" t="str">
            <v>Protección Principal 2</v>
          </cell>
          <cell r="D4688">
            <v>0</v>
          </cell>
        </row>
        <row r="4689">
          <cell r="B4689" t="str">
            <v>N6P6E03</v>
          </cell>
          <cell r="C4689" t="str">
            <v>Controlador de bahía</v>
          </cell>
          <cell r="D4689">
            <v>33476016</v>
          </cell>
        </row>
        <row r="4690">
          <cell r="B4690" t="str">
            <v>N6P6E04</v>
          </cell>
          <cell r="C4690" t="str">
            <v>Tablero</v>
          </cell>
          <cell r="D4690">
            <v>12585944</v>
          </cell>
        </row>
        <row r="4691">
          <cell r="B4691" t="str">
            <v>N6P6E05</v>
          </cell>
          <cell r="C4691" t="str">
            <v>Medidor</v>
          </cell>
          <cell r="D4691">
            <v>0</v>
          </cell>
        </row>
        <row r="4692">
          <cell r="B4692" t="str">
            <v>N6P6E06</v>
          </cell>
          <cell r="C4692" t="str">
            <v>Cables de control</v>
          </cell>
          <cell r="D4692">
            <v>21538832</v>
          </cell>
        </row>
        <row r="4693">
          <cell r="B4693" t="str">
            <v>N6P6E07</v>
          </cell>
          <cell r="C4693" t="str">
            <v>Protección dif. Trafo</v>
          </cell>
          <cell r="D4693">
            <v>61632200</v>
          </cell>
        </row>
        <row r="4694">
          <cell r="B4694" t="str">
            <v>N6P6E08</v>
          </cell>
          <cell r="C4694" t="str">
            <v>ODF</v>
          </cell>
          <cell r="D4694">
            <v>519008</v>
          </cell>
        </row>
        <row r="4695">
          <cell r="B4695" t="str">
            <v>N6P6E09</v>
          </cell>
          <cell r="C4695" t="str">
            <v>Relé regulador de voltaje y paralelismo</v>
          </cell>
          <cell r="D4695">
            <v>0</v>
          </cell>
        </row>
        <row r="4696">
          <cell r="B4696" t="str">
            <v>N6P6E10</v>
          </cell>
          <cell r="C4696" t="str">
            <v>Relés de supervisión cicuito de disparo</v>
          </cell>
          <cell r="D4696">
            <v>0</v>
          </cell>
        </row>
        <row r="4697">
          <cell r="B4697" t="str">
            <v>N5P2E01</v>
          </cell>
          <cell r="C4697" t="str">
            <v>Protección Principal 1</v>
          </cell>
          <cell r="D4697">
            <v>59938368.000000007</v>
          </cell>
        </row>
        <row r="4698">
          <cell r="B4698" t="str">
            <v>N5P2E02</v>
          </cell>
          <cell r="C4698" t="str">
            <v>Protección Principal 2</v>
          </cell>
          <cell r="D4698">
            <v>59938368.000000007</v>
          </cell>
        </row>
        <row r="4699">
          <cell r="B4699" t="str">
            <v>N5P2E03</v>
          </cell>
          <cell r="C4699" t="str">
            <v>Protección Acople</v>
          </cell>
          <cell r="D4699">
            <v>0</v>
          </cell>
        </row>
        <row r="4700">
          <cell r="B4700" t="str">
            <v>N5P2E04</v>
          </cell>
          <cell r="C4700" t="str">
            <v>Controlador de bahía</v>
          </cell>
          <cell r="D4700">
            <v>27580336</v>
          </cell>
        </row>
        <row r="4701">
          <cell r="B4701" t="str">
            <v>N5P2E05</v>
          </cell>
          <cell r="C4701" t="str">
            <v>Tablero</v>
          </cell>
          <cell r="D4701">
            <v>10206896</v>
          </cell>
        </row>
        <row r="4702">
          <cell r="B4702" t="str">
            <v>N5P2E06</v>
          </cell>
          <cell r="C4702" t="str">
            <v>Medidor</v>
          </cell>
          <cell r="D4702">
            <v>7600880.0000000009</v>
          </cell>
        </row>
        <row r="4703">
          <cell r="B4703" t="str">
            <v>N5P2E07</v>
          </cell>
          <cell r="C4703" t="str">
            <v>Cables de control</v>
          </cell>
          <cell r="D4703">
            <v>33661040</v>
          </cell>
        </row>
        <row r="4704">
          <cell r="B4704" t="str">
            <v>N5P2E08</v>
          </cell>
          <cell r="C4704" t="str">
            <v>Relés de supervisión cicuito de disparo</v>
          </cell>
          <cell r="D4704">
            <v>2606016</v>
          </cell>
        </row>
        <row r="4705">
          <cell r="B4705" t="str">
            <v>N5P2E09</v>
          </cell>
          <cell r="C4705" t="str">
            <v>ODF</v>
          </cell>
          <cell r="D4705">
            <v>434336</v>
          </cell>
        </row>
        <row r="4706">
          <cell r="B4706" t="str">
            <v>N5P2E10</v>
          </cell>
          <cell r="C4706" t="str">
            <v>Relé regulador de voltaje y paralelismo</v>
          </cell>
          <cell r="D4706">
            <v>15201760.000000002</v>
          </cell>
        </row>
        <row r="4707">
          <cell r="B4707" t="str">
            <v>N5P7E01</v>
          </cell>
          <cell r="C4707" t="str">
            <v>Protección Principal 1</v>
          </cell>
          <cell r="D4707">
            <v>0</v>
          </cell>
        </row>
        <row r="4708">
          <cell r="B4708" t="str">
            <v>N5P7E02</v>
          </cell>
          <cell r="C4708" t="str">
            <v>Protección Principal 2</v>
          </cell>
          <cell r="D4708">
            <v>0</v>
          </cell>
        </row>
        <row r="4709">
          <cell r="B4709" t="str">
            <v>N5P7E03</v>
          </cell>
          <cell r="C4709" t="str">
            <v>Protección Acople</v>
          </cell>
          <cell r="D4709">
            <v>57009166.382197835</v>
          </cell>
        </row>
        <row r="4710">
          <cell r="B4710" t="str">
            <v>N5P7E04</v>
          </cell>
          <cell r="C4710" t="str">
            <v>Controlador de bahía</v>
          </cell>
          <cell r="D4710">
            <v>32111318.235981636</v>
          </cell>
        </row>
        <row r="4711">
          <cell r="B4711" t="str">
            <v>N5P7E05</v>
          </cell>
          <cell r="C4711" t="str">
            <v>Tablero</v>
          </cell>
          <cell r="D4711">
            <v>12041744.338493101</v>
          </cell>
        </row>
        <row r="4712">
          <cell r="B4712" t="str">
            <v>N5P7E06</v>
          </cell>
          <cell r="C4712" t="str">
            <v>Medidor</v>
          </cell>
          <cell r="D4712">
            <v>0</v>
          </cell>
        </row>
        <row r="4713">
          <cell r="B4713" t="str">
            <v>N5P7E07</v>
          </cell>
          <cell r="C4713" t="str">
            <v>Cables de control</v>
          </cell>
          <cell r="D4713">
            <v>19721723.498540107</v>
          </cell>
        </row>
        <row r="4714">
          <cell r="B4714" t="str">
            <v>N5P7E08</v>
          </cell>
          <cell r="C4714" t="str">
            <v>Relés de supervisión cicuito de disparo</v>
          </cell>
          <cell r="D4714">
            <v>0</v>
          </cell>
        </row>
        <row r="4715">
          <cell r="B4715" t="str">
            <v>N5P7E09</v>
          </cell>
          <cell r="C4715" t="str">
            <v>ODF</v>
          </cell>
          <cell r="D4715">
            <v>544047.54478731414</v>
          </cell>
        </row>
        <row r="4716">
          <cell r="B4716" t="str">
            <v>N5P7E10</v>
          </cell>
          <cell r="C4716" t="str">
            <v>Relé regulador de voltaje y paralelismo</v>
          </cell>
          <cell r="D4716">
            <v>0</v>
          </cell>
        </row>
        <row r="4717">
          <cell r="B4717" t="str">
            <v>N4P1E01</v>
          </cell>
          <cell r="C4717" t="str">
            <v>Protección Principal 1</v>
          </cell>
          <cell r="D4717">
            <v>16922623</v>
          </cell>
        </row>
        <row r="4718">
          <cell r="B4718" t="str">
            <v>N4P1E02</v>
          </cell>
          <cell r="C4718" t="str">
            <v>Protección Principal 2</v>
          </cell>
          <cell r="D4718">
            <v>16922623</v>
          </cell>
        </row>
        <row r="4719">
          <cell r="B4719" t="str">
            <v>N4P1E03</v>
          </cell>
          <cell r="C4719" t="str">
            <v>Protección dif. Trafo</v>
          </cell>
          <cell r="D4719">
            <v>0</v>
          </cell>
        </row>
        <row r="4720">
          <cell r="B4720" t="str">
            <v>N4P1E04</v>
          </cell>
          <cell r="C4720" t="str">
            <v>Protecciones de respaldo trafo</v>
          </cell>
          <cell r="D4720">
            <v>0</v>
          </cell>
        </row>
        <row r="4721">
          <cell r="B4721" t="str">
            <v>N4P1E05</v>
          </cell>
          <cell r="C4721" t="str">
            <v>Protección de barras</v>
          </cell>
          <cell r="D4721">
            <v>0</v>
          </cell>
        </row>
        <row r="4722">
          <cell r="B4722" t="str">
            <v>N4P1E06</v>
          </cell>
          <cell r="C4722" t="str">
            <v>Controlador de bahía</v>
          </cell>
          <cell r="D4722">
            <v>19054607</v>
          </cell>
        </row>
        <row r="4723">
          <cell r="B4723" t="str">
            <v>N4P1E07</v>
          </cell>
          <cell r="C4723" t="str">
            <v>Tablero</v>
          </cell>
          <cell r="D4723">
            <v>8794434</v>
          </cell>
        </row>
        <row r="4724">
          <cell r="B4724" t="str">
            <v>N4P1E08</v>
          </cell>
          <cell r="C4724" t="str">
            <v>Medidor</v>
          </cell>
          <cell r="D4724">
            <v>6395952</v>
          </cell>
        </row>
        <row r="4725">
          <cell r="B4725" t="str">
            <v>N4P1E09</v>
          </cell>
          <cell r="C4725" t="str">
            <v>Cables de control NT4</v>
          </cell>
          <cell r="D4725">
            <v>24784314</v>
          </cell>
        </row>
        <row r="4726">
          <cell r="B4726" t="str">
            <v>N4P1E10</v>
          </cell>
          <cell r="C4726" t="str">
            <v>Teleprotección</v>
          </cell>
          <cell r="D4726">
            <v>37842716</v>
          </cell>
        </row>
        <row r="4727">
          <cell r="B4727" t="str">
            <v>N4P1E11</v>
          </cell>
          <cell r="C4727" t="str">
            <v>Relés de supervisión cicuito de disparo</v>
          </cell>
          <cell r="D4727">
            <v>2131984</v>
          </cell>
        </row>
        <row r="4728">
          <cell r="B4728" t="str">
            <v>N4P1E12</v>
          </cell>
          <cell r="C4728" t="str">
            <v>ODF</v>
          </cell>
          <cell r="D4728">
            <v>399747</v>
          </cell>
        </row>
        <row r="4729">
          <cell r="B4729" t="str">
            <v>N4P1E13</v>
          </cell>
          <cell r="C4729" t="str">
            <v>Relé regulador de voltaje y paralelismo</v>
          </cell>
          <cell r="D4729">
            <v>0</v>
          </cell>
        </row>
        <row r="4730">
          <cell r="B4730" t="str">
            <v>N4P2E01</v>
          </cell>
          <cell r="C4730" t="str">
            <v>Protección Principal 1</v>
          </cell>
          <cell r="D4730">
            <v>21697086</v>
          </cell>
        </row>
        <row r="4731">
          <cell r="B4731" t="str">
            <v>N4P2E02</v>
          </cell>
          <cell r="C4731" t="str">
            <v>Protección Principal 2</v>
          </cell>
          <cell r="D4731">
            <v>0</v>
          </cell>
        </row>
        <row r="4732">
          <cell r="B4732" t="str">
            <v>N4P2E03</v>
          </cell>
          <cell r="C4732" t="str">
            <v>Protección dif. Trafo</v>
          </cell>
          <cell r="D4732">
            <v>0</v>
          </cell>
        </row>
        <row r="4733">
          <cell r="B4733" t="str">
            <v>N4P2E04</v>
          </cell>
          <cell r="C4733" t="str">
            <v>Protecciones de respaldo trafo</v>
          </cell>
          <cell r="D4733">
            <v>21697086</v>
          </cell>
        </row>
        <row r="4734">
          <cell r="B4734" t="str">
            <v>N4P2E05</v>
          </cell>
          <cell r="C4734" t="str">
            <v>Protección de barras</v>
          </cell>
          <cell r="D4734">
            <v>0</v>
          </cell>
        </row>
        <row r="4735">
          <cell r="B4735" t="str">
            <v>N4P2E06</v>
          </cell>
          <cell r="C4735" t="str">
            <v>Controlador de bahía</v>
          </cell>
          <cell r="D4735">
            <v>24184650</v>
          </cell>
        </row>
        <row r="4736">
          <cell r="B4736" t="str">
            <v>N4P2E07</v>
          </cell>
          <cell r="C4736" t="str">
            <v>Tablero</v>
          </cell>
          <cell r="D4736">
            <v>11194038</v>
          </cell>
        </row>
        <row r="4737">
          <cell r="B4737" t="str">
            <v>N4P2E08</v>
          </cell>
          <cell r="C4737" t="str">
            <v>Medidor</v>
          </cell>
          <cell r="D4737">
            <v>8153682</v>
          </cell>
        </row>
        <row r="4738">
          <cell r="B4738" t="str">
            <v>N4P2E09</v>
          </cell>
          <cell r="C4738" t="str">
            <v>Cables de control NT4</v>
          </cell>
          <cell r="D4738">
            <v>31509144</v>
          </cell>
        </row>
        <row r="4739">
          <cell r="B4739" t="str">
            <v>N4P2E10</v>
          </cell>
          <cell r="C4739" t="str">
            <v>Teleprotección</v>
          </cell>
          <cell r="D4739">
            <v>0</v>
          </cell>
        </row>
        <row r="4740">
          <cell r="B4740" t="str">
            <v>N4P2E11</v>
          </cell>
          <cell r="C4740" t="str">
            <v>Relés de supervisión cicuito de disparo</v>
          </cell>
          <cell r="D4740">
            <v>2763960</v>
          </cell>
        </row>
        <row r="4741">
          <cell r="B4741" t="str">
            <v>N4P2E12</v>
          </cell>
          <cell r="C4741" t="str">
            <v>ODF</v>
          </cell>
          <cell r="D4741">
            <v>552792</v>
          </cell>
        </row>
        <row r="4742">
          <cell r="B4742" t="str">
            <v>N4P2E13</v>
          </cell>
          <cell r="C4742" t="str">
            <v>Relé regulador de voltaje y paralelismo</v>
          </cell>
          <cell r="D4742">
            <v>16445562</v>
          </cell>
        </row>
        <row r="4743">
          <cell r="B4743" t="str">
            <v>N4P3E01</v>
          </cell>
          <cell r="C4743" t="str">
            <v>Protección Principal 1</v>
          </cell>
          <cell r="D4743">
            <v>23837416</v>
          </cell>
        </row>
        <row r="4744">
          <cell r="B4744" t="str">
            <v>N4P3E02</v>
          </cell>
          <cell r="C4744" t="str">
            <v>Protección Principal 2</v>
          </cell>
          <cell r="D4744">
            <v>0</v>
          </cell>
        </row>
        <row r="4745">
          <cell r="B4745" t="str">
            <v>N4P3E03</v>
          </cell>
          <cell r="C4745" t="str">
            <v>Protección dif. Trafo</v>
          </cell>
          <cell r="D4745">
            <v>0</v>
          </cell>
        </row>
        <row r="4746">
          <cell r="B4746" t="str">
            <v>N4P3E04</v>
          </cell>
          <cell r="C4746" t="str">
            <v>Protecciones de respaldo trafo</v>
          </cell>
          <cell r="D4746">
            <v>0</v>
          </cell>
        </row>
        <row r="4747">
          <cell r="B4747" t="str">
            <v>N4P3E05</v>
          </cell>
          <cell r="C4747" t="str">
            <v>Protección de barras</v>
          </cell>
          <cell r="D4747">
            <v>0</v>
          </cell>
        </row>
        <row r="4748">
          <cell r="B4748" t="str">
            <v>N4P3E06</v>
          </cell>
          <cell r="C4748" t="str">
            <v>Controlador de bahía</v>
          </cell>
          <cell r="D4748">
            <v>26665584</v>
          </cell>
        </row>
        <row r="4749">
          <cell r="B4749" t="str">
            <v>N4P3E07</v>
          </cell>
          <cell r="C4749" t="str">
            <v>Tablero</v>
          </cell>
          <cell r="D4749">
            <v>12322732</v>
          </cell>
        </row>
        <row r="4750">
          <cell r="B4750" t="str">
            <v>N4P3E08</v>
          </cell>
          <cell r="C4750" t="str">
            <v>Medidor</v>
          </cell>
          <cell r="D4750">
            <v>0</v>
          </cell>
        </row>
        <row r="4751">
          <cell r="B4751" t="str">
            <v>N4P3E09</v>
          </cell>
          <cell r="C4751" t="str">
            <v>Cables de control NT4</v>
          </cell>
          <cell r="D4751">
            <v>34645058</v>
          </cell>
        </row>
        <row r="4752">
          <cell r="B4752" t="str">
            <v>N4P3E10</v>
          </cell>
          <cell r="C4752" t="str">
            <v>Teleprotección</v>
          </cell>
          <cell r="D4752">
            <v>0</v>
          </cell>
        </row>
        <row r="4753">
          <cell r="B4753" t="str">
            <v>N4P3E11</v>
          </cell>
          <cell r="C4753" t="str">
            <v>Relés de supervisión cicuito de disparo</v>
          </cell>
          <cell r="D4753">
            <v>3030180</v>
          </cell>
        </row>
        <row r="4754">
          <cell r="B4754" t="str">
            <v>N4P3E12</v>
          </cell>
          <cell r="C4754" t="str">
            <v>ODF</v>
          </cell>
          <cell r="D4754">
            <v>505030</v>
          </cell>
        </row>
        <row r="4755">
          <cell r="B4755" t="str">
            <v>N4P3E13</v>
          </cell>
          <cell r="C4755" t="str">
            <v>Relé regulador de voltaje y paralelismo</v>
          </cell>
          <cell r="D4755">
            <v>0</v>
          </cell>
        </row>
        <row r="4756">
          <cell r="B4756" t="str">
            <v>N4P4E01</v>
          </cell>
          <cell r="C4756" t="str">
            <v>Protección Principal 1</v>
          </cell>
          <cell r="D4756">
            <v>0</v>
          </cell>
        </row>
        <row r="4757">
          <cell r="B4757" t="str">
            <v>N4P4E02</v>
          </cell>
          <cell r="C4757" t="str">
            <v>Protección Principal 2</v>
          </cell>
          <cell r="D4757">
            <v>0</v>
          </cell>
        </row>
        <row r="4758">
          <cell r="B4758" t="str">
            <v>N4P4E03</v>
          </cell>
          <cell r="C4758" t="str">
            <v>Protección dif. Trafo</v>
          </cell>
          <cell r="D4758">
            <v>0</v>
          </cell>
        </row>
        <row r="4759">
          <cell r="B4759" t="str">
            <v>N4P4E04</v>
          </cell>
          <cell r="C4759" t="str">
            <v>Protecciones de respaldo trafo</v>
          </cell>
          <cell r="D4759">
            <v>0</v>
          </cell>
        </row>
        <row r="4760">
          <cell r="B4760" t="str">
            <v>N4P4E05</v>
          </cell>
          <cell r="C4760" t="str">
            <v>Protección de barras</v>
          </cell>
          <cell r="D4760">
            <v>0</v>
          </cell>
        </row>
        <row r="4761">
          <cell r="B4761" t="str">
            <v>N4P4E06</v>
          </cell>
          <cell r="C4761" t="str">
            <v>Controlador de bahía</v>
          </cell>
          <cell r="D4761">
            <v>35719138</v>
          </cell>
        </row>
        <row r="4762">
          <cell r="B4762" t="str">
            <v>N4P4E07</v>
          </cell>
          <cell r="C4762" t="str">
            <v>Tablero</v>
          </cell>
          <cell r="D4762">
            <v>0</v>
          </cell>
        </row>
        <row r="4763">
          <cell r="B4763" t="str">
            <v>N4P4E08</v>
          </cell>
          <cell r="C4763" t="str">
            <v>Medidor</v>
          </cell>
          <cell r="D4763">
            <v>0</v>
          </cell>
        </row>
        <row r="4764">
          <cell r="B4764" t="str">
            <v>N4P4E09</v>
          </cell>
          <cell r="C4764" t="str">
            <v>Cables de control NT4</v>
          </cell>
          <cell r="D4764">
            <v>23295090</v>
          </cell>
        </row>
        <row r="4765">
          <cell r="B4765" t="str">
            <v>N4P4E10</v>
          </cell>
          <cell r="C4765" t="str">
            <v>Teleprotección</v>
          </cell>
          <cell r="D4765">
            <v>0</v>
          </cell>
        </row>
        <row r="4766">
          <cell r="B4766" t="str">
            <v>N4P4E11</v>
          </cell>
          <cell r="C4766" t="str">
            <v>Relés de supervisión cicuito de disparo</v>
          </cell>
          <cell r="D4766">
            <v>0</v>
          </cell>
        </row>
        <row r="4767">
          <cell r="B4767" t="str">
            <v>N4P4E12</v>
          </cell>
          <cell r="C4767" t="str">
            <v>ODF</v>
          </cell>
          <cell r="D4767">
            <v>716772</v>
          </cell>
        </row>
        <row r="4768">
          <cell r="B4768" t="str">
            <v>N4P4E13</v>
          </cell>
          <cell r="C4768" t="str">
            <v>Relé regulador de voltaje y paralelismo</v>
          </cell>
          <cell r="D4768">
            <v>0</v>
          </cell>
        </row>
        <row r="4769">
          <cell r="B4769" t="str">
            <v>N4P5E01</v>
          </cell>
          <cell r="C4769" t="str">
            <v>Protección Principal 1</v>
          </cell>
          <cell r="D4769">
            <v>0</v>
          </cell>
        </row>
        <row r="4770">
          <cell r="B4770" t="str">
            <v>N4P5E02</v>
          </cell>
          <cell r="C4770" t="str">
            <v>Protección Principal 2</v>
          </cell>
          <cell r="D4770">
            <v>0</v>
          </cell>
        </row>
        <row r="4771">
          <cell r="B4771" t="str">
            <v>N4P5E03</v>
          </cell>
          <cell r="C4771" t="str">
            <v>Protección dif. Trafo</v>
          </cell>
          <cell r="D4771">
            <v>0</v>
          </cell>
        </row>
        <row r="4772">
          <cell r="B4772" t="str">
            <v>N4P5E04</v>
          </cell>
          <cell r="C4772" t="str">
            <v>Protecciones de respaldo trafo</v>
          </cell>
          <cell r="D4772">
            <v>0</v>
          </cell>
        </row>
        <row r="4773">
          <cell r="B4773" t="str">
            <v>N4P5E05</v>
          </cell>
          <cell r="C4773" t="str">
            <v>Protección de barras</v>
          </cell>
          <cell r="D4773">
            <v>70385088</v>
          </cell>
        </row>
        <row r="4774">
          <cell r="B4774" t="str">
            <v>N4P5E06</v>
          </cell>
          <cell r="C4774" t="str">
            <v>Controlador de bahía</v>
          </cell>
          <cell r="D4774">
            <v>0</v>
          </cell>
        </row>
        <row r="4775">
          <cell r="B4775" t="str">
            <v>N4P5E07</v>
          </cell>
          <cell r="C4775" t="str">
            <v>Tablero</v>
          </cell>
          <cell r="D4775">
            <v>12742128</v>
          </cell>
        </row>
        <row r="4776">
          <cell r="B4776" t="str">
            <v>N4P5E08</v>
          </cell>
          <cell r="C4776" t="str">
            <v>Medidor</v>
          </cell>
          <cell r="D4776">
            <v>0</v>
          </cell>
        </row>
        <row r="4777">
          <cell r="B4777" t="str">
            <v>N4P5E09</v>
          </cell>
          <cell r="C4777" t="str">
            <v>Cables de control NT4</v>
          </cell>
          <cell r="D4777">
            <v>18000784</v>
          </cell>
        </row>
        <row r="4778">
          <cell r="B4778" t="str">
            <v>N4P5E10</v>
          </cell>
          <cell r="C4778" t="str">
            <v>Teleprotección</v>
          </cell>
          <cell r="D4778">
            <v>0</v>
          </cell>
        </row>
        <row r="4779">
          <cell r="B4779" t="str">
            <v>N4P5E11</v>
          </cell>
          <cell r="C4779" t="str">
            <v>Relés de supervisión cicuito de disparo</v>
          </cell>
          <cell r="D4779">
            <v>0</v>
          </cell>
        </row>
        <row r="4780">
          <cell r="B4780" t="str">
            <v>N4P5E12</v>
          </cell>
          <cell r="C4780" t="str">
            <v>ODF</v>
          </cell>
          <cell r="D4780">
            <v>0</v>
          </cell>
        </row>
        <row r="4781">
          <cell r="B4781" t="str">
            <v>N4P5E13</v>
          </cell>
          <cell r="C4781" t="str">
            <v>Relé regulador de voltaje y paralelismo</v>
          </cell>
          <cell r="D4781">
            <v>0</v>
          </cell>
        </row>
        <row r="4782">
          <cell r="B4782" t="str">
            <v>N4P6E01</v>
          </cell>
          <cell r="C4782" t="str">
            <v>Protección Principal 1</v>
          </cell>
          <cell r="D4782">
            <v>0</v>
          </cell>
        </row>
        <row r="4783">
          <cell r="B4783" t="str">
            <v>N4P6E02</v>
          </cell>
          <cell r="C4783" t="str">
            <v>Protección Principal 2</v>
          </cell>
          <cell r="D4783">
            <v>0</v>
          </cell>
        </row>
        <row r="4784">
          <cell r="B4784" t="str">
            <v>N4P6E03</v>
          </cell>
          <cell r="C4784" t="str">
            <v>Protección dif. Trafo</v>
          </cell>
          <cell r="D4784">
            <v>0</v>
          </cell>
        </row>
        <row r="4785">
          <cell r="B4785" t="str">
            <v>N4P6E04</v>
          </cell>
          <cell r="C4785" t="str">
            <v>Protecciones de respaldo trafo</v>
          </cell>
          <cell r="D4785">
            <v>0</v>
          </cell>
        </row>
        <row r="4786">
          <cell r="B4786" t="str">
            <v>N4P6E05</v>
          </cell>
          <cell r="C4786" t="str">
            <v>Protección de barras</v>
          </cell>
          <cell r="D4786">
            <v>86930438</v>
          </cell>
        </row>
        <row r="4787">
          <cell r="B4787" t="str">
            <v>N4P6E06</v>
          </cell>
          <cell r="C4787" t="str">
            <v>Controlador de bahía</v>
          </cell>
          <cell r="D4787">
            <v>0</v>
          </cell>
        </row>
        <row r="4788">
          <cell r="B4788" t="str">
            <v>N4P6E07</v>
          </cell>
          <cell r="C4788" t="str">
            <v>Tablero</v>
          </cell>
          <cell r="D4788">
            <v>12070448</v>
          </cell>
        </row>
        <row r="4789">
          <cell r="B4789" t="str">
            <v>N4P6E08</v>
          </cell>
          <cell r="C4789" t="str">
            <v>Medidor</v>
          </cell>
          <cell r="D4789">
            <v>0</v>
          </cell>
        </row>
        <row r="4790">
          <cell r="B4790" t="str">
            <v>N4P6E09</v>
          </cell>
          <cell r="C4790" t="str">
            <v>Cables de control NT4</v>
          </cell>
          <cell r="D4790">
            <v>17061114</v>
          </cell>
        </row>
        <row r="4791">
          <cell r="B4791" t="str">
            <v>N4P6E10</v>
          </cell>
          <cell r="C4791" t="str">
            <v>Teleprotección</v>
          </cell>
          <cell r="D4791">
            <v>0</v>
          </cell>
        </row>
        <row r="4792">
          <cell r="B4792" t="str">
            <v>N4P6E11</v>
          </cell>
          <cell r="C4792" t="str">
            <v>Relés de supervisión cicuito de disparo</v>
          </cell>
          <cell r="D4792">
            <v>0</v>
          </cell>
        </row>
        <row r="4793">
          <cell r="B4793" t="str">
            <v>N4P6E12</v>
          </cell>
          <cell r="C4793" t="str">
            <v>ODF</v>
          </cell>
          <cell r="D4793">
            <v>0</v>
          </cell>
        </row>
        <row r="4794">
          <cell r="B4794" t="str">
            <v>N4P6E13</v>
          </cell>
          <cell r="C4794" t="str">
            <v>Relé regulador de voltaje y paralelismo</v>
          </cell>
          <cell r="D4794">
            <v>0</v>
          </cell>
        </row>
        <row r="4795">
          <cell r="B4795" t="str">
            <v>N4P7E01</v>
          </cell>
          <cell r="C4795" t="str">
            <v>Protección Principal 1</v>
          </cell>
          <cell r="D4795" t="e">
            <v>#N/A</v>
          </cell>
        </row>
        <row r="4796">
          <cell r="B4796" t="str">
            <v>N4P7E02</v>
          </cell>
          <cell r="C4796" t="str">
            <v>Protección Principal 2</v>
          </cell>
          <cell r="D4796" t="e">
            <v>#N/A</v>
          </cell>
        </row>
        <row r="4797">
          <cell r="B4797" t="str">
            <v>N4P7E03</v>
          </cell>
          <cell r="C4797" t="str">
            <v>Protección dif. Trafo</v>
          </cell>
          <cell r="D4797" t="e">
            <v>#N/A</v>
          </cell>
        </row>
        <row r="4798">
          <cell r="B4798" t="str">
            <v>N4P7E04</v>
          </cell>
          <cell r="C4798" t="str">
            <v>Protecciones de respaldo trafo</v>
          </cell>
          <cell r="D4798" t="e">
            <v>#N/A</v>
          </cell>
        </row>
        <row r="4799">
          <cell r="B4799" t="str">
            <v>N4P7E05</v>
          </cell>
          <cell r="C4799" t="str">
            <v>Protección de barras</v>
          </cell>
          <cell r="D4799" t="e">
            <v>#N/A</v>
          </cell>
        </row>
        <row r="4800">
          <cell r="B4800" t="str">
            <v>N4P7E06</v>
          </cell>
          <cell r="C4800" t="str">
            <v>Controlador de bahía</v>
          </cell>
          <cell r="D4800" t="e">
            <v>#N/A</v>
          </cell>
        </row>
        <row r="4801">
          <cell r="B4801" t="str">
            <v>N4P7E07</v>
          </cell>
          <cell r="C4801" t="str">
            <v>Tablero</v>
          </cell>
          <cell r="D4801" t="e">
            <v>#N/A</v>
          </cell>
        </row>
        <row r="4802">
          <cell r="B4802" t="str">
            <v>N4P7E08</v>
          </cell>
          <cell r="C4802" t="str">
            <v>Medidor</v>
          </cell>
          <cell r="D4802" t="e">
            <v>#N/A</v>
          </cell>
        </row>
        <row r="4803">
          <cell r="B4803" t="str">
            <v>N4P7E09</v>
          </cell>
          <cell r="C4803" t="str">
            <v>Cables de control NT4</v>
          </cell>
          <cell r="D4803" t="e">
            <v>#N/A</v>
          </cell>
        </row>
        <row r="4804">
          <cell r="B4804" t="str">
            <v>N4P7E10</v>
          </cell>
          <cell r="C4804" t="str">
            <v>Teleprotección</v>
          </cell>
          <cell r="D4804" t="e">
            <v>#N/A</v>
          </cell>
        </row>
        <row r="4805">
          <cell r="B4805" t="str">
            <v>N4P7E11</v>
          </cell>
          <cell r="C4805" t="str">
            <v>Relés de supervisión cicuito de disparo</v>
          </cell>
          <cell r="D4805" t="e">
            <v>#N/A</v>
          </cell>
        </row>
        <row r="4806">
          <cell r="B4806" t="str">
            <v>N4P7E12</v>
          </cell>
          <cell r="C4806" t="str">
            <v>ODF</v>
          </cell>
          <cell r="D4806" t="e">
            <v>#N/A</v>
          </cell>
        </row>
        <row r="4807">
          <cell r="B4807" t="str">
            <v>N4P7E13</v>
          </cell>
          <cell r="C4807" t="str">
            <v>Relé regulador de voltaje y paralelismo</v>
          </cell>
          <cell r="D4807" t="e">
            <v>#N/A</v>
          </cell>
        </row>
        <row r="4808">
          <cell r="B4808" t="str">
            <v>N3P1E01</v>
          </cell>
          <cell r="C4808" t="str">
            <v>Protección Principal 1</v>
          </cell>
          <cell r="D4808">
            <v>22225500</v>
          </cell>
        </row>
        <row r="4809">
          <cell r="B4809" t="str">
            <v>N3P1E02</v>
          </cell>
          <cell r="C4809" t="str">
            <v>Protección de barras unidad bahía</v>
          </cell>
          <cell r="D4809">
            <v>0</v>
          </cell>
        </row>
        <row r="4810">
          <cell r="B4810" t="str">
            <v>N3P1E03</v>
          </cell>
          <cell r="C4810" t="str">
            <v>Controlador de bahía</v>
          </cell>
          <cell r="D4810">
            <v>24714756.000000004</v>
          </cell>
        </row>
        <row r="4811">
          <cell r="B4811" t="str">
            <v>N3P1E04</v>
          </cell>
          <cell r="C4811" t="str">
            <v>Tablero</v>
          </cell>
          <cell r="D4811">
            <v>11468358</v>
          </cell>
        </row>
        <row r="4812">
          <cell r="B4812" t="str">
            <v>N3P1E05</v>
          </cell>
          <cell r="C4812" t="str">
            <v>Medidor</v>
          </cell>
          <cell r="D4812">
            <v>8445690</v>
          </cell>
        </row>
        <row r="4813">
          <cell r="B4813" t="str">
            <v>N3P1E06</v>
          </cell>
          <cell r="C4813" t="str">
            <v>Cables de control NT3</v>
          </cell>
          <cell r="D4813">
            <v>22047696</v>
          </cell>
        </row>
        <row r="4814">
          <cell r="B4814" t="str">
            <v>N3P2E01</v>
          </cell>
          <cell r="C4814" t="str">
            <v>Protección Principal 1</v>
          </cell>
          <cell r="D4814">
            <v>22225500</v>
          </cell>
        </row>
        <row r="4815">
          <cell r="B4815" t="str">
            <v>N3P2E02</v>
          </cell>
          <cell r="C4815" t="str">
            <v>Protección de barras unidad bahía</v>
          </cell>
          <cell r="D4815">
            <v>0</v>
          </cell>
        </row>
        <row r="4816">
          <cell r="B4816" t="str">
            <v>N3P2E03</v>
          </cell>
          <cell r="C4816" t="str">
            <v>Controlador de bahía</v>
          </cell>
          <cell r="D4816">
            <v>24714756.000000004</v>
          </cell>
        </row>
        <row r="4817">
          <cell r="B4817" t="str">
            <v>N3P2E04</v>
          </cell>
          <cell r="C4817" t="str">
            <v>Tablero</v>
          </cell>
          <cell r="D4817">
            <v>11468358</v>
          </cell>
        </row>
        <row r="4818">
          <cell r="B4818" t="str">
            <v>N3P2E05</v>
          </cell>
          <cell r="C4818" t="str">
            <v>Medidor</v>
          </cell>
          <cell r="D4818">
            <v>8445690</v>
          </cell>
        </row>
        <row r="4819">
          <cell r="B4819" t="str">
            <v>N3P2E06</v>
          </cell>
          <cell r="C4819" t="str">
            <v>Cables de control NT3</v>
          </cell>
          <cell r="D4819">
            <v>22047696</v>
          </cell>
        </row>
        <row r="4820">
          <cell r="B4820" t="str">
            <v>N3P3E01</v>
          </cell>
          <cell r="C4820" t="str">
            <v>Protección Principal 1</v>
          </cell>
          <cell r="D4820">
            <v>22717560.000000004</v>
          </cell>
        </row>
        <row r="4821">
          <cell r="B4821" t="str">
            <v>N3P3E02</v>
          </cell>
          <cell r="C4821" t="str">
            <v>Protección de barras unidad bahía</v>
          </cell>
          <cell r="D4821">
            <v>0</v>
          </cell>
        </row>
        <row r="4822">
          <cell r="B4822" t="str">
            <v>N3P3E03</v>
          </cell>
          <cell r="C4822" t="str">
            <v>Controlador de bahía</v>
          </cell>
          <cell r="D4822">
            <v>25433790</v>
          </cell>
        </row>
        <row r="4823">
          <cell r="B4823" t="str">
            <v>N3P3E04</v>
          </cell>
          <cell r="C4823" t="str">
            <v>Tablero</v>
          </cell>
          <cell r="D4823">
            <v>11688019.999999998</v>
          </cell>
        </row>
        <row r="4824">
          <cell r="B4824" t="str">
            <v>N3P3E05</v>
          </cell>
          <cell r="C4824" t="str">
            <v>Medidor</v>
          </cell>
          <cell r="D4824">
            <v>0</v>
          </cell>
        </row>
        <row r="4825">
          <cell r="B4825" t="str">
            <v>N3P3E06</v>
          </cell>
          <cell r="C4825" t="str">
            <v>Cables de control NT3</v>
          </cell>
          <cell r="D4825">
            <v>22470630</v>
          </cell>
        </row>
        <row r="4826">
          <cell r="B4826" t="str">
            <v>N3P4E01</v>
          </cell>
          <cell r="C4826" t="str">
            <v>Protección Principal 1</v>
          </cell>
          <cell r="D4826">
            <v>0</v>
          </cell>
        </row>
        <row r="4827">
          <cell r="B4827" t="str">
            <v>N3P4E02</v>
          </cell>
          <cell r="C4827" t="str">
            <v>Protección de barras unidad bahía</v>
          </cell>
          <cell r="D4827">
            <v>0</v>
          </cell>
        </row>
        <row r="4828">
          <cell r="B4828" t="str">
            <v>N3P4E03</v>
          </cell>
          <cell r="C4828" t="str">
            <v>Controlador de bahía</v>
          </cell>
          <cell r="D4828">
            <v>29545950</v>
          </cell>
        </row>
        <row r="4829">
          <cell r="B4829" t="str">
            <v>N3P4E04</v>
          </cell>
          <cell r="C4829" t="str">
            <v>Tablero</v>
          </cell>
          <cell r="D4829">
            <v>13619276</v>
          </cell>
        </row>
        <row r="4830">
          <cell r="B4830" t="str">
            <v>N3P4E05</v>
          </cell>
          <cell r="C4830" t="str">
            <v>Medidor</v>
          </cell>
          <cell r="D4830">
            <v>0</v>
          </cell>
        </row>
        <row r="4831">
          <cell r="B4831" t="str">
            <v>N3P4E06</v>
          </cell>
          <cell r="C4831" t="str">
            <v>Cables de control NT3</v>
          </cell>
          <cell r="D4831">
            <v>13112774</v>
          </cell>
        </row>
        <row r="4832">
          <cell r="B4832" t="str">
            <v>N3P5E01</v>
          </cell>
          <cell r="C4832" t="str">
            <v>Protección Principal 1</v>
          </cell>
          <cell r="D4832">
            <v>0</v>
          </cell>
        </row>
        <row r="4833">
          <cell r="B4833" t="str">
            <v>N3P5E02</v>
          </cell>
          <cell r="C4833" t="str">
            <v>Protección de barras unidad bahía</v>
          </cell>
          <cell r="D4833">
            <v>63984837</v>
          </cell>
        </row>
        <row r="4834">
          <cell r="B4834" t="str">
            <v>N3P5E03</v>
          </cell>
          <cell r="C4834" t="str">
            <v>Controlador de bahía</v>
          </cell>
          <cell r="D4834">
            <v>0</v>
          </cell>
        </row>
        <row r="4835">
          <cell r="B4835" t="str">
            <v>N3P5E04</v>
          </cell>
          <cell r="C4835" t="str">
            <v>Tablero</v>
          </cell>
          <cell r="D4835">
            <v>11515539</v>
          </cell>
        </row>
        <row r="4836">
          <cell r="B4836" t="str">
            <v>N3P5E05</v>
          </cell>
          <cell r="C4836" t="str">
            <v>Medidor</v>
          </cell>
          <cell r="D4836">
            <v>0</v>
          </cell>
        </row>
        <row r="4837">
          <cell r="B4837" t="str">
            <v>N3P5E06</v>
          </cell>
          <cell r="C4837" t="str">
            <v>Cables de control NT3</v>
          </cell>
          <cell r="D4837">
            <v>11082624</v>
          </cell>
        </row>
        <row r="4838">
          <cell r="B4838" t="str">
            <v>N3P6E01</v>
          </cell>
          <cell r="C4838" t="str">
            <v>Protección Principal 1</v>
          </cell>
          <cell r="D4838">
            <v>0</v>
          </cell>
        </row>
        <row r="4839">
          <cell r="B4839" t="str">
            <v>N3P6E02</v>
          </cell>
          <cell r="C4839" t="str">
            <v>Protección de barras unidad bahía</v>
          </cell>
          <cell r="D4839">
            <v>79792362</v>
          </cell>
        </row>
        <row r="4840">
          <cell r="B4840" t="str">
            <v>N3P6E03</v>
          </cell>
          <cell r="C4840" t="str">
            <v>Controlador de bahía</v>
          </cell>
          <cell r="D4840">
            <v>0</v>
          </cell>
        </row>
        <row r="4841">
          <cell r="B4841" t="str">
            <v>N3P6E04</v>
          </cell>
          <cell r="C4841" t="str">
            <v>Tablero</v>
          </cell>
          <cell r="D4841">
            <v>11065353</v>
          </cell>
        </row>
        <row r="4842">
          <cell r="B4842" t="str">
            <v>N3P6E05</v>
          </cell>
          <cell r="C4842" t="str">
            <v>Medidor</v>
          </cell>
          <cell r="D4842">
            <v>0</v>
          </cell>
        </row>
        <row r="4843">
          <cell r="B4843" t="str">
            <v>N3P6E06</v>
          </cell>
          <cell r="C4843" t="str">
            <v>Cables de control NT3</v>
          </cell>
          <cell r="D4843">
            <v>10659285</v>
          </cell>
        </row>
        <row r="4844">
          <cell r="B4844" t="str">
            <v>N0P1E01</v>
          </cell>
          <cell r="C4844" t="str">
            <v>Switches</v>
          </cell>
          <cell r="D4844">
            <v>17276910</v>
          </cell>
        </row>
        <row r="4845">
          <cell r="B4845" t="str">
            <v>N0P1E02</v>
          </cell>
          <cell r="C4845" t="str">
            <v>Gateway o UTR</v>
          </cell>
          <cell r="D4845">
            <v>24413025</v>
          </cell>
        </row>
        <row r="4846">
          <cell r="B4846" t="str">
            <v>N0P1E03</v>
          </cell>
          <cell r="C4846" t="str">
            <v>IHM</v>
          </cell>
          <cell r="D4846">
            <v>4381825</v>
          </cell>
        </row>
        <row r="4847">
          <cell r="B4847" t="str">
            <v>N0P1E04</v>
          </cell>
          <cell r="C4847" t="str">
            <v>Router-Firewall</v>
          </cell>
          <cell r="D4847">
            <v>18403665</v>
          </cell>
        </row>
        <row r="4848">
          <cell r="B4848" t="str">
            <v>N0P1E05</v>
          </cell>
          <cell r="C4848" t="str">
            <v>Red LAN</v>
          </cell>
          <cell r="D4848">
            <v>11768330</v>
          </cell>
        </row>
        <row r="4849">
          <cell r="B4849" t="str">
            <v>N0P1E06</v>
          </cell>
          <cell r="C4849" t="str">
            <v>GPS Unidad de Tiempo</v>
          </cell>
          <cell r="D4849">
            <v>6009360</v>
          </cell>
        </row>
        <row r="4850">
          <cell r="B4850" t="str">
            <v>N0P1E07</v>
          </cell>
          <cell r="C4850" t="str">
            <v>Licencias Software SCS Tipo 1</v>
          </cell>
          <cell r="D4850">
            <v>2879485</v>
          </cell>
        </row>
        <row r="4851">
          <cell r="B4851" t="str">
            <v>N0P1E07</v>
          </cell>
          <cell r="C4851" t="str">
            <v>Licencias Software SCS Tipo 2</v>
          </cell>
          <cell r="D4851">
            <v>0</v>
          </cell>
        </row>
        <row r="4852">
          <cell r="B4852" t="str">
            <v>N0P1E07</v>
          </cell>
          <cell r="C4852" t="str">
            <v>Licencias Software SCS Tipo 3</v>
          </cell>
          <cell r="D4852">
            <v>0</v>
          </cell>
        </row>
        <row r="4853">
          <cell r="B4853" t="str">
            <v>N0P1E07</v>
          </cell>
          <cell r="C4853" t="str">
            <v>Licencias Software SCS Tipo 4</v>
          </cell>
          <cell r="D4853">
            <v>0</v>
          </cell>
        </row>
        <row r="4854">
          <cell r="B4854" t="str">
            <v>N0P1E07</v>
          </cell>
          <cell r="C4854" t="str">
            <v>Licencias Software SCS Tipo 5</v>
          </cell>
          <cell r="D4854">
            <v>0</v>
          </cell>
        </row>
        <row r="4855">
          <cell r="B4855" t="str">
            <v>N0P1E08</v>
          </cell>
          <cell r="C4855" t="str">
            <v>Otras Licencias</v>
          </cell>
          <cell r="D4855">
            <v>4381825</v>
          </cell>
        </row>
        <row r="4856">
          <cell r="B4856" t="str">
            <v>N0P1E09</v>
          </cell>
          <cell r="C4856" t="str">
            <v>CONTROLADORES DE SUBESTACIÓN</v>
          </cell>
          <cell r="D4856">
            <v>5884165</v>
          </cell>
        </row>
        <row r="4857">
          <cell r="B4857" t="str">
            <v>N0P1E10</v>
          </cell>
          <cell r="C4857" t="str">
            <v>UNIDAD CENTRAL</v>
          </cell>
          <cell r="D4857">
            <v>23286270</v>
          </cell>
        </row>
        <row r="4858">
          <cell r="B4858" t="str">
            <v>N0P1E11</v>
          </cell>
          <cell r="C4858" t="str">
            <v>Registrador de Fallas</v>
          </cell>
          <cell r="D4858">
            <v>0</v>
          </cell>
        </row>
        <row r="4859">
          <cell r="B4859" t="str">
            <v>N0P1E12</v>
          </cell>
          <cell r="C4859" t="str">
            <v>Tablero</v>
          </cell>
          <cell r="D4859">
            <v>6510140</v>
          </cell>
        </row>
        <row r="4860">
          <cell r="B4860" t="str">
            <v>N0P2E01</v>
          </cell>
          <cell r="C4860" t="str">
            <v>Switches</v>
          </cell>
          <cell r="D4860">
            <v>17548860</v>
          </cell>
        </row>
        <row r="4861">
          <cell r="B4861" t="str">
            <v>N0P2E02</v>
          </cell>
          <cell r="C4861" t="str">
            <v>Gateway o UTR</v>
          </cell>
          <cell r="D4861">
            <v>12414885</v>
          </cell>
        </row>
        <row r="4862">
          <cell r="B4862" t="str">
            <v>N0P2E03</v>
          </cell>
          <cell r="C4862" t="str">
            <v>IHM</v>
          </cell>
          <cell r="D4862">
            <v>2146935</v>
          </cell>
        </row>
        <row r="4863">
          <cell r="B4863" t="str">
            <v>N0P2E04</v>
          </cell>
          <cell r="C4863" t="str">
            <v>Router-Firewall</v>
          </cell>
          <cell r="D4863">
            <v>9241155</v>
          </cell>
        </row>
        <row r="4864">
          <cell r="B4864" t="str">
            <v>N0P2E05</v>
          </cell>
          <cell r="C4864" t="str">
            <v>Red LAN</v>
          </cell>
          <cell r="D4864">
            <v>5880735</v>
          </cell>
        </row>
        <row r="4865">
          <cell r="B4865" t="str">
            <v>N0P2E06</v>
          </cell>
          <cell r="C4865" t="str">
            <v>GPS Unidad de Tiempo</v>
          </cell>
          <cell r="D4865">
            <v>3080385</v>
          </cell>
        </row>
        <row r="4866">
          <cell r="B4866" t="str">
            <v>N0P2E07</v>
          </cell>
          <cell r="C4866" t="str">
            <v>Licencias Software SCS Tipo 1</v>
          </cell>
          <cell r="D4866">
            <v>0</v>
          </cell>
        </row>
        <row r="4867">
          <cell r="B4867" t="str">
            <v>N0P2E07</v>
          </cell>
          <cell r="C4867" t="str">
            <v>Licencias Software SCS Tipo 2</v>
          </cell>
          <cell r="D4867">
            <v>6534150.0000000009</v>
          </cell>
        </row>
        <row r="4868">
          <cell r="B4868" t="str">
            <v>N0P2E07</v>
          </cell>
          <cell r="C4868" t="str">
            <v>Licencias Software SCS Tipo 3</v>
          </cell>
          <cell r="D4868">
            <v>0</v>
          </cell>
        </row>
        <row r="4869">
          <cell r="B4869" t="str">
            <v>N0P2E07</v>
          </cell>
          <cell r="C4869" t="str">
            <v>Licencias Software SCS Tipo 4</v>
          </cell>
          <cell r="D4869">
            <v>0</v>
          </cell>
        </row>
        <row r="4870">
          <cell r="B4870" t="str">
            <v>N0P2E07</v>
          </cell>
          <cell r="C4870" t="str">
            <v>Licencias Software SCS Tipo 5</v>
          </cell>
          <cell r="D4870">
            <v>0</v>
          </cell>
        </row>
        <row r="4871">
          <cell r="B4871" t="str">
            <v>N0P2E08</v>
          </cell>
          <cell r="C4871" t="str">
            <v>Otras Licencias</v>
          </cell>
          <cell r="D4871">
            <v>2146935</v>
          </cell>
        </row>
        <row r="4872">
          <cell r="B4872" t="str">
            <v>N0P2E09</v>
          </cell>
          <cell r="C4872" t="str">
            <v>CONTROLADORES DE SUBESTACIÓN</v>
          </cell>
          <cell r="D4872">
            <v>2987040</v>
          </cell>
        </row>
        <row r="4873">
          <cell r="B4873" t="str">
            <v>N0P2E10</v>
          </cell>
          <cell r="C4873" t="str">
            <v>UNIDAD CENTRAL</v>
          </cell>
          <cell r="D4873">
            <v>11761470</v>
          </cell>
        </row>
        <row r="4874">
          <cell r="B4874" t="str">
            <v>N0P2E11</v>
          </cell>
          <cell r="C4874" t="str">
            <v>Registrador de Fallas</v>
          </cell>
          <cell r="D4874">
            <v>16335374.999999998</v>
          </cell>
        </row>
        <row r="4875">
          <cell r="B4875" t="str">
            <v>N0P2E12</v>
          </cell>
          <cell r="C4875" t="str">
            <v>Tablero</v>
          </cell>
          <cell r="D4875">
            <v>3267075.0000000005</v>
          </cell>
        </row>
        <row r="4876">
          <cell r="B4876" t="str">
            <v>N0P3E01</v>
          </cell>
          <cell r="C4876" t="str">
            <v>Switches</v>
          </cell>
          <cell r="D4876">
            <v>35013314</v>
          </cell>
        </row>
        <row r="4877">
          <cell r="B4877" t="str">
            <v>N0P3E02</v>
          </cell>
          <cell r="C4877" t="str">
            <v>Gateway o UTR</v>
          </cell>
          <cell r="D4877">
            <v>12462366</v>
          </cell>
        </row>
        <row r="4878">
          <cell r="B4878" t="str">
            <v>N0P3E03</v>
          </cell>
          <cell r="C4878" t="str">
            <v>IHM</v>
          </cell>
          <cell r="D4878">
            <v>2204228</v>
          </cell>
        </row>
        <row r="4879">
          <cell r="B4879" t="str">
            <v>N0P3E04</v>
          </cell>
          <cell r="C4879" t="str">
            <v>Router-Firewall</v>
          </cell>
          <cell r="D4879">
            <v>4662790</v>
          </cell>
        </row>
        <row r="4880">
          <cell r="B4880" t="str">
            <v>N0P3E05</v>
          </cell>
          <cell r="C4880" t="str">
            <v>Red LAN</v>
          </cell>
          <cell r="D4880">
            <v>5934460.0000000009</v>
          </cell>
        </row>
        <row r="4881">
          <cell r="B4881" t="str">
            <v>N0P3E06</v>
          </cell>
          <cell r="C4881" t="str">
            <v>GPS Unidad de Tiempo</v>
          </cell>
          <cell r="D4881">
            <v>1526004</v>
          </cell>
        </row>
        <row r="4882">
          <cell r="B4882" t="str">
            <v>N0P3E07</v>
          </cell>
          <cell r="C4882" t="str">
            <v>Licencias Software SCS Tipo 1</v>
          </cell>
          <cell r="D4882">
            <v>0</v>
          </cell>
        </row>
        <row r="4883">
          <cell r="B4883" t="str">
            <v>N0P3E07</v>
          </cell>
          <cell r="C4883" t="str">
            <v>Licencias Software SCS Tipo 2</v>
          </cell>
          <cell r="D4883">
            <v>0</v>
          </cell>
        </row>
        <row r="4884">
          <cell r="B4884" t="str">
            <v>N0P3E07</v>
          </cell>
          <cell r="C4884" t="str">
            <v>Licencias Software SCS Tipo 3</v>
          </cell>
          <cell r="D4884">
            <v>4662790</v>
          </cell>
        </row>
        <row r="4885">
          <cell r="B4885" t="str">
            <v>N0P3E07</v>
          </cell>
          <cell r="C4885" t="str">
            <v>Licencias Software SCS Tipo 4</v>
          </cell>
          <cell r="D4885">
            <v>0</v>
          </cell>
        </row>
        <row r="4886">
          <cell r="B4886" t="str">
            <v>N0P3E07</v>
          </cell>
          <cell r="C4886" t="str">
            <v>Licencias Software SCS Tipo 5</v>
          </cell>
          <cell r="D4886">
            <v>0</v>
          </cell>
        </row>
        <row r="4887">
          <cell r="B4887" t="str">
            <v>N0P3E08</v>
          </cell>
          <cell r="C4887" t="str">
            <v>Otras Licencias</v>
          </cell>
          <cell r="D4887">
            <v>1102114</v>
          </cell>
        </row>
        <row r="4888">
          <cell r="B4888" t="str">
            <v>N0P3E09</v>
          </cell>
          <cell r="C4888" t="str">
            <v>CONTROLADORES DE SUBESTACIÓN</v>
          </cell>
          <cell r="D4888">
            <v>1441226</v>
          </cell>
        </row>
        <row r="4889">
          <cell r="B4889" t="str">
            <v>N0P3E10</v>
          </cell>
          <cell r="C4889" t="str">
            <v>UNIDAD CENTRAL</v>
          </cell>
          <cell r="D4889">
            <v>5934460.0000000009</v>
          </cell>
        </row>
        <row r="4890">
          <cell r="B4890" t="str">
            <v>N0P3E11</v>
          </cell>
          <cell r="C4890" t="str">
            <v>Registrador de Fallas</v>
          </cell>
          <cell r="D4890">
            <v>8223466</v>
          </cell>
        </row>
        <row r="4891">
          <cell r="B4891" t="str">
            <v>N0P3E12</v>
          </cell>
          <cell r="C4891" t="str">
            <v>Tablero</v>
          </cell>
          <cell r="D4891">
            <v>1610782</v>
          </cell>
        </row>
        <row r="4892">
          <cell r="B4892" t="str">
            <v>N0P4E01</v>
          </cell>
          <cell r="C4892" t="str">
            <v>Switches</v>
          </cell>
          <cell r="D4892">
            <v>35226516</v>
          </cell>
        </row>
        <row r="4893">
          <cell r="B4893" t="str">
            <v>N0P4E02</v>
          </cell>
          <cell r="C4893" t="str">
            <v>Gateway o UTR</v>
          </cell>
          <cell r="D4893">
            <v>8330595</v>
          </cell>
        </row>
        <row r="4894">
          <cell r="B4894" t="str">
            <v>N0P4E03</v>
          </cell>
          <cell r="C4894" t="str">
            <v>IHM</v>
          </cell>
          <cell r="D4894">
            <v>1428102</v>
          </cell>
        </row>
        <row r="4895">
          <cell r="B4895" t="str">
            <v>N0P4E04</v>
          </cell>
          <cell r="C4895" t="str">
            <v>Router-Firewall</v>
          </cell>
          <cell r="D4895">
            <v>3094221</v>
          </cell>
        </row>
        <row r="4896">
          <cell r="B4896" t="str">
            <v>N0P4E05</v>
          </cell>
          <cell r="C4896" t="str">
            <v>Red LAN</v>
          </cell>
          <cell r="D4896">
            <v>5950425</v>
          </cell>
        </row>
        <row r="4897">
          <cell r="B4897" t="str">
            <v>N0P4E06</v>
          </cell>
          <cell r="C4897" t="str">
            <v>GPS Unidad de Tiempo</v>
          </cell>
          <cell r="D4897">
            <v>1031407</v>
          </cell>
        </row>
        <row r="4898">
          <cell r="B4898" t="str">
            <v>N0P4E07</v>
          </cell>
          <cell r="C4898" t="str">
            <v>Licencias Software SCS Tipo 1</v>
          </cell>
          <cell r="D4898">
            <v>0</v>
          </cell>
        </row>
        <row r="4899">
          <cell r="B4899" t="str">
            <v>N0P4E07</v>
          </cell>
          <cell r="C4899" t="str">
            <v>Licencias Software SCS Tipo 2</v>
          </cell>
          <cell r="D4899">
            <v>0</v>
          </cell>
        </row>
        <row r="4900">
          <cell r="B4900" t="str">
            <v>N0P4E07</v>
          </cell>
          <cell r="C4900" t="str">
            <v>Licencias Software SCS Tipo 3</v>
          </cell>
          <cell r="D4900">
            <v>0</v>
          </cell>
        </row>
        <row r="4901">
          <cell r="B4901" t="str">
            <v>N0P4E07</v>
          </cell>
          <cell r="C4901" t="str">
            <v>Licencias Software SCS Tipo 4</v>
          </cell>
          <cell r="D4901">
            <v>5474391</v>
          </cell>
        </row>
        <row r="4902">
          <cell r="B4902" t="str">
            <v>N0P4E07</v>
          </cell>
          <cell r="C4902" t="str">
            <v>Licencias Software SCS Tipo 5</v>
          </cell>
          <cell r="D4902">
            <v>0</v>
          </cell>
        </row>
        <row r="4903">
          <cell r="B4903" t="str">
            <v>N0P4E08</v>
          </cell>
          <cell r="C4903" t="str">
            <v>Otras Licencias</v>
          </cell>
          <cell r="D4903">
            <v>714051</v>
          </cell>
        </row>
        <row r="4904">
          <cell r="B4904" t="str">
            <v>N0P4E09</v>
          </cell>
          <cell r="C4904" t="str">
            <v>CONTROLADORES DE SUBESTACIÓN</v>
          </cell>
          <cell r="D4904">
            <v>952068</v>
          </cell>
        </row>
        <row r="4905">
          <cell r="B4905" t="str">
            <v>N0P4E10</v>
          </cell>
          <cell r="C4905" t="str">
            <v>UNIDAD CENTRAL</v>
          </cell>
          <cell r="D4905">
            <v>3966950</v>
          </cell>
        </row>
        <row r="4906">
          <cell r="B4906" t="str">
            <v>N0P4E11</v>
          </cell>
          <cell r="C4906" t="str">
            <v>Registrador de Fallas</v>
          </cell>
          <cell r="D4906">
            <v>10948782</v>
          </cell>
        </row>
        <row r="4907">
          <cell r="B4907" t="str">
            <v>N0P4E12</v>
          </cell>
          <cell r="C4907" t="str">
            <v>Tablero</v>
          </cell>
          <cell r="D4907">
            <v>2221492</v>
          </cell>
        </row>
        <row r="4908">
          <cell r="B4908" t="str">
            <v>N0P5E01</v>
          </cell>
          <cell r="C4908" t="str">
            <v>Switches</v>
          </cell>
          <cell r="D4908">
            <v>35126400</v>
          </cell>
        </row>
        <row r="4909">
          <cell r="B4909" t="str">
            <v>N0P5E02</v>
          </cell>
          <cell r="C4909" t="str">
            <v>Gateway o UTR</v>
          </cell>
          <cell r="D4909">
            <v>6293479.9999999991</v>
          </cell>
        </row>
        <row r="4910">
          <cell r="B4910" t="str">
            <v>N0P5E03</v>
          </cell>
          <cell r="C4910" t="str">
            <v>IHM</v>
          </cell>
          <cell r="D4910">
            <v>1097700</v>
          </cell>
        </row>
        <row r="4911">
          <cell r="B4911" t="str">
            <v>N0P5E04</v>
          </cell>
          <cell r="C4911" t="str">
            <v>Router-Firewall</v>
          </cell>
          <cell r="D4911">
            <v>2341760</v>
          </cell>
        </row>
        <row r="4912">
          <cell r="B4912" t="str">
            <v>N0P5E05</v>
          </cell>
          <cell r="C4912" t="str">
            <v>Red LAN</v>
          </cell>
          <cell r="D4912">
            <v>7464359.9999999991</v>
          </cell>
        </row>
        <row r="4913">
          <cell r="B4913" t="str">
            <v>N0P5E06</v>
          </cell>
          <cell r="C4913" t="str">
            <v>GPS Unidad de Tiempo</v>
          </cell>
          <cell r="D4913">
            <v>804980</v>
          </cell>
        </row>
        <row r="4914">
          <cell r="B4914" t="str">
            <v>N0P5E07</v>
          </cell>
          <cell r="C4914" t="str">
            <v>Licencias Software SCS Tipo 1</v>
          </cell>
          <cell r="D4914">
            <v>0</v>
          </cell>
        </row>
        <row r="4915">
          <cell r="B4915" t="str">
            <v>N0P5E07</v>
          </cell>
          <cell r="C4915" t="str">
            <v>Licencias Software SCS Tipo 2</v>
          </cell>
          <cell r="D4915">
            <v>0</v>
          </cell>
        </row>
        <row r="4916">
          <cell r="B4916" t="str">
            <v>N0P5E07</v>
          </cell>
          <cell r="C4916" t="str">
            <v>Licencias Software SCS Tipo 3</v>
          </cell>
          <cell r="D4916">
            <v>0</v>
          </cell>
        </row>
        <row r="4917">
          <cell r="B4917" t="str">
            <v>N0P5E07</v>
          </cell>
          <cell r="C4917" t="str">
            <v>Licencias Software SCS Tipo 4</v>
          </cell>
          <cell r="D4917">
            <v>0</v>
          </cell>
        </row>
        <row r="4918">
          <cell r="B4918" t="str">
            <v>N0P5E07</v>
          </cell>
          <cell r="C4918" t="str">
            <v>Licencias Software SCS Tipo 5</v>
          </cell>
          <cell r="D4918">
            <v>5781220</v>
          </cell>
        </row>
        <row r="4919">
          <cell r="B4919" t="str">
            <v>N0P5E08</v>
          </cell>
          <cell r="C4919" t="str">
            <v>Otras Licencias</v>
          </cell>
          <cell r="D4919">
            <v>585440</v>
          </cell>
        </row>
        <row r="4920">
          <cell r="B4920" t="str">
            <v>N0P5E09</v>
          </cell>
          <cell r="C4920" t="str">
            <v>CONTROLADORES DE SUBESTACIÓN</v>
          </cell>
          <cell r="D4920">
            <v>731800</v>
          </cell>
        </row>
        <row r="4921">
          <cell r="B4921" t="str">
            <v>N0P5E10</v>
          </cell>
          <cell r="C4921" t="str">
            <v>UNIDAD CENTRAL</v>
          </cell>
          <cell r="D4921">
            <v>3000380</v>
          </cell>
        </row>
        <row r="4922">
          <cell r="B4922" t="str">
            <v>N0P5E11</v>
          </cell>
          <cell r="C4922" t="str">
            <v>Registrador de Fallas</v>
          </cell>
          <cell r="D4922">
            <v>8269340</v>
          </cell>
        </row>
        <row r="4923">
          <cell r="B4923" t="str">
            <v>N0P5E12</v>
          </cell>
          <cell r="C4923" t="str">
            <v>Tablero</v>
          </cell>
          <cell r="D4923">
            <v>1683140</v>
          </cell>
        </row>
        <row r="4924">
          <cell r="B4924" t="str">
            <v>N0P6E01</v>
          </cell>
          <cell r="C4924" t="str">
            <v>Servidores SCADA</v>
          </cell>
          <cell r="D4924">
            <v>62060552</v>
          </cell>
        </row>
        <row r="4925">
          <cell r="B4925" t="str">
            <v>N0P6E02</v>
          </cell>
          <cell r="C4925" t="str">
            <v>Estación de Trabajo para Operación (2 monitores)</v>
          </cell>
          <cell r="D4925">
            <v>24218752</v>
          </cell>
        </row>
        <row r="4926">
          <cell r="B4926" t="str">
            <v>N0P6E03</v>
          </cell>
          <cell r="C4926" t="str">
            <v>Enrutadores/Firewall</v>
          </cell>
          <cell r="D4926">
            <v>36328128</v>
          </cell>
        </row>
        <row r="4927">
          <cell r="B4927" t="str">
            <v>N0P6E04</v>
          </cell>
          <cell r="C4927" t="str">
            <v>Terminal Server (Conexiones Seriales)</v>
          </cell>
          <cell r="D4927">
            <v>62060552</v>
          </cell>
        </row>
        <row r="4928">
          <cell r="B4928" t="str">
            <v>N0P6E05</v>
          </cell>
          <cell r="C4928" t="str">
            <v>Switches</v>
          </cell>
          <cell r="D4928">
            <v>36328128</v>
          </cell>
        </row>
        <row r="4929">
          <cell r="B4929" t="str">
            <v>N0P6E06</v>
          </cell>
          <cell r="C4929" t="str">
            <v>Impresora Color</v>
          </cell>
          <cell r="D4929">
            <v>18164064</v>
          </cell>
        </row>
        <row r="4930">
          <cell r="B4930" t="str">
            <v>N0P6E07</v>
          </cell>
          <cell r="C4930" t="str">
            <v>Sistema Sincronización de Tiempo (GPS)</v>
          </cell>
          <cell r="D4930">
            <v>36328128</v>
          </cell>
        </row>
        <row r="4931">
          <cell r="B4931" t="str">
            <v>N0P6E08</v>
          </cell>
          <cell r="C4931" t="str">
            <v>1 Grupo</v>
          </cell>
          <cell r="D4931">
            <v>27246095.999999996</v>
          </cell>
        </row>
        <row r="4932">
          <cell r="B4932" t="str">
            <v>N0P6E09</v>
          </cell>
          <cell r="C4932" t="str">
            <v>Software Básico y SCADA</v>
          </cell>
          <cell r="D4932">
            <v>659960992</v>
          </cell>
        </row>
        <row r="4933">
          <cell r="B4933" t="str">
            <v>N0P6E10</v>
          </cell>
          <cell r="C4933" t="str">
            <v>Software Básico UI</v>
          </cell>
          <cell r="D4933">
            <v>152880872</v>
          </cell>
        </row>
        <row r="4934">
          <cell r="B4934" t="str">
            <v>N0P6E11</v>
          </cell>
          <cell r="C4934" t="str">
            <v>Sistema HIS</v>
          </cell>
          <cell r="D4934">
            <v>245214864</v>
          </cell>
        </row>
        <row r="4935">
          <cell r="B4935" t="str">
            <v>N0P6E12</v>
          </cell>
          <cell r="C4935" t="str">
            <v>Protocolo Intercambio de Datos con Otros Centros de Control (IEC 60870-6)</v>
          </cell>
          <cell r="D4935">
            <v>152880872</v>
          </cell>
        </row>
        <row r="4936">
          <cell r="B4936" t="str">
            <v>N0P7E01</v>
          </cell>
          <cell r="C4936" t="str">
            <v>Servidores SCADA</v>
          </cell>
          <cell r="D4936">
            <v>63969912</v>
          </cell>
        </row>
        <row r="4937">
          <cell r="B4937" t="str">
            <v>N0P7E02</v>
          </cell>
          <cell r="C4937" t="str">
            <v>Servidores Aplicaciones</v>
          </cell>
          <cell r="D4937">
            <v>63969912</v>
          </cell>
        </row>
        <row r="4938">
          <cell r="B4938" t="str">
            <v>N0P7E03</v>
          </cell>
          <cell r="C4938" t="str">
            <v>Estación de Trabajo para Operación (3 monitores)</v>
          </cell>
          <cell r="D4938">
            <v>63969912</v>
          </cell>
        </row>
        <row r="4939">
          <cell r="B4939" t="str">
            <v>N0P7E04</v>
          </cell>
          <cell r="C4939" t="str">
            <v>Sistema de Proyección Trasera (2x2 módulos)</v>
          </cell>
          <cell r="D4939">
            <v>980871984</v>
          </cell>
        </row>
        <row r="4940">
          <cell r="B4940" t="str">
            <v>N0P7E05</v>
          </cell>
          <cell r="C4940" t="str">
            <v>Servidores del Sistema de BD Histórica</v>
          </cell>
          <cell r="D4940">
            <v>74631564</v>
          </cell>
        </row>
        <row r="4941">
          <cell r="B4941" t="str">
            <v>N0P7E06</v>
          </cell>
          <cell r="C4941" t="str">
            <v>Equipo Externo de Almacenamiento de Datos (Tipo LTO)</v>
          </cell>
          <cell r="D4941">
            <v>26654130</v>
          </cell>
        </row>
        <row r="4942">
          <cell r="B4942" t="str">
            <v>N0P7E07</v>
          </cell>
          <cell r="C4942" t="str">
            <v>Enrutadores/Firewall</v>
          </cell>
          <cell r="D4942">
            <v>37315782</v>
          </cell>
        </row>
        <row r="4943">
          <cell r="B4943" t="str">
            <v>N0P7E08</v>
          </cell>
          <cell r="C4943" t="str">
            <v>Terminal Server (Conexiones Seriales)</v>
          </cell>
          <cell r="D4943">
            <v>63969912</v>
          </cell>
        </row>
        <row r="4944">
          <cell r="B4944" t="str">
            <v>N0P7E09</v>
          </cell>
          <cell r="C4944" t="str">
            <v>Switches</v>
          </cell>
          <cell r="D4944">
            <v>37315782</v>
          </cell>
        </row>
        <row r="4945">
          <cell r="B4945" t="str">
            <v>N0P7E10</v>
          </cell>
          <cell r="C4945" t="str">
            <v>Impresora Color</v>
          </cell>
          <cell r="D4945">
            <v>37315782</v>
          </cell>
        </row>
        <row r="4946">
          <cell r="B4946" t="str">
            <v>N0P7E11</v>
          </cell>
          <cell r="C4946" t="str">
            <v>Sistema Sincronización de Tiempo (GPS)</v>
          </cell>
          <cell r="D4946">
            <v>31984956</v>
          </cell>
        </row>
        <row r="4947">
          <cell r="B4947" t="str">
            <v>N0P7E12</v>
          </cell>
          <cell r="C4947" t="str">
            <v>Gabinete (Incluyendo KVM)</v>
          </cell>
          <cell r="D4947">
            <v>31984956</v>
          </cell>
        </row>
        <row r="4948">
          <cell r="B4948" t="str">
            <v>N0P7E13</v>
          </cell>
          <cell r="C4948" t="str">
            <v>1 Grupo</v>
          </cell>
          <cell r="D4948">
            <v>149263128</v>
          </cell>
        </row>
        <row r="4949">
          <cell r="B4949" t="str">
            <v>N0P7E14</v>
          </cell>
          <cell r="C4949" t="str">
            <v>Software Básico y SCADA</v>
          </cell>
          <cell r="D4949">
            <v>1012856940</v>
          </cell>
        </row>
        <row r="4950">
          <cell r="B4950" t="str">
            <v>N0P7E15</v>
          </cell>
          <cell r="C4950" t="str">
            <v>Aplicaciones de Red (EMS) - Análisis de Seguridad</v>
          </cell>
          <cell r="D4950">
            <v>1204766676</v>
          </cell>
        </row>
        <row r="4951">
          <cell r="B4951" t="str">
            <v>N0P7E16</v>
          </cell>
          <cell r="C4951" t="str">
            <v>Soporte del Modelo de Información Común (CIM)</v>
          </cell>
          <cell r="D4951">
            <v>186578910.00000003</v>
          </cell>
        </row>
        <row r="4952">
          <cell r="B4952" t="str">
            <v>N0P7E17</v>
          </cell>
          <cell r="C4952" t="str">
            <v>Software Básico UI</v>
          </cell>
          <cell r="D4952">
            <v>309187908</v>
          </cell>
        </row>
        <row r="4953">
          <cell r="B4953" t="str">
            <v>N0P7E18</v>
          </cell>
          <cell r="C4953" t="str">
            <v>Software del Sistema de Video Proyección</v>
          </cell>
          <cell r="D4953">
            <v>95954868</v>
          </cell>
        </row>
        <row r="4954">
          <cell r="B4954" t="str">
            <v>N0P7E19</v>
          </cell>
          <cell r="C4954" t="str">
            <v>Sistema HIS</v>
          </cell>
          <cell r="D4954">
            <v>490435992</v>
          </cell>
        </row>
        <row r="4955">
          <cell r="B4955" t="str">
            <v>N0P7E20</v>
          </cell>
          <cell r="C4955" t="str">
            <v>Protocolo Intercambio de Datos con Otros Centros de Control (IEC 60870-6)</v>
          </cell>
          <cell r="D4955">
            <v>309187908</v>
          </cell>
        </row>
        <row r="4956">
          <cell r="B4956" t="str">
            <v>N0P7E21</v>
          </cell>
          <cell r="C4956" t="str">
            <v>Software para gestión de redes</v>
          </cell>
          <cell r="D4956">
            <v>58639086</v>
          </cell>
        </row>
        <row r="4957">
          <cell r="B4957" t="str">
            <v>N0P8E01</v>
          </cell>
          <cell r="C4957" t="str">
            <v>Servidores SCADA</v>
          </cell>
          <cell r="D4957">
            <v>61025388</v>
          </cell>
        </row>
        <row r="4958">
          <cell r="B4958" t="str">
            <v>N0P8E02</v>
          </cell>
          <cell r="C4958" t="str">
            <v>Servidores Aplicaciones</v>
          </cell>
          <cell r="D4958">
            <v>61025388</v>
          </cell>
        </row>
        <row r="4959">
          <cell r="B4959" t="str">
            <v>N0P8E03</v>
          </cell>
          <cell r="C4959" t="str">
            <v>Estación de Trabajo para Operación (3 monitores)</v>
          </cell>
          <cell r="D4959">
            <v>61025388</v>
          </cell>
        </row>
        <row r="4960">
          <cell r="B4960" t="str">
            <v>N0P8E04</v>
          </cell>
          <cell r="C4960" t="str">
            <v>Sistema de Proyección Trasera (2x2 módulos)</v>
          </cell>
          <cell r="D4960">
            <v>981491657</v>
          </cell>
        </row>
        <row r="4961">
          <cell r="B4961" t="str">
            <v>N0P8E05</v>
          </cell>
          <cell r="C4961" t="str">
            <v>Servidores del Sistema de BD Histórica</v>
          </cell>
          <cell r="D4961">
            <v>71196286</v>
          </cell>
        </row>
        <row r="4962">
          <cell r="B4962" t="str">
            <v>N0P8E06</v>
          </cell>
          <cell r="C4962" t="str">
            <v>Equipo Externo de Almacenamiento de Datos (Tipo LTO)</v>
          </cell>
          <cell r="D4962">
            <v>25427245</v>
          </cell>
        </row>
        <row r="4963">
          <cell r="B4963" t="str">
            <v>N0P8E07</v>
          </cell>
          <cell r="C4963" t="str">
            <v>Enrutadores/Firewall</v>
          </cell>
          <cell r="D4963">
            <v>35598143</v>
          </cell>
        </row>
        <row r="4964">
          <cell r="B4964" t="str">
            <v>N0P8E08</v>
          </cell>
          <cell r="C4964" t="str">
            <v>Terminal Server (Conexiones Seriales)</v>
          </cell>
          <cell r="D4964">
            <v>61025388</v>
          </cell>
        </row>
        <row r="4965">
          <cell r="B4965" t="str">
            <v>N0P8E09</v>
          </cell>
          <cell r="C4965" t="str">
            <v>Switches</v>
          </cell>
          <cell r="D4965">
            <v>35598143</v>
          </cell>
        </row>
        <row r="4966">
          <cell r="B4966" t="str">
            <v>N0P8E10</v>
          </cell>
          <cell r="C4966" t="str">
            <v>Impresora Color</v>
          </cell>
          <cell r="D4966">
            <v>35598143</v>
          </cell>
        </row>
        <row r="4967">
          <cell r="B4967" t="str">
            <v>N0P8E11</v>
          </cell>
          <cell r="C4967" t="str">
            <v>Sistema Sincronización de Tiempo (GPS)</v>
          </cell>
          <cell r="D4967">
            <v>30512694</v>
          </cell>
        </row>
        <row r="4968">
          <cell r="B4968" t="str">
            <v>N0P8E12</v>
          </cell>
          <cell r="C4968" t="str">
            <v>Gabinete (Incluyendo KVM)</v>
          </cell>
          <cell r="D4968">
            <v>30512694</v>
          </cell>
        </row>
        <row r="4969">
          <cell r="B4969" t="str">
            <v>N0P8E13</v>
          </cell>
          <cell r="C4969" t="str">
            <v>1 Grupo</v>
          </cell>
          <cell r="D4969">
            <v>147478021</v>
          </cell>
        </row>
        <row r="4970">
          <cell r="B4970" t="str">
            <v>N0P8E14</v>
          </cell>
          <cell r="C4970" t="str">
            <v>Software Básico y SCADA</v>
          </cell>
          <cell r="D4970">
            <v>1012004351</v>
          </cell>
        </row>
        <row r="4971">
          <cell r="B4971" t="str">
            <v>N0P8E15</v>
          </cell>
          <cell r="C4971" t="str">
            <v>Aplicaciones DMS - Operación</v>
          </cell>
          <cell r="D4971">
            <v>1174738719</v>
          </cell>
        </row>
        <row r="4972">
          <cell r="B4972" t="str">
            <v>N0P8E16</v>
          </cell>
          <cell r="C4972" t="str">
            <v>Software Básico UI</v>
          </cell>
          <cell r="D4972">
            <v>305126940</v>
          </cell>
        </row>
        <row r="4973">
          <cell r="B4973" t="str">
            <v>N0P8E17</v>
          </cell>
          <cell r="C4973" t="str">
            <v>Software del Sistema de Video Proyección</v>
          </cell>
          <cell r="D4973">
            <v>96623531</v>
          </cell>
        </row>
        <row r="4974">
          <cell r="B4974" t="str">
            <v>N0P8E18</v>
          </cell>
          <cell r="C4974" t="str">
            <v>Sistema HIS</v>
          </cell>
          <cell r="D4974">
            <v>493288553</v>
          </cell>
        </row>
        <row r="4975">
          <cell r="B4975" t="str">
            <v>N0P8E19</v>
          </cell>
          <cell r="C4975" t="str">
            <v>Protocolo Intercambio de Datos con Otros Centros de Control (IEC 60870-6)</v>
          </cell>
          <cell r="D4975">
            <v>305126940</v>
          </cell>
        </row>
        <row r="4976">
          <cell r="B4976" t="str">
            <v>N0P8E20</v>
          </cell>
          <cell r="C4976" t="str">
            <v>Software para gestión de redes</v>
          </cell>
          <cell r="D4976">
            <v>61025388</v>
          </cell>
        </row>
        <row r="4977">
          <cell r="B4977" t="str">
            <v>N0P9E01</v>
          </cell>
          <cell r="C4977" t="str">
            <v>Servidores SCADA</v>
          </cell>
          <cell r="D4977">
            <v>59293017</v>
          </cell>
        </row>
        <row r="4978">
          <cell r="B4978" t="str">
            <v>N0P9E02</v>
          </cell>
          <cell r="C4978" t="str">
            <v>Servidores Aplicaciones EMS</v>
          </cell>
          <cell r="D4978">
            <v>59293017</v>
          </cell>
        </row>
        <row r="4979">
          <cell r="B4979" t="str">
            <v>N0P9E03</v>
          </cell>
          <cell r="C4979" t="str">
            <v>Servidores Aplicaciones DMS</v>
          </cell>
          <cell r="D4979">
            <v>59293017</v>
          </cell>
        </row>
        <row r="4980">
          <cell r="B4980" t="str">
            <v>N0P9E04</v>
          </cell>
          <cell r="C4980" t="str">
            <v>Estación de Trabajo para Operación (3 monitores)</v>
          </cell>
          <cell r="D4980">
            <v>59293017</v>
          </cell>
        </row>
        <row r="4981">
          <cell r="B4981" t="str">
            <v>N0P9E05</v>
          </cell>
          <cell r="C4981" t="str">
            <v>Sistema de Proyección Trasera (2x2 módulos)</v>
          </cell>
          <cell r="D4981">
            <v>982569996</v>
          </cell>
        </row>
        <row r="4982">
          <cell r="B4982" t="str">
            <v>N0P9E06</v>
          </cell>
          <cell r="C4982" t="str">
            <v>Estación de Trabajo para Operación (3 monitores)</v>
          </cell>
          <cell r="D4982">
            <v>59293017</v>
          </cell>
        </row>
        <row r="4983">
          <cell r="B4983" t="str">
            <v>N0P9E07</v>
          </cell>
          <cell r="C4983" t="str">
            <v>Sistema de Proyección Trasera (2x2 módulos)</v>
          </cell>
          <cell r="D4983">
            <v>982569996</v>
          </cell>
        </row>
        <row r="4984">
          <cell r="B4984" t="str">
            <v>N0P9E08</v>
          </cell>
          <cell r="C4984" t="str">
            <v>Servidores del Sistema de BD Histórica</v>
          </cell>
          <cell r="D4984">
            <v>76233879</v>
          </cell>
        </row>
        <row r="4985">
          <cell r="B4985" t="str">
            <v>N0P9E09</v>
          </cell>
          <cell r="C4985" t="str">
            <v>Equipo Externo de Almacenamiento de Datos (Tipo LTO)</v>
          </cell>
          <cell r="D4985">
            <v>33881724</v>
          </cell>
        </row>
        <row r="4986">
          <cell r="B4986" t="str">
            <v>N0P9E10</v>
          </cell>
          <cell r="C4986" t="str">
            <v>Enrutadores/Firewall</v>
          </cell>
          <cell r="D4986">
            <v>33881724</v>
          </cell>
        </row>
        <row r="4987">
          <cell r="B4987" t="str">
            <v>N0P9E11</v>
          </cell>
          <cell r="C4987" t="str">
            <v>Terminal Server (Conexiones Seriales)</v>
          </cell>
          <cell r="D4987">
            <v>59293017</v>
          </cell>
        </row>
        <row r="4988">
          <cell r="B4988" t="str">
            <v>N0P9E12</v>
          </cell>
          <cell r="C4988" t="str">
            <v>Switches</v>
          </cell>
          <cell r="D4988">
            <v>76233879</v>
          </cell>
        </row>
        <row r="4989">
          <cell r="B4989" t="str">
            <v>N0P9E13</v>
          </cell>
          <cell r="C4989" t="str">
            <v>Impresora Color</v>
          </cell>
          <cell r="D4989">
            <v>76233879</v>
          </cell>
        </row>
        <row r="4990">
          <cell r="B4990" t="str">
            <v>N0P9E14</v>
          </cell>
          <cell r="C4990" t="str">
            <v>Sistema Sincronización de Tiempo (GPS)</v>
          </cell>
          <cell r="D4990">
            <v>33881724</v>
          </cell>
        </row>
        <row r="4991">
          <cell r="B4991" t="str">
            <v>N0P9E15</v>
          </cell>
          <cell r="C4991" t="str">
            <v>Gabinete (Incluyendo KVM)</v>
          </cell>
          <cell r="D4991">
            <v>33881724</v>
          </cell>
        </row>
        <row r="4992">
          <cell r="B4992" t="str">
            <v>N0P9E16</v>
          </cell>
          <cell r="C4992" t="str">
            <v>1 Grupo</v>
          </cell>
          <cell r="D4992">
            <v>271053792</v>
          </cell>
        </row>
        <row r="4993">
          <cell r="B4993" t="str">
            <v>N0P9E17</v>
          </cell>
          <cell r="C4993" t="str">
            <v>Software Básico y SCADA</v>
          </cell>
          <cell r="D4993">
            <v>1219742064</v>
          </cell>
        </row>
        <row r="4994">
          <cell r="B4994" t="str">
            <v>N0P9E18</v>
          </cell>
          <cell r="C4994" t="str">
            <v>Aplicaciones DMS - Operación</v>
          </cell>
          <cell r="D4994">
            <v>1168919478</v>
          </cell>
        </row>
        <row r="4995">
          <cell r="B4995" t="str">
            <v>N0P9E19</v>
          </cell>
          <cell r="C4995" t="str">
            <v>Aplicaciones de Red (EMS) - Análisis de Seguridad</v>
          </cell>
          <cell r="D4995">
            <v>1219742064</v>
          </cell>
        </row>
        <row r="4996">
          <cell r="B4996" t="str">
            <v>N0P9E20</v>
          </cell>
          <cell r="C4996" t="str">
            <v>Soporte del Modelo de Información Común (CIM)</v>
          </cell>
          <cell r="D4996">
            <v>186349482</v>
          </cell>
        </row>
        <row r="4997">
          <cell r="B4997" t="str">
            <v>N0P9E21</v>
          </cell>
          <cell r="C4997" t="str">
            <v>Software Básico UI</v>
          </cell>
          <cell r="D4997">
            <v>609871032</v>
          </cell>
        </row>
        <row r="4998">
          <cell r="B4998" t="str">
            <v>N0P9E22</v>
          </cell>
          <cell r="C4998" t="str">
            <v>Software del Sistema de Video Proyección</v>
          </cell>
          <cell r="D4998">
            <v>194819913</v>
          </cell>
        </row>
        <row r="4999">
          <cell r="B4999" t="str">
            <v>N0P9E23</v>
          </cell>
          <cell r="C4999" t="str">
            <v>Sistema HIS</v>
          </cell>
          <cell r="D4999">
            <v>491284998</v>
          </cell>
        </row>
        <row r="5000">
          <cell r="B5000" t="str">
            <v>N0P9E24</v>
          </cell>
          <cell r="C5000" t="str">
            <v>Protocolo Intercambio de Datos con Otros Centros de Control (IEC 60870-6)</v>
          </cell>
          <cell r="D5000">
            <v>304935516</v>
          </cell>
        </row>
        <row r="5001">
          <cell r="B5001" t="str">
            <v>N0P9E25</v>
          </cell>
          <cell r="C5001" t="str">
            <v>Software para gestión de redes</v>
          </cell>
          <cell r="D5001">
            <v>118586034</v>
          </cell>
        </row>
        <row r="5002">
          <cell r="B5002" t="str">
            <v>N0P10E01</v>
          </cell>
          <cell r="C5002" t="str">
            <v>Servidores SCADA</v>
          </cell>
          <cell r="D5002">
            <v>59141250</v>
          </cell>
        </row>
        <row r="5003">
          <cell r="B5003" t="str">
            <v>N0P10E02</v>
          </cell>
          <cell r="C5003" t="str">
            <v>Servidores Aplicaciones</v>
          </cell>
          <cell r="D5003">
            <v>59141250</v>
          </cell>
        </row>
        <row r="5004">
          <cell r="B5004" t="str">
            <v>N0P10E03</v>
          </cell>
          <cell r="C5004" t="str">
            <v>Estación de Trabajo para Operación (3 monitores)</v>
          </cell>
          <cell r="D5004">
            <v>88711875</v>
          </cell>
        </row>
        <row r="5005">
          <cell r="B5005" t="str">
            <v>N0P10E04</v>
          </cell>
          <cell r="C5005" t="str">
            <v>Sistema de Proyección Trasera (2x3 módulos)</v>
          </cell>
          <cell r="D5005">
            <v>1527815625</v>
          </cell>
        </row>
        <row r="5006">
          <cell r="B5006" t="str">
            <v>N0P10E05</v>
          </cell>
          <cell r="C5006" t="str">
            <v>Servidores del Sistema de BD Histórica</v>
          </cell>
          <cell r="D5006">
            <v>68998125</v>
          </cell>
        </row>
        <row r="5007">
          <cell r="B5007" t="str">
            <v>N0P10E06</v>
          </cell>
          <cell r="C5007" t="str">
            <v>Equipo Externo de Almacenamiento de Datos (Tipo LTO)</v>
          </cell>
          <cell r="D5007">
            <v>19713750</v>
          </cell>
        </row>
        <row r="5008">
          <cell r="B5008" t="str">
            <v>N0P10E07</v>
          </cell>
          <cell r="C5008" t="str">
            <v>Servidor del Sistema de Desarrollo</v>
          </cell>
          <cell r="D5008">
            <v>29570625</v>
          </cell>
        </row>
        <row r="5009">
          <cell r="B5009" t="str">
            <v>N0P10E08</v>
          </cell>
          <cell r="C5009" t="str">
            <v>Estación de Trabajo para Desarrollo (2 monitores)</v>
          </cell>
          <cell r="D5009">
            <v>19713750</v>
          </cell>
        </row>
        <row r="5010">
          <cell r="B5010" t="str">
            <v>N0P10E09</v>
          </cell>
          <cell r="C5010" t="str">
            <v>Impresora Color</v>
          </cell>
          <cell r="D5010">
            <v>19713750</v>
          </cell>
        </row>
        <row r="5011">
          <cell r="B5011" t="str">
            <v>N0P10E10</v>
          </cell>
          <cell r="C5011" t="str">
            <v>Servidor HIS Replicado</v>
          </cell>
          <cell r="D5011">
            <v>39427500</v>
          </cell>
        </row>
        <row r="5012">
          <cell r="B5012" t="str">
            <v>N0P10E11</v>
          </cell>
          <cell r="C5012" t="str">
            <v>Servidor Web</v>
          </cell>
          <cell r="D5012">
            <v>29570625</v>
          </cell>
        </row>
        <row r="5013">
          <cell r="B5013" t="str">
            <v>N0P10E12</v>
          </cell>
          <cell r="C5013" t="str">
            <v>Servidores de Comunicaciones para Intercambio de Datos con Otros Centros de Control (IEC 60870-6)</v>
          </cell>
          <cell r="D5013">
            <v>59141250</v>
          </cell>
        </row>
        <row r="5014">
          <cell r="B5014" t="str">
            <v>N0P10E13</v>
          </cell>
          <cell r="C5014" t="str">
            <v>Enrutadores/Firewall</v>
          </cell>
          <cell r="D5014">
            <v>59141250</v>
          </cell>
        </row>
        <row r="5015">
          <cell r="B5015" t="str">
            <v>N0P10E14</v>
          </cell>
          <cell r="C5015" t="str">
            <v>Terminal Server (Conexiones Seriales)</v>
          </cell>
          <cell r="D5015">
            <v>59141250</v>
          </cell>
        </row>
        <row r="5016">
          <cell r="B5016" t="str">
            <v>N0P10E15</v>
          </cell>
          <cell r="C5016" t="str">
            <v>Switches</v>
          </cell>
          <cell r="D5016">
            <v>68998125</v>
          </cell>
        </row>
        <row r="5017">
          <cell r="B5017" t="str">
            <v>N0P10E16</v>
          </cell>
          <cell r="C5017" t="str">
            <v>Impresora Color</v>
          </cell>
          <cell r="D5017">
            <v>39427500</v>
          </cell>
        </row>
        <row r="5018">
          <cell r="B5018" t="str">
            <v>N0P10E17</v>
          </cell>
          <cell r="C5018" t="str">
            <v>Sistema Sincronización de Tiempo (GPS)</v>
          </cell>
          <cell r="D5018">
            <v>29570625</v>
          </cell>
        </row>
        <row r="5019">
          <cell r="B5019" t="str">
            <v>N0P10E18</v>
          </cell>
          <cell r="C5019" t="str">
            <v>Gabinete (Incluyendo KVM)</v>
          </cell>
          <cell r="D5019">
            <v>29570625</v>
          </cell>
        </row>
        <row r="5020">
          <cell r="B5020" t="str">
            <v>N0P10E19</v>
          </cell>
          <cell r="C5020" t="str">
            <v>1 Grupo</v>
          </cell>
          <cell r="D5020">
            <v>236565000</v>
          </cell>
        </row>
        <row r="5021">
          <cell r="B5021" t="str">
            <v>N0P10E20</v>
          </cell>
          <cell r="C5021" t="str">
            <v>Software Básico y SCADA</v>
          </cell>
          <cell r="D5021">
            <v>1222252500</v>
          </cell>
        </row>
        <row r="5022">
          <cell r="B5022" t="str">
            <v>N0P10E21</v>
          </cell>
          <cell r="C5022" t="str">
            <v>Aplicaciones de Red (EMS) - Análisis de Seguridad</v>
          </cell>
          <cell r="D5022">
            <v>1222252500</v>
          </cell>
        </row>
        <row r="5023">
          <cell r="B5023" t="str">
            <v>N0P10E22</v>
          </cell>
          <cell r="C5023" t="str">
            <v>Aplicaciones de Red (EMS) - Avanzado</v>
          </cell>
          <cell r="D5023">
            <v>611126250</v>
          </cell>
        </row>
        <row r="5024">
          <cell r="B5024" t="str">
            <v>N0P10E23</v>
          </cell>
          <cell r="C5024" t="str">
            <v>Soporte del Modelo de Información Común (CIM)</v>
          </cell>
          <cell r="D5024">
            <v>187280625</v>
          </cell>
        </row>
        <row r="5025">
          <cell r="B5025" t="str">
            <v>N0P10E24</v>
          </cell>
          <cell r="C5025" t="str">
            <v>Software Básico UI</v>
          </cell>
          <cell r="D5025">
            <v>463273125</v>
          </cell>
        </row>
        <row r="5026">
          <cell r="B5026" t="str">
            <v>N0P10E25</v>
          </cell>
          <cell r="C5026" t="str">
            <v>Software del Sistema de Video Proyección</v>
          </cell>
          <cell r="D5026">
            <v>98568750</v>
          </cell>
        </row>
        <row r="5027">
          <cell r="B5027" t="str">
            <v>N0P10E26</v>
          </cell>
          <cell r="C5027" t="str">
            <v>Software para el Ambiente de Desarrollo SCADA/EMS</v>
          </cell>
          <cell r="D5027">
            <v>157710000</v>
          </cell>
        </row>
        <row r="5028">
          <cell r="B5028" t="str">
            <v>N0P10E27</v>
          </cell>
          <cell r="C5028" t="str">
            <v>Sistema HIS (Replicado)</v>
          </cell>
          <cell r="D5028">
            <v>157710000</v>
          </cell>
        </row>
        <row r="5029">
          <cell r="B5029" t="str">
            <v>N0P10E28</v>
          </cell>
          <cell r="C5029" t="str">
            <v>Software de Interfaces para Intercambio de Información en el Sistema de Soporte a Usuarios Externos</v>
          </cell>
          <cell r="D5029">
            <v>118282500</v>
          </cell>
        </row>
        <row r="5030">
          <cell r="B5030" t="str">
            <v>N0P10E29</v>
          </cell>
          <cell r="C5030" t="str">
            <v>Sistema HIS</v>
          </cell>
          <cell r="D5030">
            <v>739265625</v>
          </cell>
        </row>
        <row r="5031">
          <cell r="B5031" t="str">
            <v>N0P10E30</v>
          </cell>
          <cell r="C5031" t="str">
            <v>Protocolo Intercambio de Datos con Otros Centros de Control (IEC 60870-6)</v>
          </cell>
          <cell r="D5031">
            <v>305563125</v>
          </cell>
        </row>
        <row r="5032">
          <cell r="B5032" t="str">
            <v>N0P10E31</v>
          </cell>
          <cell r="C5032" t="str">
            <v>Software para gestión de redes</v>
          </cell>
          <cell r="D5032">
            <v>59141250</v>
          </cell>
        </row>
        <row r="5033">
          <cell r="B5033" t="str">
            <v>N0P10E32</v>
          </cell>
          <cell r="C5033" t="str">
            <v>Servidores SCADA</v>
          </cell>
          <cell r="D5033">
            <v>59141250</v>
          </cell>
        </row>
        <row r="5034">
          <cell r="B5034" t="str">
            <v>N0P10E33</v>
          </cell>
          <cell r="C5034" t="str">
            <v>Estación de Trabajo para Operación (3 monitores)</v>
          </cell>
          <cell r="D5034">
            <v>29570625</v>
          </cell>
        </row>
        <row r="5035">
          <cell r="B5035" t="str">
            <v>N0P10E34</v>
          </cell>
          <cell r="C5035" t="str">
            <v>Servidores del Sistema de BD Histórica</v>
          </cell>
          <cell r="D5035">
            <v>39427500</v>
          </cell>
        </row>
        <row r="5036">
          <cell r="B5036" t="str">
            <v>N0P10E35</v>
          </cell>
          <cell r="C5036" t="str">
            <v>Servidores de Comunicaciones para Intercambio de Datos con Otros Centros de Control (IEC 60870-6)</v>
          </cell>
          <cell r="D5036">
            <v>29570625</v>
          </cell>
        </row>
        <row r="5037">
          <cell r="B5037" t="str">
            <v>N0P10E36</v>
          </cell>
          <cell r="C5037" t="str">
            <v>Enrutadores/Firewall</v>
          </cell>
          <cell r="D5037">
            <v>39427500</v>
          </cell>
        </row>
        <row r="5038">
          <cell r="B5038" t="str">
            <v>N0P10E37</v>
          </cell>
          <cell r="C5038" t="str">
            <v>Terminal Server (Conexiones Seriales)</v>
          </cell>
          <cell r="D5038">
            <v>59141250</v>
          </cell>
        </row>
        <row r="5039">
          <cell r="B5039" t="str">
            <v>N0P10E38</v>
          </cell>
          <cell r="C5039" t="str">
            <v>Switches</v>
          </cell>
          <cell r="D5039">
            <v>39427500</v>
          </cell>
        </row>
        <row r="5040">
          <cell r="B5040" t="str">
            <v>N0P10E39</v>
          </cell>
          <cell r="C5040" t="str">
            <v>Impresora Color</v>
          </cell>
          <cell r="D5040">
            <v>19713750</v>
          </cell>
        </row>
        <row r="5041">
          <cell r="B5041" t="str">
            <v>N0P10E40</v>
          </cell>
          <cell r="C5041" t="str">
            <v>Sistema Sincronización de Tiempo (GPS)</v>
          </cell>
          <cell r="D5041">
            <v>29570625</v>
          </cell>
        </row>
        <row r="5042">
          <cell r="B5042" t="str">
            <v>N0P10E41</v>
          </cell>
          <cell r="C5042" t="str">
            <v>Gabinete (Incluyendo KVM)</v>
          </cell>
          <cell r="D5042">
            <v>19713750</v>
          </cell>
        </row>
        <row r="5043">
          <cell r="B5043" t="str">
            <v>N0P10E42</v>
          </cell>
          <cell r="C5043" t="str">
            <v>1 Grupo</v>
          </cell>
          <cell r="D5043">
            <v>39427500</v>
          </cell>
        </row>
        <row r="5044">
          <cell r="B5044" t="str">
            <v>N0P10E43</v>
          </cell>
          <cell r="C5044" t="str">
            <v>Software Básico y SCADA</v>
          </cell>
          <cell r="D5044">
            <v>739265625</v>
          </cell>
        </row>
        <row r="5045">
          <cell r="B5045" t="str">
            <v>N0P10E44</v>
          </cell>
          <cell r="C5045" t="str">
            <v>Software Básico UI</v>
          </cell>
          <cell r="D5045">
            <v>157710000</v>
          </cell>
        </row>
        <row r="5046">
          <cell r="B5046" t="str">
            <v>N0P10E45</v>
          </cell>
          <cell r="C5046" t="str">
            <v>Sistema HIS</v>
          </cell>
          <cell r="D5046">
            <v>443559375</v>
          </cell>
        </row>
        <row r="5047">
          <cell r="B5047" t="str">
            <v>N0P10E46</v>
          </cell>
          <cell r="C5047" t="str">
            <v>Protocolo Intercambio de Datos con Otros Centros de Control (IEC 60870-6)</v>
          </cell>
          <cell r="D5047">
            <v>187280625</v>
          </cell>
        </row>
        <row r="5048">
          <cell r="B5048" t="str">
            <v>N0P10E47</v>
          </cell>
          <cell r="C5048" t="str">
            <v>Software para gestión de redes</v>
          </cell>
          <cell r="D5048">
            <v>39427500</v>
          </cell>
        </row>
        <row r="5049">
          <cell r="B5049" t="str">
            <v>N0P11E01</v>
          </cell>
          <cell r="C5049" t="str">
            <v>Servidores SCADA</v>
          </cell>
          <cell r="D5049">
            <v>58056625</v>
          </cell>
        </row>
        <row r="5050">
          <cell r="B5050" t="str">
            <v>N0P11E02</v>
          </cell>
          <cell r="C5050" t="str">
            <v>Servidores Aplicaciones EMS</v>
          </cell>
          <cell r="D5050">
            <v>0</v>
          </cell>
        </row>
        <row r="5051">
          <cell r="B5051" t="str">
            <v>N0P11E03</v>
          </cell>
          <cell r="C5051" t="str">
            <v>Servidores Aplicaciones DMS</v>
          </cell>
          <cell r="D5051">
            <v>58056625</v>
          </cell>
        </row>
        <row r="5052">
          <cell r="B5052" t="str">
            <v>N0P11E04</v>
          </cell>
          <cell r="C5052" t="str">
            <v>Servidores Aplicaciones OMS+CMS+GIS</v>
          </cell>
          <cell r="D5052">
            <v>58056625</v>
          </cell>
        </row>
        <row r="5053">
          <cell r="B5053" t="str">
            <v>N0P11E05</v>
          </cell>
          <cell r="C5053" t="str">
            <v>Estación de Trabajo para Operación (3 monitores)</v>
          </cell>
          <cell r="D5053">
            <v>92890600</v>
          </cell>
        </row>
        <row r="5054">
          <cell r="B5054" t="str">
            <v>N0P11E06</v>
          </cell>
          <cell r="C5054" t="str">
            <v>Sistema de Proyección Trasera (2x3 módulos)</v>
          </cell>
          <cell r="D5054">
            <v>1555917550</v>
          </cell>
        </row>
        <row r="5055">
          <cell r="B5055" t="str">
            <v>N0P11E07</v>
          </cell>
          <cell r="C5055" t="str">
            <v>Servidores del Sistema de BD Histórica</v>
          </cell>
          <cell r="D5055">
            <v>69667950</v>
          </cell>
        </row>
        <row r="5056">
          <cell r="B5056" t="str">
            <v>N0P11E08</v>
          </cell>
          <cell r="C5056" t="str">
            <v>Equipo Externo de Almacenamiento de Datos (Tipo LTO)</v>
          </cell>
          <cell r="D5056">
            <v>23222650</v>
          </cell>
        </row>
        <row r="5057">
          <cell r="B5057" t="str">
            <v>N0P11E09</v>
          </cell>
          <cell r="C5057" t="str">
            <v>Servidor del Sistema de Desarrollo</v>
          </cell>
          <cell r="D5057">
            <v>34833975</v>
          </cell>
        </row>
        <row r="5058">
          <cell r="B5058" t="str">
            <v>N0P11E10</v>
          </cell>
          <cell r="C5058" t="str">
            <v>Estación de Trabajo para Desarrollo (2 monitores)</v>
          </cell>
          <cell r="D5058">
            <v>23222650</v>
          </cell>
        </row>
        <row r="5059">
          <cell r="B5059" t="str">
            <v>N0P11E11</v>
          </cell>
          <cell r="C5059" t="str">
            <v>Impresora Color</v>
          </cell>
          <cell r="D5059">
            <v>23222650</v>
          </cell>
        </row>
        <row r="5060">
          <cell r="B5060" t="str">
            <v>N0P11E12</v>
          </cell>
          <cell r="C5060" t="str">
            <v>Servidor HIS Replicado</v>
          </cell>
          <cell r="D5060">
            <v>34833975</v>
          </cell>
        </row>
        <row r="5061">
          <cell r="B5061" t="str">
            <v>N0P11E13</v>
          </cell>
          <cell r="C5061" t="str">
            <v>Servidor Web</v>
          </cell>
          <cell r="D5061">
            <v>34833975</v>
          </cell>
        </row>
        <row r="5062">
          <cell r="B5062" t="str">
            <v>N0P11E14</v>
          </cell>
          <cell r="C5062" t="str">
            <v>Servidores de Comunicaciones para Intercambio de Datos con Otros Centros de Control (IEC 60870-6)</v>
          </cell>
          <cell r="D5062">
            <v>58056625</v>
          </cell>
        </row>
        <row r="5063">
          <cell r="B5063" t="str">
            <v>N0P11E15</v>
          </cell>
          <cell r="C5063" t="str">
            <v>Enrutadores/Firewall</v>
          </cell>
          <cell r="D5063">
            <v>58056625</v>
          </cell>
        </row>
        <row r="5064">
          <cell r="B5064" t="str">
            <v>N0P11E16</v>
          </cell>
          <cell r="C5064" t="str">
            <v>Terminal Server (Conexiones Seriales)</v>
          </cell>
          <cell r="D5064">
            <v>58056625</v>
          </cell>
        </row>
        <row r="5065">
          <cell r="B5065" t="str">
            <v>N0P11E17</v>
          </cell>
          <cell r="C5065" t="str">
            <v>Switches</v>
          </cell>
          <cell r="D5065">
            <v>69667950</v>
          </cell>
        </row>
        <row r="5066">
          <cell r="B5066" t="str">
            <v>N0P11E18</v>
          </cell>
          <cell r="C5066" t="str">
            <v>Impresora Color</v>
          </cell>
          <cell r="D5066">
            <v>34833975</v>
          </cell>
        </row>
        <row r="5067">
          <cell r="B5067" t="str">
            <v>N0P11E19</v>
          </cell>
          <cell r="C5067" t="str">
            <v>Sistema Sincronización de Tiempo (GPS)</v>
          </cell>
          <cell r="D5067">
            <v>34833975</v>
          </cell>
        </row>
        <row r="5068">
          <cell r="B5068" t="str">
            <v>N0P11E20</v>
          </cell>
          <cell r="C5068" t="str">
            <v>Gabinete (Incluyendo KVM)</v>
          </cell>
          <cell r="D5068">
            <v>34833975</v>
          </cell>
        </row>
        <row r="5069">
          <cell r="B5069" t="str">
            <v>N0P11E21</v>
          </cell>
          <cell r="C5069" t="str">
            <v>1 Grupo</v>
          </cell>
          <cell r="D5069">
            <v>243837825.00000003</v>
          </cell>
        </row>
        <row r="5070">
          <cell r="B5070" t="str">
            <v>N0P11E22</v>
          </cell>
          <cell r="C5070" t="str">
            <v>Software Básico y SCADA</v>
          </cell>
          <cell r="D5070">
            <v>1230800450</v>
          </cell>
        </row>
        <row r="5071">
          <cell r="B5071" t="str">
            <v>N0P11E23</v>
          </cell>
          <cell r="C5071" t="str">
            <v>Aplicaciones DMS de Operación</v>
          </cell>
          <cell r="D5071">
            <v>1161132500</v>
          </cell>
        </row>
        <row r="5072">
          <cell r="B5072" t="str">
            <v>N0P11E24</v>
          </cell>
          <cell r="C5072" t="str">
            <v>Aplicaciones DMS - Análisis</v>
          </cell>
          <cell r="D5072">
            <v>1346913700</v>
          </cell>
        </row>
        <row r="5073">
          <cell r="B5073" t="str">
            <v>N0P11E25</v>
          </cell>
          <cell r="C5073" t="str">
            <v>Aplicaciones OMS+CMS+GIS</v>
          </cell>
          <cell r="D5073">
            <v>1045019250</v>
          </cell>
        </row>
        <row r="5074">
          <cell r="B5074" t="str">
            <v>N0P11E26</v>
          </cell>
          <cell r="C5074" t="str">
            <v>Software Básico UI</v>
          </cell>
          <cell r="D5074">
            <v>464453000</v>
          </cell>
        </row>
        <row r="5075">
          <cell r="B5075" t="str">
            <v>N0P11E27</v>
          </cell>
          <cell r="C5075" t="str">
            <v>Software del Sistema de Video Proyección</v>
          </cell>
          <cell r="D5075">
            <v>92890600</v>
          </cell>
        </row>
        <row r="5076">
          <cell r="B5076" t="str">
            <v>N0P11E28</v>
          </cell>
          <cell r="C5076" t="str">
            <v>Software para el Ambiente de Desarrollo SCADA/DMS</v>
          </cell>
          <cell r="D5076">
            <v>301894450</v>
          </cell>
        </row>
        <row r="5077">
          <cell r="B5077" t="str">
            <v>N0P11E29</v>
          </cell>
          <cell r="C5077" t="str">
            <v>Sistema HIS (Replicado)</v>
          </cell>
          <cell r="D5077">
            <v>150947225</v>
          </cell>
        </row>
        <row r="5078">
          <cell r="B5078" t="str">
            <v>N0P11E30</v>
          </cell>
          <cell r="C5078" t="str">
            <v>Software de Interfaces para Intercambio de Información en el Sistema de Soporte a Usuarios Externos</v>
          </cell>
          <cell r="D5078">
            <v>127724575</v>
          </cell>
        </row>
        <row r="5079">
          <cell r="B5079" t="str">
            <v>N0P11E31</v>
          </cell>
          <cell r="C5079" t="str">
            <v>Sistema HIS</v>
          </cell>
          <cell r="D5079">
            <v>731513475</v>
          </cell>
        </row>
        <row r="5080">
          <cell r="B5080" t="str">
            <v>N0P11E32</v>
          </cell>
          <cell r="C5080" t="str">
            <v>Protocolo Intercambio de Datos con Otros Centros de Control (IEC 60870-6)</v>
          </cell>
          <cell r="D5080">
            <v>301894450</v>
          </cell>
        </row>
        <row r="5081">
          <cell r="B5081" t="str">
            <v>N0P11E33</v>
          </cell>
          <cell r="C5081" t="str">
            <v>Software para gestión de redes</v>
          </cell>
          <cell r="D5081">
            <v>58056625</v>
          </cell>
        </row>
        <row r="5082">
          <cell r="B5082" t="str">
            <v>N0P11E34</v>
          </cell>
          <cell r="C5082" t="str">
            <v>Servidores SCADA</v>
          </cell>
          <cell r="D5082">
            <v>58056625</v>
          </cell>
        </row>
        <row r="5083">
          <cell r="B5083" t="str">
            <v>N0P11E35</v>
          </cell>
          <cell r="C5083" t="str">
            <v>Estación de Trabajo para Operación (3 monitores)</v>
          </cell>
          <cell r="D5083">
            <v>34833975</v>
          </cell>
        </row>
        <row r="5084">
          <cell r="B5084" t="str">
            <v>N0P11E36</v>
          </cell>
          <cell r="C5084" t="str">
            <v>Servidores del Sistema de BD Histórica</v>
          </cell>
          <cell r="D5084">
            <v>34833975</v>
          </cell>
        </row>
        <row r="5085">
          <cell r="B5085" t="str">
            <v>N0P11E37</v>
          </cell>
          <cell r="C5085" t="str">
            <v>Servidores de Comunicaciones para Intercambio de Datos con Otros Centros de Control (IEC 60870-6)</v>
          </cell>
          <cell r="D5085">
            <v>34833975</v>
          </cell>
        </row>
        <row r="5086">
          <cell r="B5086" t="str">
            <v>N0P11E38</v>
          </cell>
          <cell r="C5086" t="str">
            <v>Enrutadores/Firewall</v>
          </cell>
          <cell r="D5086">
            <v>34833975</v>
          </cell>
        </row>
        <row r="5087">
          <cell r="B5087" t="str">
            <v>N0P11E39</v>
          </cell>
          <cell r="C5087" t="str">
            <v>Terminal Server (Conexiones Seriales)</v>
          </cell>
          <cell r="D5087">
            <v>58056625</v>
          </cell>
        </row>
        <row r="5088">
          <cell r="B5088" t="str">
            <v>N0P11E40</v>
          </cell>
          <cell r="C5088" t="str">
            <v>Switches</v>
          </cell>
          <cell r="D5088">
            <v>34833975</v>
          </cell>
        </row>
        <row r="5089">
          <cell r="B5089" t="str">
            <v>N0P11E41</v>
          </cell>
          <cell r="C5089" t="str">
            <v>Impresora Color</v>
          </cell>
          <cell r="D5089">
            <v>23222650</v>
          </cell>
        </row>
        <row r="5090">
          <cell r="B5090" t="str">
            <v>N0P11E42</v>
          </cell>
          <cell r="C5090" t="str">
            <v>Sistema Sincronización de Tiempo (GPS)</v>
          </cell>
          <cell r="D5090">
            <v>34833975</v>
          </cell>
        </row>
        <row r="5091">
          <cell r="B5091" t="str">
            <v>N0P11E43</v>
          </cell>
          <cell r="C5091" t="str">
            <v>Gabinete (Incluyendo KVM)</v>
          </cell>
          <cell r="D5091">
            <v>11611325</v>
          </cell>
        </row>
        <row r="5092">
          <cell r="B5092" t="str">
            <v>N0P11E44</v>
          </cell>
          <cell r="C5092" t="str">
            <v>1 Grupo</v>
          </cell>
          <cell r="D5092">
            <v>34833975</v>
          </cell>
        </row>
        <row r="5093">
          <cell r="B5093" t="str">
            <v>N0P11E45</v>
          </cell>
          <cell r="C5093" t="str">
            <v>Software Básico y SCADA</v>
          </cell>
          <cell r="D5093">
            <v>731513475</v>
          </cell>
        </row>
        <row r="5094">
          <cell r="B5094" t="str">
            <v>N0P11E46</v>
          </cell>
          <cell r="C5094" t="str">
            <v>Software Básico UI</v>
          </cell>
          <cell r="D5094">
            <v>150947225</v>
          </cell>
        </row>
        <row r="5095">
          <cell r="B5095" t="str">
            <v>N0P11E47</v>
          </cell>
          <cell r="C5095" t="str">
            <v>Sistema HIS</v>
          </cell>
          <cell r="D5095">
            <v>441230350</v>
          </cell>
        </row>
        <row r="5096">
          <cell r="B5096" t="str">
            <v>N0P11E48</v>
          </cell>
          <cell r="C5096" t="str">
            <v>Protocolo Intercambio de Datos con Otros Centros de Control (IEC 60870-6)</v>
          </cell>
          <cell r="D5096">
            <v>185781200</v>
          </cell>
        </row>
        <row r="5097">
          <cell r="B5097" t="str">
            <v>N0P11E49</v>
          </cell>
          <cell r="C5097" t="str">
            <v>Software para gestión de redes</v>
          </cell>
          <cell r="D5097">
            <v>34833975</v>
          </cell>
        </row>
        <row r="5098">
          <cell r="B5098" t="str">
            <v>N0P12E01</v>
          </cell>
          <cell r="C5098" t="str">
            <v>Servidores SCADA</v>
          </cell>
          <cell r="D5098">
            <v>61644964</v>
          </cell>
        </row>
        <row r="5099">
          <cell r="B5099" t="str">
            <v>N0P12E02</v>
          </cell>
          <cell r="C5099" t="str">
            <v>Servidores Aplicaciones EMS</v>
          </cell>
          <cell r="D5099">
            <v>61644964</v>
          </cell>
        </row>
        <row r="5100">
          <cell r="B5100" t="str">
            <v>N0P12E03</v>
          </cell>
          <cell r="C5100" t="str">
            <v>Servidores Aplicaciones DMS</v>
          </cell>
          <cell r="D5100">
            <v>61644964</v>
          </cell>
        </row>
        <row r="5101">
          <cell r="B5101" t="str">
            <v>N0P12E04</v>
          </cell>
          <cell r="C5101" t="str">
            <v>Servidores Aplicaciones OMS+CMS+GIS</v>
          </cell>
          <cell r="D5101">
            <v>61644964</v>
          </cell>
        </row>
        <row r="5102">
          <cell r="B5102" t="str">
            <v>N0P12E05</v>
          </cell>
          <cell r="C5102" t="str">
            <v>Estación de Trabajo para Operación (3 monitores)</v>
          </cell>
          <cell r="D5102">
            <v>92467446</v>
          </cell>
        </row>
        <row r="5103">
          <cell r="B5103" t="str">
            <v>N0P12E06</v>
          </cell>
          <cell r="C5103" t="str">
            <v>Sistema de Proyección Trasera (2x3 módulos)</v>
          </cell>
          <cell r="D5103">
            <v>1494890377</v>
          </cell>
        </row>
        <row r="5104">
          <cell r="B5104" t="str">
            <v>N0P12E07</v>
          </cell>
          <cell r="C5104" t="str">
            <v>Estación de Trabajo para Operación (3 monitores)</v>
          </cell>
          <cell r="D5104">
            <v>92467446</v>
          </cell>
        </row>
        <row r="5105">
          <cell r="B5105" t="str">
            <v>N0P12E08</v>
          </cell>
          <cell r="C5105" t="str">
            <v>Sistema de Proyección Trasera (2x3 módulos)</v>
          </cell>
          <cell r="D5105">
            <v>1494890377</v>
          </cell>
        </row>
        <row r="5106">
          <cell r="B5106" t="str">
            <v>N0P12E09</v>
          </cell>
          <cell r="C5106" t="str">
            <v>Servidores del Sistema de BD Histórica</v>
          </cell>
          <cell r="D5106">
            <v>77056205</v>
          </cell>
        </row>
        <row r="5107">
          <cell r="B5107" t="str">
            <v>N0P12E10</v>
          </cell>
          <cell r="C5107" t="str">
            <v>Equipo Externo de Almacenamiento de Datos (Tipo LTO)</v>
          </cell>
          <cell r="D5107">
            <v>30822482</v>
          </cell>
        </row>
        <row r="5108">
          <cell r="B5108" t="str">
            <v>N0P12E11</v>
          </cell>
          <cell r="C5108" t="str">
            <v>Servidor del Sistema de Desarrollo</v>
          </cell>
          <cell r="D5108">
            <v>30822482</v>
          </cell>
        </row>
        <row r="5109">
          <cell r="B5109" t="str">
            <v>N0P12E12</v>
          </cell>
          <cell r="C5109" t="str">
            <v>Estación de Trabajo para Desarrollo (2 monitores)</v>
          </cell>
          <cell r="D5109">
            <v>30822482</v>
          </cell>
        </row>
        <row r="5110">
          <cell r="B5110" t="str">
            <v>N0P12E13</v>
          </cell>
          <cell r="C5110" t="str">
            <v>Impresora Color</v>
          </cell>
          <cell r="D5110">
            <v>15411241</v>
          </cell>
        </row>
        <row r="5111">
          <cell r="B5111" t="str">
            <v>N0P12E14</v>
          </cell>
          <cell r="C5111" t="str">
            <v>Servidor HIS Replicado</v>
          </cell>
          <cell r="D5111">
            <v>30822482</v>
          </cell>
        </row>
        <row r="5112">
          <cell r="B5112" t="str">
            <v>N0P12E15</v>
          </cell>
          <cell r="C5112" t="str">
            <v>Servidor Web</v>
          </cell>
          <cell r="D5112">
            <v>30822482</v>
          </cell>
        </row>
        <row r="5113">
          <cell r="B5113" t="str">
            <v>N0P12E16</v>
          </cell>
          <cell r="C5113" t="str">
            <v>Servidores de Comunicaciones para Intercambio de Datos con Otros Centros de Control (IEC 60870-6)</v>
          </cell>
          <cell r="D5113">
            <v>61644964</v>
          </cell>
        </row>
        <row r="5114">
          <cell r="B5114" t="str">
            <v>N0P12E17</v>
          </cell>
          <cell r="C5114" t="str">
            <v>Enrutadores/Firewall</v>
          </cell>
          <cell r="D5114">
            <v>61644964</v>
          </cell>
        </row>
        <row r="5115">
          <cell r="B5115" t="str">
            <v>N0P12E18</v>
          </cell>
          <cell r="C5115" t="str">
            <v>Terminal Server (Conexiones Seriales)</v>
          </cell>
          <cell r="D5115">
            <v>61644964</v>
          </cell>
        </row>
        <row r="5116">
          <cell r="B5116" t="str">
            <v>N0P12E19</v>
          </cell>
          <cell r="C5116" t="str">
            <v>Switches</v>
          </cell>
          <cell r="D5116">
            <v>77056205</v>
          </cell>
        </row>
        <row r="5117">
          <cell r="B5117" t="str">
            <v>N0P12E20</v>
          </cell>
          <cell r="C5117" t="str">
            <v>Impresora Color</v>
          </cell>
          <cell r="D5117">
            <v>77056205</v>
          </cell>
        </row>
        <row r="5118">
          <cell r="B5118" t="str">
            <v>N0P12E21</v>
          </cell>
          <cell r="C5118" t="str">
            <v>Sistema Sincronización de Tiempo (GPS)</v>
          </cell>
          <cell r="D5118">
            <v>30822482</v>
          </cell>
        </row>
        <row r="5119">
          <cell r="B5119" t="str">
            <v>N0P12E22</v>
          </cell>
          <cell r="C5119" t="str">
            <v>Gabinete (Incluyendo KVM)</v>
          </cell>
          <cell r="D5119">
            <v>30822482</v>
          </cell>
        </row>
        <row r="5120">
          <cell r="B5120" t="str">
            <v>N0P12E23</v>
          </cell>
          <cell r="C5120" t="str">
            <v>1 Grupo</v>
          </cell>
          <cell r="D5120">
            <v>416103507</v>
          </cell>
        </row>
        <row r="5121">
          <cell r="B5121" t="str">
            <v>N0P12E24</v>
          </cell>
          <cell r="C5121" t="str">
            <v>Software Básico y SCADA</v>
          </cell>
          <cell r="D5121">
            <v>1232899280</v>
          </cell>
        </row>
        <row r="5122">
          <cell r="B5122" t="str">
            <v>N0P12E25</v>
          </cell>
          <cell r="C5122" t="str">
            <v>Aplicaciones de Red (EMS) - Análisis de Seguridad</v>
          </cell>
          <cell r="D5122">
            <v>1232899280</v>
          </cell>
        </row>
        <row r="5123">
          <cell r="B5123" t="str">
            <v>N0P12E26</v>
          </cell>
          <cell r="C5123" t="str">
            <v>Aplicaciones de Red (EMS) - Avanzado</v>
          </cell>
          <cell r="D5123">
            <v>616449640</v>
          </cell>
        </row>
        <row r="5124">
          <cell r="B5124" t="str">
            <v>N0P12E27</v>
          </cell>
          <cell r="C5124" t="str">
            <v>Soporte del Modelo de Información Común (CIM)</v>
          </cell>
          <cell r="D5124">
            <v>184934892</v>
          </cell>
        </row>
        <row r="5125">
          <cell r="B5125" t="str">
            <v>N0P12E28</v>
          </cell>
          <cell r="C5125" t="str">
            <v>Aplicaciones DMS de Operación</v>
          </cell>
          <cell r="D5125">
            <v>1171254316</v>
          </cell>
        </row>
        <row r="5126">
          <cell r="B5126" t="str">
            <v>N0P12E29</v>
          </cell>
          <cell r="C5126" t="str">
            <v>Aplicaciones DMS - Análisis</v>
          </cell>
          <cell r="D5126">
            <v>1356189208</v>
          </cell>
        </row>
        <row r="5127">
          <cell r="B5127" t="str">
            <v>N0P12E30</v>
          </cell>
          <cell r="C5127" t="str">
            <v>Aplicaciones OMS+CMS+GIS</v>
          </cell>
          <cell r="D5127">
            <v>1047964388.0000001</v>
          </cell>
        </row>
        <row r="5128">
          <cell r="B5128" t="str">
            <v>N0P12E31</v>
          </cell>
          <cell r="C5128" t="str">
            <v>Software Básico UI</v>
          </cell>
          <cell r="D5128">
            <v>924674460</v>
          </cell>
        </row>
        <row r="5129">
          <cell r="B5129" t="str">
            <v>N0P12E32</v>
          </cell>
          <cell r="C5129" t="str">
            <v>Software del Sistema de Video Proyección</v>
          </cell>
          <cell r="D5129">
            <v>200346133</v>
          </cell>
        </row>
        <row r="5130">
          <cell r="B5130" t="str">
            <v>N0P12E33</v>
          </cell>
          <cell r="C5130" t="str">
            <v>Software para el Ambiente de Desarrollo SCADA/DMS</v>
          </cell>
          <cell r="D5130">
            <v>308224820</v>
          </cell>
        </row>
        <row r="5131">
          <cell r="B5131" t="str">
            <v>N0P12E34</v>
          </cell>
          <cell r="C5131" t="str">
            <v>Sistema HIS (Replicado)</v>
          </cell>
          <cell r="D5131">
            <v>154112410</v>
          </cell>
        </row>
        <row r="5132">
          <cell r="B5132" t="str">
            <v>N0P12E35</v>
          </cell>
          <cell r="C5132" t="str">
            <v>Software de Interfaces para Intercambio de Información en el Sistema de Soporte a Usuarios Externos</v>
          </cell>
          <cell r="D5132">
            <v>123289928</v>
          </cell>
        </row>
        <row r="5133">
          <cell r="B5133" t="str">
            <v>N0P12E36</v>
          </cell>
          <cell r="C5133" t="str">
            <v>Sistema HIS</v>
          </cell>
          <cell r="D5133">
            <v>446925989</v>
          </cell>
        </row>
        <row r="5134">
          <cell r="B5134" t="str">
            <v>N0P12E37</v>
          </cell>
          <cell r="C5134" t="str">
            <v>Protocolo Intercambio de Datos con Otros Centros de Control (IEC 60870-6)</v>
          </cell>
          <cell r="D5134">
            <v>184934892</v>
          </cell>
        </row>
        <row r="5135">
          <cell r="B5135" t="str">
            <v>N0P12E38</v>
          </cell>
          <cell r="C5135" t="str">
            <v>Software para gestión de redes</v>
          </cell>
          <cell r="D5135">
            <v>123289928</v>
          </cell>
        </row>
        <row r="5136">
          <cell r="B5136" t="str">
            <v>N0P12E39</v>
          </cell>
          <cell r="C5136" t="str">
            <v>Servidores SCADA</v>
          </cell>
          <cell r="D5136">
            <v>61644964</v>
          </cell>
        </row>
        <row r="5137">
          <cell r="B5137" t="str">
            <v>N0P12E40</v>
          </cell>
          <cell r="C5137" t="str">
            <v>Estación de Trabajo para Operación (3 monitores)</v>
          </cell>
          <cell r="D5137">
            <v>30822482</v>
          </cell>
        </row>
        <row r="5138">
          <cell r="B5138" t="str">
            <v>N0P12E41</v>
          </cell>
          <cell r="C5138" t="str">
            <v>Estación de Trabajo para Operación (3 monitores)</v>
          </cell>
          <cell r="D5138">
            <v>30822482</v>
          </cell>
        </row>
        <row r="5139">
          <cell r="B5139" t="str">
            <v>N0P12E42</v>
          </cell>
          <cell r="C5139" t="str">
            <v>Servidores del Sistema de BD Histórica</v>
          </cell>
          <cell r="D5139">
            <v>30822482</v>
          </cell>
        </row>
        <row r="5140">
          <cell r="B5140" t="str">
            <v>N0P12E43</v>
          </cell>
          <cell r="C5140" t="str">
            <v>Servidores de Comunicaciones para Intercambio de Datos con Otros Centros de Control (IEC 60870-6)</v>
          </cell>
          <cell r="D5140">
            <v>30822482</v>
          </cell>
        </row>
        <row r="5141">
          <cell r="B5141" t="str">
            <v>N0P12E44</v>
          </cell>
          <cell r="C5141" t="str">
            <v>Enrutadores/Firewall</v>
          </cell>
          <cell r="D5141">
            <v>30822482</v>
          </cell>
        </row>
        <row r="5142">
          <cell r="B5142" t="str">
            <v>N0P12E45</v>
          </cell>
          <cell r="C5142" t="str">
            <v>Terminal Server (Conexiones Seriales)</v>
          </cell>
          <cell r="D5142">
            <v>61644964</v>
          </cell>
        </row>
        <row r="5143">
          <cell r="B5143" t="str">
            <v>N0P12E46</v>
          </cell>
          <cell r="C5143" t="str">
            <v>Switches</v>
          </cell>
          <cell r="D5143">
            <v>30822482</v>
          </cell>
        </row>
        <row r="5144">
          <cell r="B5144" t="str">
            <v>N0P12E47</v>
          </cell>
          <cell r="C5144" t="str">
            <v>Impresora Color</v>
          </cell>
          <cell r="D5144">
            <v>15411241</v>
          </cell>
        </row>
        <row r="5145">
          <cell r="B5145" t="str">
            <v>N0P12E48</v>
          </cell>
          <cell r="C5145" t="str">
            <v>Sistema Sincronización de Tiempo (GPS)</v>
          </cell>
          <cell r="D5145">
            <v>30822482</v>
          </cell>
        </row>
        <row r="5146">
          <cell r="B5146" t="str">
            <v>N0P12E49</v>
          </cell>
          <cell r="C5146" t="str">
            <v>Gabinete (Incluyendo KVM)</v>
          </cell>
          <cell r="D5146">
            <v>15411241</v>
          </cell>
        </row>
        <row r="5147">
          <cell r="B5147" t="str">
            <v>N0P12E50</v>
          </cell>
          <cell r="C5147" t="str">
            <v>1 Grupo</v>
          </cell>
          <cell r="D5147">
            <v>46233723</v>
          </cell>
        </row>
        <row r="5148">
          <cell r="B5148" t="str">
            <v>N0P12E51</v>
          </cell>
          <cell r="C5148" t="str">
            <v>Software Básico y SCADA</v>
          </cell>
          <cell r="D5148">
            <v>739739568</v>
          </cell>
        </row>
        <row r="5149">
          <cell r="B5149" t="str">
            <v>N0P12E52</v>
          </cell>
          <cell r="C5149" t="str">
            <v>Software Básico UI</v>
          </cell>
          <cell r="D5149">
            <v>462337230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01306"/>
      <sheetName val="401905"/>
      <sheetName val="401505"/>
      <sheetName val="200406"/>
      <sheetName val="300306"/>
      <sheetName val="200200"/>
      <sheetName val="200800"/>
      <sheetName val="402600"/>
      <sheetName val="200301"/>
      <sheetName val="200700"/>
      <sheetName val="200901"/>
      <sheetName val="402000"/>
      <sheetName val="400600"/>
      <sheetName val="400802"/>
      <sheetName val="45"/>
      <sheetName val="48"/>
      <sheetName val="69"/>
      <sheetName val="81"/>
      <sheetName val="95"/>
      <sheetName val="14"/>
      <sheetName val="59"/>
      <sheetName val="R_MANT_MT_BT"/>
      <sheetName val="UCC_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01305"/>
      <sheetName val="401905"/>
      <sheetName val="200405"/>
      <sheetName val="300305"/>
      <sheetName val="401505"/>
      <sheetName val="45"/>
      <sheetName val="48"/>
      <sheetName val="69"/>
      <sheetName val="200301"/>
      <sheetName val="400402"/>
      <sheetName val="81"/>
      <sheetName val="401004"/>
      <sheetName val="95"/>
      <sheetName val="402601"/>
      <sheetName val="101"/>
      <sheetName val="200300"/>
      <sheetName val="200700"/>
      <sheetName val="14"/>
      <sheetName val="59"/>
      <sheetName val="186"/>
      <sheetName val="R_MANT_MT_BT"/>
      <sheetName val="UCC_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otas de Servicios" id="{440B4E3D-89D7-4D42-8394-CF0747BF16B9}" userId="Notas de Servicio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B0959-4969-4D59-BB7D-0327649D0C46}" name="Tabla489153" displayName="Tabla489153" ref="B4:I77" totalsRowCount="1" headerRowDxfId="266">
  <autoFilter ref="B4:I76" xr:uid="{C72B0959-4969-4D59-BB7D-0327649D0C46}"/>
  <tableColumns count="8">
    <tableColumn id="1" xr3:uid="{C343D9E8-E944-4965-8B4B-328E45ACFC4C}" name="UCC" totalsRowLabel="Total" dataDxfId="265" totalsRowDxfId="264"/>
    <tableColumn id="2" xr3:uid="{04F02613-DBDA-4FDD-9920-9678D920E8B4}" name="Descripción" dataDxfId="263">
      <calculatedColumnFormula>IFERROR(VLOOKUP(B5,[1]UCC_CAP14!$B:$D,2,0),"")</calculatedColumnFormula>
    </tableColumn>
    <tableColumn id="3" xr3:uid="{E13BBE30-3CF1-406A-A078-8729476D8DE2}" name="Valor UCC" dataDxfId="262" dataCellStyle="Moneda">
      <calculatedColumnFormula>IFERROR(VLOOKUP(B5,[1]UCC_CAP14!$B:$D,3,0),0)</calculatedColumnFormula>
    </tableColumn>
    <tableColumn id="4" xr3:uid="{F42180C7-59C5-4AE0-A2C7-299A2D381F03}" name="Cantidad Plan" dataDxfId="261"/>
    <tableColumn id="5" xr3:uid="{B3FF76E6-A7B3-4134-81CD-5E01494B4ABE}" name="Valor Plan" totalsRowFunction="sum" dataDxfId="260" totalsRowDxfId="259">
      <calculatedColumnFormula>E5*D5</calculatedColumnFormula>
    </tableColumn>
    <tableColumn id="6" xr3:uid="{CA14B8E0-33A8-4215-AB27-C1B3168AFA2A}" name="Cantidad CAPEX" dataDxfId="258">
      <calculatedColumnFormula>_xlfn.XLOOKUP(B5,[2]!Tabla2[UUCC],[2]!Tabla2[CANTIDAD],0)</calculatedColumnFormula>
    </tableColumn>
    <tableColumn id="7" xr3:uid="{15382782-3566-4DAF-BA1A-03686EABBBAC}" name="Valor CAPEX" totalsRowFunction="sum" dataDxfId="257" totalsRowDxfId="256">
      <calculatedColumnFormula>G5*D5</calculatedColumnFormula>
    </tableColumn>
    <tableColumn id="8" xr3:uid="{52D86D7A-A4C7-4435-90A3-F9397F28E61F}" name="Diferencia" totalsRowFunction="count" dataDxfId="255">
      <calculatedColumnFormula>E5-G5</calculatedColumnFormula>
    </tableColumn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BE2DC6-A332-4DB5-A482-5955F135E189}" name="Tabla489" displayName="Tabla489" ref="C62:G75" totalsRowCount="1" dataDxfId="185">
  <autoFilter ref="C62:G74" xr:uid="{DDBE2DC6-A332-4DB5-A482-5955F135E189}"/>
  <tableColumns count="5">
    <tableColumn id="1" xr3:uid="{658785CD-CC6B-4A3C-AB88-F0D1A8439EA7}" name="Descripción" dataDxfId="184"/>
    <tableColumn id="2" xr3:uid="{D9112AC2-8829-4C43-A270-111F605CBF58}" name="Reportado CREG" dataDxfId="183"/>
    <tableColumn id="3" xr3:uid="{1B386F39-13D5-44C5-8AD6-437966E11DEA}" name="Reportado OI" dataDxfId="182"/>
    <tableColumn id="4" xr3:uid="{16C365BE-E6CD-496E-A5A4-C4206B8E737F}" name="Diferencia" dataDxfId="181">
      <calculatedColumnFormula>D63-E63</calculatedColumnFormula>
    </tableColumn>
    <tableColumn id="6" xr3:uid="{EA26ED6E-E86A-4E20-9125-E755E6F780BF}" name="Costo" totalsRowFunction="sum" dataDxfId="180" totalsRowDxfId="17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CAEF4A-52A0-412E-B751-03296CFA2BAB}" name="Tabla4891561071519618" displayName="Tabla4891561071519618" ref="B4:I7" totalsRowCount="1" headerRowDxfId="178">
  <autoFilter ref="B4:I6" xr:uid="{17CAEF4A-52A0-412E-B751-03296CFA2BAB}"/>
  <tableColumns count="8">
    <tableColumn id="1" xr3:uid="{E2A5C7E2-F6E7-43B2-B4DF-BDA1E13B98BF}" name="UCC" dataDxfId="177"/>
    <tableColumn id="2" xr3:uid="{C021A12F-7ADE-4842-9FAF-7BC10A55E3F7}" name="Descripción" dataDxfId="176">
      <calculatedColumnFormula>IFERROR(VLOOKUP(B5,[1]UCC_CAP14!$B:$D,2,0),"")</calculatedColumnFormula>
    </tableColumn>
    <tableColumn id="3" xr3:uid="{9DC0EF69-75E5-4383-8E2D-A25FAB7FC3BA}" name="Valor UCC" dataDxfId="175" dataCellStyle="Moneda">
      <calculatedColumnFormula>IFERROR(VLOOKUP(B5,[1]UCC_CAP14!$B:$D,3,0),0)</calculatedColumnFormula>
    </tableColumn>
    <tableColumn id="4" xr3:uid="{CDDA8F44-C820-4C38-84DF-528C2BA2A5BD}" name="Cantidad Plan" dataDxfId="174"/>
    <tableColumn id="5" xr3:uid="{ED6AF390-1517-4ABD-9CCF-2F8FC5C0F590}" name="Valor Plan" totalsRowFunction="sum" dataDxfId="173" totalsRowDxfId="172">
      <calculatedColumnFormula>E5*D5</calculatedColumnFormula>
    </tableColumn>
    <tableColumn id="6" xr3:uid="{B836EDDC-6C6E-47AC-97C8-33EE96807434}" name="Cantidad CAPEX" dataDxfId="171"/>
    <tableColumn id="7" xr3:uid="{D2399536-2D33-4338-9BB7-2E9502180F6A}" name="Valor CAPEX" totalsRowFunction="sum" dataDxfId="170" totalsRowDxfId="169">
      <calculatedColumnFormula>G5*D5</calculatedColumnFormula>
    </tableColumn>
    <tableColumn id="8" xr3:uid="{E16FBF7D-1034-4F9F-AF56-9CE37C00E153}" name="Diferencia" totalsRowFunction="count" dataDxfId="168">
      <calculatedColumnFormula>E5-G5</calculatedColumnFormula>
    </tableColumn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14093B-0E2E-44E3-8DD0-2133A4CBF6A2}" name="Tabla4891114161820719" displayName="Tabla4891114161820719" ref="C11:G14" totalsRowCount="1" dataDxfId="167">
  <autoFilter ref="C11:G13" xr:uid="{7F14093B-0E2E-44E3-8DD0-2133A4CBF6A2}"/>
  <tableColumns count="5">
    <tableColumn id="1" xr3:uid="{1EF62889-4F1B-4A07-BA75-570873B965E2}" name="Descripción" dataDxfId="166"/>
    <tableColumn id="2" xr3:uid="{8B9C633A-D865-48E0-BB4D-525890158B3A}" name="Reportado CREG" dataDxfId="165"/>
    <tableColumn id="3" xr3:uid="{B575D315-A129-4DBB-88E9-CEAE7F89A83E}" name="Reportado OI" dataDxfId="164"/>
    <tableColumn id="4" xr3:uid="{7BF5C7AD-530B-4DB6-804E-9ED31AF5E395}" name="Diferencia" dataDxfId="163">
      <calculatedColumnFormula>D12-E12</calculatedColumnFormula>
    </tableColumn>
    <tableColumn id="6" xr3:uid="{CE4E7F96-6227-4B42-AEEB-FB7BFA876C3B}" name="Costo" totalsRowFunction="sum" dataDxfId="162" totalsRowDxfId="16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23C2E5-0C1D-470C-9636-6ABBA8527C69}" name="Tabla48915610715196188" displayName="Tabla48915610715196188" ref="B4:I6" totalsRowCount="1" headerRowDxfId="160">
  <autoFilter ref="B4:I5" xr:uid="{E923C2E5-0C1D-470C-9636-6ABBA8527C69}"/>
  <tableColumns count="8">
    <tableColumn id="1" xr3:uid="{644BEDA8-41A8-48E5-B5D2-83417BBBDB4F}" name="UCC" dataDxfId="159"/>
    <tableColumn id="2" xr3:uid="{9CF448E3-AFDE-4235-8E2D-97EA74B39665}" name="Descripción" dataDxfId="158">
      <calculatedColumnFormula>IFERROR(VLOOKUP(B5,[1]UCC_CAP14!$B:$D,2,0),"")</calculatedColumnFormula>
    </tableColumn>
    <tableColumn id="3" xr3:uid="{F82FC970-75AF-4D4B-AF59-993AB6875AC7}" name="Valor UCC" dataDxfId="157" dataCellStyle="Moneda">
      <calculatedColumnFormula>IFERROR(VLOOKUP(B5,[1]UCC_CAP14!$B:$D,3,0),0)</calculatedColumnFormula>
    </tableColumn>
    <tableColumn id="4" xr3:uid="{7C0399AB-AE6F-43FC-8C4B-CDBA1B12A5D4}" name="Cantidad Plan" dataDxfId="156"/>
    <tableColumn id="5" xr3:uid="{453EE113-4563-49F3-BCBF-4A6D2AC145F0}" name="Valor Plan" totalsRowFunction="sum" dataDxfId="155" totalsRowDxfId="154">
      <calculatedColumnFormula>E5*D5</calculatedColumnFormula>
    </tableColumn>
    <tableColumn id="6" xr3:uid="{CE1F8A9D-3E44-46B2-82CC-44EFBCC6A5AB}" name="Cantidad CAPEX" dataDxfId="153">
      <calculatedColumnFormula>_xlfn.XLOOKUP(B5,[2]!Tabla26724[UUCC],[2]!Tabla26724[CANTIDAD],0)</calculatedColumnFormula>
    </tableColumn>
    <tableColumn id="7" xr3:uid="{C13F0B35-82D6-4485-B813-ADB60838FD0A}" name="Valor CAPEX" totalsRowFunction="sum" dataDxfId="152" totalsRowDxfId="151">
      <calculatedColumnFormula>G5*D5</calculatedColumnFormula>
    </tableColumn>
    <tableColumn id="8" xr3:uid="{39FD9F64-7A2C-4D5A-B034-B15B63475902}" name="Diferencia" totalsRowFunction="count" dataDxfId="150">
      <calculatedColumnFormula>E5-G5</calculatedColumnFormula>
    </tableColumn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723DC52-C719-40ED-BE0B-45655E8E6F5B}" name="Tabla4891561071528" displayName="Tabla4891561071528" ref="B4:I13" totalsRowCount="1" headerRowDxfId="149">
  <autoFilter ref="B4:I12" xr:uid="{4723DC52-C719-40ED-BE0B-45655E8E6F5B}"/>
  <tableColumns count="8">
    <tableColumn id="1" xr3:uid="{5DA969C7-B4CC-40BA-8FCF-88D3F387F281}" name="UCC" dataDxfId="148"/>
    <tableColumn id="2" xr3:uid="{0567D92B-8890-4C5A-82E6-1755754D27D8}" name="Descripción" dataDxfId="147">
      <calculatedColumnFormula>IFERROR(VLOOKUP(B5,[1]UCC_CAP14!$B:$D,2,0),"")</calculatedColumnFormula>
    </tableColumn>
    <tableColumn id="3" xr3:uid="{FD259AC9-6493-4717-B7B9-9D0C3D2F59AD}" name="Valor UCC" dataDxfId="146" dataCellStyle="Moneda">
      <calculatedColumnFormula>IFERROR(VLOOKUP(B5,[1]UCC_CAP14!$B:$D,3,0),0)</calculatedColumnFormula>
    </tableColumn>
    <tableColumn id="4" xr3:uid="{FFDE24D4-1DDF-4961-851B-B6C3FFD15FF6}" name="Cantidad Plan" dataDxfId="145" dataCellStyle="Millares"/>
    <tableColumn id="5" xr3:uid="{79769E9E-A270-4611-916B-41B00D884E01}" name="Valor Plan" totalsRowFunction="sum" dataDxfId="144" totalsRowDxfId="143">
      <calculatedColumnFormula>E5*D5</calculatedColumnFormula>
    </tableColumn>
    <tableColumn id="6" xr3:uid="{1E3F30CC-3D32-4B6C-94EC-25B3EB6E1798}" name="Cantidad CAPEX" dataDxfId="142">
      <calculatedColumnFormula>_xlfn.XLOOKUP(B5,[2]!Tabla24510131517[UUCC],[2]!Tabla24510131517[CANTIDAD],0)</calculatedColumnFormula>
    </tableColumn>
    <tableColumn id="7" xr3:uid="{072B66F7-64AA-464B-95F6-209E98AA5BFA}" name="Valor CAPEX" totalsRowFunction="sum" dataDxfId="141" totalsRowDxfId="140">
      <calculatedColumnFormula>G5*D5</calculatedColumnFormula>
    </tableColumn>
    <tableColumn id="8" xr3:uid="{38240D68-6EB1-4FC5-8C8E-0B0350512E42}" name="Diferencia" totalsRowFunction="count" dataDxfId="139">
      <calculatedColumnFormula>E5-G5</calculatedColumnFormula>
    </tableColumn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5A10778-60FE-43A6-B5E3-BCE6C09286D6}" name="Tabla48911141629" displayName="Tabla48911141629" ref="C17:G21" totalsRowCount="1" dataDxfId="138">
  <autoFilter ref="C17:G20" xr:uid="{75A10778-60FE-43A6-B5E3-BCE6C09286D6}"/>
  <tableColumns count="5">
    <tableColumn id="1" xr3:uid="{64912DAA-A5D1-4665-B764-5C8CABB339B7}" name="Descripción" dataDxfId="137"/>
    <tableColumn id="2" xr3:uid="{104565B7-5586-44B6-AF43-4A4C274C9568}" name="Reportado CREG" dataDxfId="136"/>
    <tableColumn id="3" xr3:uid="{C409A578-B2F6-4B0E-A5BB-683D7F1869BC}" name="Reportado OI" dataDxfId="135"/>
    <tableColumn id="4" xr3:uid="{08D2BC53-416F-40E0-924C-8106352552CA}" name="Diferencia" dataDxfId="134"/>
    <tableColumn id="6" xr3:uid="{D890D32C-E711-4D60-A1F2-4B1FA25211FF}" name="Costo" totalsRowFunction="sum" dataDxfId="133" totalsRowDxfId="13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D77AE06-6F25-4B44-83E1-80BFD533F776}" name="Tabla48915610715192024" displayName="Tabla48915610715192024" ref="B4:I45" totalsRowCount="1" headerRowDxfId="131">
  <autoFilter ref="B4:I44" xr:uid="{2D77AE06-6F25-4B44-83E1-80BFD533F776}"/>
  <tableColumns count="8">
    <tableColumn id="1" xr3:uid="{B2EBD2C2-3D74-456E-B826-BCC4FD00BEF8}" name="UCC" dataDxfId="130"/>
    <tableColumn id="2" xr3:uid="{222907F6-760C-4A3B-A63E-356C5AD22EEC}" name="Descripción" dataDxfId="129">
      <calculatedColumnFormula>IFERROR(VLOOKUP(B5,[1]UCC_CAP14!$B:$D,2,0),"")</calculatedColumnFormula>
    </tableColumn>
    <tableColumn id="3" xr3:uid="{DFD65835-8877-4A90-A290-140AD715CA32}" name="Valor UCC" dataDxfId="128" dataCellStyle="Moneda">
      <calculatedColumnFormula>IFERROR(VLOOKUP(B5,[1]UCC_CAP14!$B:$D,3,0),0)</calculatedColumnFormula>
    </tableColumn>
    <tableColumn id="4" xr3:uid="{4B78EB9D-4EF1-4D15-83E1-4CBCEB228F7B}" name="Cantidad Plan" dataDxfId="127"/>
    <tableColumn id="5" xr3:uid="{B11BD995-EA1D-4B6A-B5FF-931827BC77BF}" name="Valor Plan" totalsRowFunction="sum" dataDxfId="126" totalsRowDxfId="125">
      <calculatedColumnFormula>E5*D5</calculatedColumnFormula>
    </tableColumn>
    <tableColumn id="9" xr3:uid="{02EFD174-8896-43F6-9A48-061BFB349AC9}" name="Cant_CAPEX" dataDxfId="124" dataCellStyle="Moneda">
      <calculatedColumnFormula>_xlfn.XLOOKUP(B5,[2]!Tabla26781112[UUCC],[2]!Tabla26781112[CANTIDAD],0)</calculatedColumnFormula>
    </tableColumn>
    <tableColumn id="7" xr3:uid="{1C5DEF4A-4B3A-4D04-85A1-FB1F351A259C}" name="Valor CAPEX" totalsRowFunction="sum" dataDxfId="123" totalsRowDxfId="122">
      <calculatedColumnFormula>G5*D5</calculatedColumnFormula>
    </tableColumn>
    <tableColumn id="8" xr3:uid="{81DFA97D-2BB6-408D-9CDD-21B1F3145615}" name="Diferencia" totalsRowFunction="count" dataDxfId="121">
      <calculatedColumnFormula>E5-Tabla48915610715192024[[#This Row],[Cant_CAPEX]]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AD65ECC-FE90-4C25-A550-39CC2E9C4FBC}" name="Tabla48911141618202125" displayName="Tabla48911141618202125" ref="C49:G55" totalsRowCount="1" dataDxfId="120">
  <autoFilter ref="C49:G54" xr:uid="{4AD65ECC-FE90-4C25-A550-39CC2E9C4FBC}"/>
  <tableColumns count="5">
    <tableColumn id="1" xr3:uid="{3A62C5D5-4031-473F-98B9-5B8C50400957}" name="Descripción" dataDxfId="119"/>
    <tableColumn id="2" xr3:uid="{879A3C27-1A51-4A0B-8660-BCD0DBA877BB}" name="Reportado CREG" dataDxfId="118"/>
    <tableColumn id="3" xr3:uid="{B62BBE4D-2201-4C13-B65E-385B11FDBB06}" name="Reportado OI" dataDxfId="117"/>
    <tableColumn id="4" xr3:uid="{07C35BF6-4B2B-447C-9B34-AFC3BA31445F}" name="Diferencia" dataDxfId="116">
      <calculatedColumnFormula>D50-E50</calculatedColumnFormula>
    </tableColumn>
    <tableColumn id="6" xr3:uid="{DC31FE9B-26C2-4983-9FB0-CBEB27954813}" name="Costo" totalsRowFunction="sum" dataDxfId="115" totalsRowDxfId="11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B61E79-6087-4684-9101-DE9D88C9A9B9}" name="Tabla489156107152830" displayName="Tabla489156107152830" ref="B4:I42" totalsRowCount="1" headerRowDxfId="113">
  <autoFilter ref="B4:I41" xr:uid="{72B61E79-6087-4684-9101-DE9D88C9A9B9}"/>
  <tableColumns count="8">
    <tableColumn id="1" xr3:uid="{123A7F6A-72C6-4D0F-BF41-F0DDF0359722}" name="UCC" dataDxfId="112"/>
    <tableColumn id="2" xr3:uid="{8513B877-D383-4AA8-9B72-C45DE74214B5}" name="Descripción" dataDxfId="111">
      <calculatedColumnFormula>IFERROR(VLOOKUP(B5,[1]UCC_CAP14!$B:$D,2,0),"")</calculatedColumnFormula>
    </tableColumn>
    <tableColumn id="3" xr3:uid="{436008D5-29E9-48A6-B859-8A8E5ECDB398}" name="Valor UCC" dataDxfId="110" dataCellStyle="Moneda">
      <calculatedColumnFormula>IFERROR(VLOOKUP(B5,[1]UCC_CAP14!$B:$D,3,0),0)</calculatedColumnFormula>
    </tableColumn>
    <tableColumn id="4" xr3:uid="{473AEFAD-AA89-4646-8FA7-3DC5FB7C79F9}" name="Cantidad Plan" dataDxfId="109" dataCellStyle="Millares"/>
    <tableColumn id="5" xr3:uid="{E86E983E-4CB6-4F68-A2F4-CD161DDBBFC9}" name="Valor Plan" totalsRowFunction="sum" dataDxfId="108" totalsRowDxfId="107">
      <calculatedColumnFormula>E5*D5</calculatedColumnFormula>
    </tableColumn>
    <tableColumn id="6" xr3:uid="{096E77B4-5822-460B-8391-22BCC0149EA6}" name="Cantidad CAPEX" dataDxfId="106">
      <calculatedColumnFormula>_xlfn.XLOOKUP(B5,[2]!Tabla245101920[UUCC],[2]!Tabla245101920[CANTIDAD],0)</calculatedColumnFormula>
    </tableColumn>
    <tableColumn id="7" xr3:uid="{BC45FA44-AF25-4B2D-B021-4CF92A6ECA8F}" name="Valor CAPEX" totalsRowFunction="sum" dataDxfId="105" totalsRowDxfId="104">
      <calculatedColumnFormula>G5*D5</calculatedColumnFormula>
    </tableColumn>
    <tableColumn id="8" xr3:uid="{C90492F0-902E-4B07-9B76-90D8A13BE15F}" name="Diferencia" totalsRowFunction="count" dataDxfId="103">
      <calculatedColumnFormula>E5-G5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EC70AFF-8C15-4E17-AB09-C5C6FBF2702E}" name="Tabla4891114162931" displayName="Tabla4891114162931" ref="C46:G50" totalsRowCount="1" dataDxfId="102">
  <autoFilter ref="C46:G49" xr:uid="{7EC70AFF-8C15-4E17-AB09-C5C6FBF2702E}"/>
  <tableColumns count="5">
    <tableColumn id="1" xr3:uid="{E1B614B6-4C4B-430A-99CE-D65AFDA9C28D}" name="Descripción" dataDxfId="101"/>
    <tableColumn id="2" xr3:uid="{BB5BB751-0AB4-49A0-842E-6E2B5E819944}" name="Reportado CREG" dataDxfId="100"/>
    <tableColumn id="3" xr3:uid="{5DDF779B-933C-4111-9D34-41CE6326764B}" name="Reportado OI" dataDxfId="99"/>
    <tableColumn id="4" xr3:uid="{0EEE0D73-35FD-4F88-93A6-37FAA4E7E6B5}" name="Diferencia" dataDxfId="98">
      <calculatedColumnFormula>D47-E47</calculatedColumnFormula>
    </tableColumn>
    <tableColumn id="6" xr3:uid="{2C75D902-0AA6-40CB-AAEE-9C867ACE394C}" name="Costo" totalsRowFunction="sum" dataDxfId="97" totalsRowDxfId="9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45EDA-603F-4DBB-A5A9-30B715ED22AC}" name="Tabla4" displayName="Tabla4" ref="C81:G96" totalsRowCount="1">
  <autoFilter ref="C81:G95" xr:uid="{53D45EDA-603F-4DBB-A5A9-30B715ED22AC}"/>
  <tableColumns count="5">
    <tableColumn id="1" xr3:uid="{DE62B2C4-753C-40FE-9CFE-A441D78DCD57}" name="Descripción"/>
    <tableColumn id="2" xr3:uid="{9975AC32-724F-4830-A0B0-74B0E57A986C}" name="Reportado CREG"/>
    <tableColumn id="3" xr3:uid="{D067743E-2B60-4F0D-818A-3C8B49BB89B4}" name="Reportado OI"/>
    <tableColumn id="4" xr3:uid="{1CCE010D-F6C7-4D4A-B030-C02DB58D16B1}" name="Diferencia" dataDxfId="254">
      <calculatedColumnFormula>D82-E82</calculatedColumnFormula>
    </tableColumn>
    <tableColumn id="6" xr3:uid="{E2AA017B-51E5-44D2-A0F1-E44C05F50873}" name="Costo" totalsRowFunction="sum" dataDxfId="253" totalsRowDxfId="252">
      <calculatedColumnFormula>D16*F82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6E3686-246C-4D41-A509-7A51E342ECA8}" name="Tabla4891561071519" displayName="Tabla4891561071519" ref="B4:I8" totalsRowCount="1" headerRowDxfId="95">
  <autoFilter ref="B4:I7" xr:uid="{476E3686-246C-4D41-A509-7A51E342ECA8}"/>
  <tableColumns count="8">
    <tableColumn id="1" xr3:uid="{8466083B-86A4-4A9D-9BC1-7F58046A503E}" name="UCC" dataDxfId="94"/>
    <tableColumn id="2" xr3:uid="{8E2C33B7-9787-4990-ACD1-51FDE60ED7C3}" name="Descripción" dataDxfId="93">
      <calculatedColumnFormula>IFERROR(VLOOKUP(B5,[1]UCC_CAP14!$B:$D,2,0),"")</calculatedColumnFormula>
    </tableColumn>
    <tableColumn id="3" xr3:uid="{7A9A71DB-85FA-45CE-BB34-3294F15F3E11}" name="Valor UCC" dataDxfId="92" dataCellStyle="Moneda">
      <calculatedColumnFormula>IFERROR(VLOOKUP(B5,[1]UCC_CAP14!$B:$D,3,0),0)</calculatedColumnFormula>
    </tableColumn>
    <tableColumn id="4" xr3:uid="{8EA3496D-D943-4B1E-A307-5937A19A382A}" name="Cantidad Plan" dataDxfId="91"/>
    <tableColumn id="5" xr3:uid="{8208CB19-62FA-44E8-9757-64486716173F}" name="Valor Plan" totalsRowFunction="sum" dataDxfId="90" totalsRowDxfId="89">
      <calculatedColumnFormula>E5*D5</calculatedColumnFormula>
    </tableColumn>
    <tableColumn id="6" xr3:uid="{2524DE05-5587-4659-85DA-794004DD0240}" name="Cantidad CAPEX" dataDxfId="88">
      <calculatedColumnFormula>_xlfn.XLOOKUP(B5,[2]!Tabla26725[UUCC],[2]!Tabla26725[CANTIDAD],0)</calculatedColumnFormula>
    </tableColumn>
    <tableColumn id="7" xr3:uid="{3936DD7E-96C9-4E10-969F-D41581E64B12}" name="Valor CAPEX" totalsRowFunction="sum" dataDxfId="87" totalsRowDxfId="86">
      <calculatedColumnFormula>G5*D5</calculatedColumnFormula>
    </tableColumn>
    <tableColumn id="8" xr3:uid="{9E17817E-26F6-4C79-A6F6-F5B344E83D54}" name="Diferencia" totalsRowFunction="count" dataDxfId="85">
      <calculatedColumnFormula>E5-G5</calculatedColumnFormula>
    </tableColumn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00D245-56C7-40EE-8743-141B53059411}" name="Tabla4891114161820" displayName="Tabla4891114161820" ref="C12:G15" totalsRowCount="1" dataDxfId="84">
  <autoFilter ref="C12:G14" xr:uid="{2300D245-56C7-40EE-8743-141B53059411}"/>
  <tableColumns count="5">
    <tableColumn id="1" xr3:uid="{2A93AE3F-A799-442A-9DE3-4525BA1A03F4}" name="Descripción" dataDxfId="83"/>
    <tableColumn id="2" xr3:uid="{CCEF59D1-A2D7-4627-BA32-2B4B26DF323F}" name="Reportado CREG" dataDxfId="82"/>
    <tableColumn id="3" xr3:uid="{04C2A2D3-1AAE-45C5-9301-2FE48DFB4642}" name="Reportado OI" dataDxfId="81"/>
    <tableColumn id="4" xr3:uid="{2D0D8F06-9964-419B-A7FA-35DDB60B137F}" name="Diferencia" dataDxfId="80">
      <calculatedColumnFormula>D13-E13</calculatedColumnFormula>
    </tableColumn>
    <tableColumn id="6" xr3:uid="{DA47F4B4-7F60-4D9F-88CC-D304DBC4D16B}" name="Costo" totalsRowFunction="sum" dataDxfId="79" totalsRowDxfId="78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2C5EF-DA7E-4181-835B-680DA041037A}" name="Tabla48915610715196" displayName="Tabla48915610715196" ref="B4:I8" totalsRowCount="1" headerRowDxfId="77">
  <autoFilter ref="B4:I7" xr:uid="{8322C5EF-DA7E-4181-835B-680DA041037A}"/>
  <tableColumns count="8">
    <tableColumn id="1" xr3:uid="{04084FDB-B889-4D00-A312-2D8607B724BF}" name="UCC" dataDxfId="76"/>
    <tableColumn id="2" xr3:uid="{484CA425-9934-4941-A0A4-6988801A24D5}" name="Descripción" dataDxfId="75">
      <calculatedColumnFormula>IFERROR(VLOOKUP(B5,[1]UCC_CAP14!$B:$D,2,0),"")</calculatedColumnFormula>
    </tableColumn>
    <tableColumn id="3" xr3:uid="{318E15A0-0F0F-4ED0-ACFC-4417690E14AE}" name="Valor UCC" dataDxfId="74" dataCellStyle="Moneda">
      <calculatedColumnFormula>IFERROR(VLOOKUP(B5,[1]UCC_CAP14!$B:$D,3,0),0)</calculatedColumnFormula>
    </tableColumn>
    <tableColumn id="4" xr3:uid="{D07B37BB-D1B4-4566-8003-BF117767FF88}" name="Cantidad Plan" dataDxfId="73"/>
    <tableColumn id="5" xr3:uid="{A90F3DBF-782A-4A1D-A70A-1B401C86B490}" name="Valor Plan" totalsRowFunction="sum" dataDxfId="72" totalsRowDxfId="71">
      <calculatedColumnFormula>E5*D5</calculatedColumnFormula>
    </tableColumn>
    <tableColumn id="6" xr3:uid="{DBC53A9E-0F30-4A17-8648-8F9422949613}" name="Cantidad CAPEX" dataDxfId="70"/>
    <tableColumn id="7" xr3:uid="{AF9CB46E-C0B6-46CB-BC81-D80A068EF219}" name="Valor CAPEX" totalsRowFunction="sum" dataDxfId="69" totalsRowDxfId="68">
      <calculatedColumnFormula>G5*D5</calculatedColumnFormula>
    </tableColumn>
    <tableColumn id="8" xr3:uid="{E5A2C2C5-8CCF-43A0-8312-28113B68FF54}" name="Diferencia" totalsRowFunction="count" dataDxfId="67">
      <calculatedColumnFormula>E5-G5</calculatedColumnFormula>
    </tableColumn>
  </tableColumns>
  <tableStyleInfo name="TableStyleMedium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94235B-19FB-472E-AB21-CA1104647519}" name="Tabla48911141618207" displayName="Tabla48911141618207" ref="C12:G15" totalsRowCount="1" dataDxfId="66">
  <autoFilter ref="C12:G14" xr:uid="{A194235B-19FB-472E-AB21-CA1104647519}"/>
  <tableColumns count="5">
    <tableColumn id="1" xr3:uid="{FFB05520-F7A1-48BA-B0FD-0FCCE137DFAC}" name="Descripción" dataDxfId="65"/>
    <tableColumn id="2" xr3:uid="{BD04305C-53C2-4557-90EA-771191C98EBD}" name="Reportado CREG" dataDxfId="64"/>
    <tableColumn id="3" xr3:uid="{98BAD194-F893-4C4B-8B49-1ECE9FCF82B3}" name="Reportado OI" dataDxfId="63"/>
    <tableColumn id="4" xr3:uid="{41CF4561-F4A8-4C62-BBEB-B3C9C2E80222}" name="Diferencia" dataDxfId="62">
      <calculatedColumnFormula>D13-E13</calculatedColumnFormula>
    </tableColumn>
    <tableColumn id="6" xr3:uid="{9E59EC40-7682-4E1A-8F34-FD406F6608FB}" name="Costo" totalsRowFunction="sum" dataDxfId="61" totalsRowDxfId="60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7A3C41E-E7F9-4D37-8C21-14EDCC1C0636}" name="Tabla4891561071519202426" displayName="Tabla4891561071519202426" ref="B4:I12" totalsRowCount="1" headerRowDxfId="59">
  <autoFilter ref="B4:I11" xr:uid="{87A3C41E-E7F9-4D37-8C21-14EDCC1C0636}"/>
  <tableColumns count="8">
    <tableColumn id="1" xr3:uid="{A902CE80-17FF-4D75-B3CC-E07C068BF9D7}" name="UCC" dataDxfId="58"/>
    <tableColumn id="2" xr3:uid="{AD3BE242-9028-4246-B4CE-A279713BAC93}" name="Descripción" dataDxfId="57">
      <calculatedColumnFormula>IFERROR(VLOOKUP(#REF!,[1]UCC_CAP14!$B:$D,2,0),"")</calculatedColumnFormula>
    </tableColumn>
    <tableColumn id="3" xr3:uid="{8693F3B9-7DF4-4173-937B-5992C0C40F01}" name="Valor UCC" dataDxfId="56" dataCellStyle="Moneda">
      <calculatedColumnFormula>IFERROR(VLOOKUP(#REF!,[1]UCC_CAP14!$B:$D,3,0),0)</calculatedColumnFormula>
    </tableColumn>
    <tableColumn id="4" xr3:uid="{9055EEA2-5444-48EC-BB24-E9D0CC69C18A}" name="Cantidad Plan" dataDxfId="55"/>
    <tableColumn id="5" xr3:uid="{215AFB8B-174C-4A56-AFA6-4A5DA865CAD1}" name="Valor Plan" totalsRowFunction="sum" dataDxfId="54" totalsRowDxfId="53">
      <calculatedColumnFormula>E5*D5</calculatedColumnFormula>
    </tableColumn>
    <tableColumn id="6" xr3:uid="{1F443063-C3D4-496F-A712-800E8C274268}" name="Cantidad CAPEX" dataDxfId="52">
      <calculatedColumnFormula>_xlfn.XLOOKUP(B5,[2]!Tabla26727[UUCC],[2]!Tabla26727[CANTIDAD],0)</calculatedColumnFormula>
    </tableColumn>
    <tableColumn id="7" xr3:uid="{E3BE2E22-380B-4542-8983-83077984A41A}" name="Valor CAPEX" totalsRowFunction="sum" dataDxfId="51" totalsRowDxfId="50">
      <calculatedColumnFormula>G5*D5</calculatedColumnFormula>
    </tableColumn>
    <tableColumn id="8" xr3:uid="{60454A69-A5E8-4444-8795-EB2AE5D84429}" name="Diferencia" totalsRowFunction="count" dataDxfId="49">
      <calculatedColumnFormula>E5-G5</calculatedColumnFormula>
    </tableColumn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52D2AE9-15BA-4E40-B392-FD1ED8D541FC}" name="Tabla4891114161820212527" displayName="Tabla4891114161820212527" ref="C16:G22" totalsRowCount="1" dataDxfId="48">
  <autoFilter ref="C16:G21" xr:uid="{952D2AE9-15BA-4E40-B392-FD1ED8D541FC}"/>
  <tableColumns count="5">
    <tableColumn id="1" xr3:uid="{0CC0CAC8-CAF1-4B98-A98B-BAE01D897CCE}" name="Descripción" dataDxfId="47"/>
    <tableColumn id="2" xr3:uid="{980F46CC-0BCA-4656-9B7F-65DC0596B5C5}" name="Reportado CREG" dataDxfId="46"/>
    <tableColumn id="3" xr3:uid="{EF37389A-6913-49A9-8354-31FC4BBE3197}" name="Reportado OI" dataDxfId="45"/>
    <tableColumn id="4" xr3:uid="{4433BEA2-C236-4D0A-9CF3-5156A4691E6F}" name="Diferencia" dataDxfId="44">
      <calculatedColumnFormula>D17-E17</calculatedColumnFormula>
    </tableColumn>
    <tableColumn id="6" xr3:uid="{ED109E6C-CE41-4569-BCED-AEB9861EEDB2}" name="Costo" totalsRowFunction="sum" dataDxfId="43" totalsRowDxfId="42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E24D40-1D1D-4B62-BAFA-240F94FB76E8}" name="Tabla48915610715" displayName="Tabla48915610715" ref="B4:I21" totalsRowCount="1" headerRowDxfId="41">
  <autoFilter ref="B4:I20" xr:uid="{A1E24D40-1D1D-4B62-BAFA-240F94FB76E8}"/>
  <tableColumns count="8">
    <tableColumn id="1" xr3:uid="{938FA374-B596-485E-97A2-C79404D229AC}" name="UCC" dataDxfId="40"/>
    <tableColumn id="2" xr3:uid="{711A296F-1DEA-4827-80A1-CEF0293F43EF}" name="Descripción" dataDxfId="39">
      <calculatedColumnFormula>IFERROR(VLOOKUP(B5,[1]UCC_CAP14!$B:$D,2,0),"")</calculatedColumnFormula>
    </tableColumn>
    <tableColumn id="3" xr3:uid="{F394F7BD-928B-48E0-9B4F-E8B6233C079C}" name="Valor UCC" dataDxfId="38" dataCellStyle="Moneda">
      <calculatedColumnFormula>IFERROR(VLOOKUP(B5,[1]UCC_CAP14!$B:$D,3,0),0)</calculatedColumnFormula>
    </tableColumn>
    <tableColumn id="4" xr3:uid="{E55FBAC2-430F-4301-AB7C-90F442CE2C05}" name="Cantidad Plan" dataDxfId="37" dataCellStyle="Millares"/>
    <tableColumn id="5" xr3:uid="{04EA4655-1294-480F-A138-6B2F301C41D9}" name="Valor Plan" totalsRowFunction="sum" dataDxfId="36" totalsRowDxfId="35">
      <calculatedColumnFormula>E5*D5</calculatedColumnFormula>
    </tableColumn>
    <tableColumn id="6" xr3:uid="{307A3144-E92C-4C60-81B1-DB6DD001D56A}" name="Cantidad CAPEX" dataDxfId="34">
      <calculatedColumnFormula>_xlfn.XLOOKUP(B5,[3]!Tabla245101315[UUCC],[3]!Tabla245101315[CANTIDAD],0)</calculatedColumnFormula>
    </tableColumn>
    <tableColumn id="7" xr3:uid="{21BE846E-9B71-4259-B66D-465BEBFA1D69}" name="Valor CAPEX" totalsRowFunction="sum" dataDxfId="33" totalsRowDxfId="32">
      <calculatedColumnFormula>G5*D5</calculatedColumnFormula>
    </tableColumn>
    <tableColumn id="8" xr3:uid="{358FC853-104A-4B73-A08B-3871C64CE385}" name="Diferencia" totalsRowFunction="count" dataDxfId="31">
      <calculatedColumnFormula>E5-G5</calculatedColumnFormula>
    </tableColumn>
  </tableColumns>
  <tableStyleInfo name="TableStyleMedium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FE9B14C-5CFD-4A76-A800-70C238CB70C0}" name="Tabla489111416" displayName="Tabla489111416" ref="C25:G31" totalsRowCount="1" dataDxfId="30">
  <autoFilter ref="C25:G30" xr:uid="{8FE9B14C-5CFD-4A76-A800-70C238CB70C0}"/>
  <tableColumns count="5">
    <tableColumn id="1" xr3:uid="{436F966B-CEA4-43CD-9EA8-D47D5DCA7113}" name="Descripción" dataDxfId="29"/>
    <tableColumn id="2" xr3:uid="{89714300-2B33-45CC-871B-D847C4BA74E1}" name="Reportado CREG" dataDxfId="28"/>
    <tableColumn id="3" xr3:uid="{17C98E7A-27F7-414E-91F3-371C32884116}" name="Reportado OI" dataDxfId="27"/>
    <tableColumn id="4" xr3:uid="{D1BB94A0-BA3E-4F9F-AFC6-7E42C95E2DFA}" name="Diferencia" dataDxfId="26">
      <calculatedColumnFormula>D26-E26</calculatedColumnFormula>
    </tableColumn>
    <tableColumn id="6" xr3:uid="{A39D1B0A-5A33-4C51-8240-77A1781DE885}" name="Costo" totalsRowFunction="sum" dataDxfId="25" totalsRowDxfId="24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A829733-AD32-407B-AFED-A5284745FA2B}" name="Tabla4891561033" displayName="Tabla4891561033" ref="B4:I109" totalsRowCount="1" headerRowDxfId="23">
  <autoFilter ref="B4:I108" xr:uid="{FA829733-AD32-407B-AFED-A5284745FA2B}"/>
  <tableColumns count="8">
    <tableColumn id="1" xr3:uid="{0CB88EA8-980E-4323-86B3-C0CF453513A1}" name="UCC" dataDxfId="22"/>
    <tableColumn id="2" xr3:uid="{9AE04975-8296-4CE4-ADA6-387F1DC3F0A3}" name="Descripción" dataDxfId="21">
      <calculatedColumnFormula>IFERROR(VLOOKUP(B5,[1]UCC_CAP14!$B:$D,2,0),"")</calculatedColumnFormula>
    </tableColumn>
    <tableColumn id="3" xr3:uid="{76BB49BC-CBA5-4DA9-BBC4-66F36F14D70C}" name="Valor UCC" dataDxfId="20" dataCellStyle="Moneda">
      <calculatedColumnFormula>IFERROR(VLOOKUP(B5,[1]UCC_CAP14!$B:$D,3,0),0)</calculatedColumnFormula>
    </tableColumn>
    <tableColumn id="4" xr3:uid="{77C8B0E1-5A65-4846-8EC9-9DC8FF6DBF45}" name="Cantidad Plan" dataDxfId="19" dataCellStyle="Millares"/>
    <tableColumn id="5" xr3:uid="{2A22D499-763D-4B7D-A410-1A3AB8DCA09C}" name="Valor Plan" totalsRowFunction="sum" dataDxfId="18" totalsRowDxfId="17">
      <calculatedColumnFormula>E5*D5</calculatedColumnFormula>
    </tableColumn>
    <tableColumn id="6" xr3:uid="{2EB5746C-2354-4938-82F4-ECA1D3D94B4C}" name="Cantidad CAPEX" dataDxfId="16"/>
    <tableColumn id="7" xr3:uid="{26515E6F-7900-496D-BB49-B083BE738028}" name="Valor CAPEX" totalsRowFunction="sum" dataDxfId="15" totalsRowDxfId="14">
      <calculatedColumnFormula>G5*D5</calculatedColumnFormula>
    </tableColumn>
    <tableColumn id="8" xr3:uid="{5C09100E-3FC8-4AA7-9776-E1F8885CEFB4}" name="Diferencia" totalsRowFunction="count" dataDxfId="13">
      <calculatedColumnFormula>E5-G5</calculatedColumnFormula>
    </tableColumn>
  </tableColumns>
  <tableStyleInfo name="TableStyleMedium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46E8A19-AC30-4A0A-8F36-0F0B7B394531}" name="Tabla4891134" displayName="Tabla4891134" ref="C113:G132" totalsRowCount="1" dataDxfId="12">
  <autoFilter ref="C113:G131" xr:uid="{846E8A19-AC30-4A0A-8F36-0F0B7B394531}"/>
  <tableColumns count="5">
    <tableColumn id="1" xr3:uid="{B2CEF0EB-5C30-4270-AF02-3BFF06244907}" name="Descripción" dataDxfId="11"/>
    <tableColumn id="2" xr3:uid="{B44039E1-5E81-4605-876B-E4FAA53ADF76}" name="Reportado CREG" dataDxfId="10"/>
    <tableColumn id="3" xr3:uid="{64FE2661-F214-4B23-A2ED-4557BF8A19B4}" name="Reportado OI" dataDxfId="9"/>
    <tableColumn id="4" xr3:uid="{B64CA1D4-2B37-4CA2-AFA8-7220BD9283B0}" name="Diferencia" dataDxfId="8">
      <calculatedColumnFormula>D114-E114</calculatedColumnFormula>
    </tableColumn>
    <tableColumn id="6" xr3:uid="{D87740CD-A43C-459A-AE85-0233FA6672F8}" name="Costo" totalsRowFunction="sum" dataDxfId="7" totalsRowDxfId="6">
      <calculatedColumnFormula>D92*F114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2133B5-6685-4762-A478-A26716F85243}" name="Tabla489156107151920" displayName="Tabla489156107151920" ref="B4:I14" totalsRowCount="1" headerRowDxfId="251">
  <autoFilter ref="B4:I13" xr:uid="{882133B5-6685-4762-A478-A26716F85243}"/>
  <tableColumns count="8">
    <tableColumn id="1" xr3:uid="{5CBBFBE3-DA5B-4DED-A167-5FB25907A298}" name="UCC" dataDxfId="250"/>
    <tableColumn id="2" xr3:uid="{291E8CE7-FE9D-4133-B6C9-530832C6C308}" name="Descripción" dataDxfId="249">
      <calculatedColumnFormula>IFERROR(VLOOKUP(B5,[1]UCC_CAP14!$B:$D,2,0),"")</calculatedColumnFormula>
    </tableColumn>
    <tableColumn id="3" xr3:uid="{99102EF1-64AB-4143-B4AA-B0238144800F}" name="Valor UCC" dataDxfId="248" dataCellStyle="Moneda">
      <calculatedColumnFormula>IFERROR(VLOOKUP(B5,[1]UCC_CAP14!$B:$D,3,0),0)</calculatedColumnFormula>
    </tableColumn>
    <tableColumn id="4" xr3:uid="{725AE651-6E0B-4D5C-A6E6-8E2A97AB28BA}" name="Cantidad Plan" dataDxfId="247"/>
    <tableColumn id="5" xr3:uid="{6191298A-2BE0-4C2A-AF36-72BD6B47E990}" name="Valor Plan" totalsRowFunction="sum" dataDxfId="246" totalsRowDxfId="245">
      <calculatedColumnFormula>E5*D5</calculatedColumnFormula>
    </tableColumn>
    <tableColumn id="6" xr3:uid="{D336E354-6CD1-4550-BE2B-8F4035870773}" name="Cantidad CAPEX" dataDxfId="244">
      <calculatedColumnFormula>_xlfn.XLOOKUP(B5,[2]!Tabla267[UUCC],[2]!Tabla267[CANTIDAD],0)</calculatedColumnFormula>
    </tableColumn>
    <tableColumn id="7" xr3:uid="{F3A3BAD2-BD8A-43BA-9E56-AE80D24CD609}" name="Valor CAPEX" totalsRowFunction="sum" dataDxfId="243" totalsRowDxfId="242">
      <calculatedColumnFormula>G5*D5</calculatedColumnFormula>
    </tableColumn>
    <tableColumn id="8" xr3:uid="{5FE7151A-50C5-4ADF-9AEC-36DC2D309B7F}" name="Diferencia" totalsRowFunction="count" dataDxfId="241">
      <calculatedColumnFormula>E5-G5</calculatedColumnFormula>
    </tableColumn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001529B-0689-44AE-9BA6-B75ECDA618FF}" name="Tabla31" displayName="Tabla31" ref="B3:F19" totalsRowCount="1" tableBorderDxfId="5">
  <autoFilter ref="B3:F18" xr:uid="{D001529B-0689-44AE-9BA6-B75ECDA618FF}"/>
  <tableColumns count="5">
    <tableColumn id="1" xr3:uid="{08487E4C-0920-4EBA-8044-960C859740DB}" name="Área"/>
    <tableColumn id="2" xr3:uid="{DBFB60A4-C1EC-4420-B276-2D8C5E7BF41F}" name="OI" dataDxfId="4"/>
    <tableColumn id="3" xr3:uid="{64A9E522-BE5F-4AB6-AA31-80BB83B1CFB6}" name="PROYECTO" dataDxfId="3"/>
    <tableColumn id="4" xr3:uid="{57436900-B836-4966-9A82-C4009F7908A7}" name="DESCRIPCIÓN" dataDxfId="2"/>
    <tableColumn id="5" xr3:uid="{82D12380-3F4F-4F39-BE79-1AD5EF40BB2F}" name="VALOR" totalsRowFunction="sum" dataDxfId="1" totalsRowDxfId="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C32C3F9-2435-4B7F-8596-BF7546F4BC85}" name="Tabla489111416182021" displayName="Tabla489111416182021" ref="C18:G21" totalsRowCount="1" dataDxfId="240">
  <autoFilter ref="C18:G20" xr:uid="{3C32C3F9-2435-4B7F-8596-BF7546F4BC85}"/>
  <tableColumns count="5">
    <tableColumn id="1" xr3:uid="{4036AF94-F769-4DB0-B5AC-5C577D966832}" name="Descripción" dataDxfId="239"/>
    <tableColumn id="2" xr3:uid="{E572D3FB-F5AA-417B-9FA9-7D8B0ECBF536}" name="Reportado CREG" dataDxfId="238"/>
    <tableColumn id="3" xr3:uid="{848FAA04-D49C-4CBA-BAD6-99284BEA66AC}" name="Reportado OI" dataDxfId="237"/>
    <tableColumn id="4" xr3:uid="{F2695449-4C6E-4579-B6EB-8A93A77D3953}" name="Diferencia" dataDxfId="236">
      <calculatedColumnFormula>D19-E19</calculatedColumnFormula>
    </tableColumn>
    <tableColumn id="6" xr3:uid="{10B20DD5-CFCF-49B8-8C26-D69BD3B06843}" name="Costo" totalsRowFunction="sum" dataDxfId="235" totalsRowDxfId="23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3648438-3A7D-4DA5-A9BF-0FC8AA4F776A}" name="Tabla489152326293128343638" displayName="Tabla489152326293128343638" ref="B4:I8" totalsRowCount="1" headerRowDxfId="233">
  <autoFilter ref="B4:I7" xr:uid="{73648438-3A7D-4DA5-A9BF-0FC8AA4F776A}"/>
  <tableColumns count="8">
    <tableColumn id="1" xr3:uid="{037488AC-7F8C-4A13-8222-66333DA2B37D}" name="UCC" dataDxfId="232"/>
    <tableColumn id="2" xr3:uid="{3A69B678-FDAE-4DB0-9DF4-50574AD4D959}" name="Descripción" dataDxfId="231">
      <calculatedColumnFormula>IFERROR(VLOOKUP(B5,[1]UCC_CAP14!$B:$D,2,0),"")</calculatedColumnFormula>
    </tableColumn>
    <tableColumn id="3" xr3:uid="{08F7DD72-E579-47F6-A1D2-D77ADF623DB9}" name="Valor UCC" dataDxfId="230" dataCellStyle="Moneda">
      <calculatedColumnFormula>IFERROR(VLOOKUP(B5,[1]UCC_CAP14!$B:$D,3,0),0)</calculatedColumnFormula>
    </tableColumn>
    <tableColumn id="4" xr3:uid="{654C1296-E151-4841-A5A2-7A743FD019CA}" name="Cantidad Plan" dataDxfId="229"/>
    <tableColumn id="5" xr3:uid="{1BBA5F35-0208-4A5B-8F0F-72C4493C5DDE}" name="Valor Plan" totalsRowFunction="sum" dataDxfId="228" totalsRowDxfId="227">
      <calculatedColumnFormula>E5*D5</calculatedColumnFormula>
    </tableColumn>
    <tableColumn id="6" xr3:uid="{B08C6EF2-EEF8-4311-8721-17924FEF1D42}" name="Cantidad CAPEX" dataDxfId="226"/>
    <tableColumn id="7" xr3:uid="{DA143E26-7A66-4F4B-9353-976269481BF7}" name="Valor CAPEX" totalsRowFunction="sum" dataDxfId="225" totalsRowDxfId="224">
      <calculatedColumnFormula>G5*D5</calculatedColumnFormula>
    </tableColumn>
    <tableColumn id="8" xr3:uid="{32E164BA-EF62-4746-B4D1-38BCEDDD2C76}" name="Diferencia" totalsRowFunction="count" dataDxfId="223">
      <calculatedColumnFormula>E5-G5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D834A5-3412-4D22-858B-84698E901252}" name="Tabla48911141618222427303233353739" displayName="Tabla48911141618222427303233353739" ref="C12:G14" totalsRowCount="1" dataDxfId="222">
  <autoFilter ref="C12:G13" xr:uid="{A0D834A5-3412-4D22-858B-84698E901252}"/>
  <tableColumns count="5">
    <tableColumn id="1" xr3:uid="{37473744-C8F2-4324-A0CD-B1130AF92FBD}" name="Descripción" dataDxfId="221"/>
    <tableColumn id="2" xr3:uid="{6E965366-13EB-4E99-A2BD-9A647D6CE0BA}" name="Reportado CREG" dataDxfId="220"/>
    <tableColumn id="3" xr3:uid="{EEBAE171-555C-4C39-97F0-156672B1A7B2}" name="Reportado OI" dataDxfId="219"/>
    <tableColumn id="4" xr3:uid="{FE00283B-BD18-417A-BE1D-4E8E4D4828A0}" name="Diferencia" dataDxfId="218"/>
    <tableColumn id="6" xr3:uid="{101705A1-FB52-43CC-A87B-84ED6B3DC014}" name="Costo" totalsRowFunction="sum" dataDxfId="217" totalsRowDxfId="21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D4D3-C4B0-4B29-97C9-E623AC84E4E9}" name="Tabla4891535" displayName="Tabla4891535" ref="B4:I93" totalsRowCount="1" headerRowDxfId="215">
  <autoFilter ref="B4:I92" xr:uid="{8FA2D4D3-C4B0-4B29-97C9-E623AC84E4E9}"/>
  <sortState xmlns:xlrd2="http://schemas.microsoft.com/office/spreadsheetml/2017/richdata2" ref="B5:I88">
    <sortCondition ref="B4:B91"/>
  </sortState>
  <tableColumns count="8">
    <tableColumn id="1" xr3:uid="{C43363DE-CE5D-466B-A9E5-4DC2E16D57B4}" name="UCC" totalsRowLabel="Total" dataDxfId="214" totalsRowDxfId="213"/>
    <tableColumn id="2" xr3:uid="{8ADB9C72-F977-46B5-9E3B-E1E25CDE4F70}" name="Descripción" dataDxfId="212">
      <calculatedColumnFormula>IFERROR(VLOOKUP(B5,[1]UCC_CAP14!$B:$D,2,0),"")</calculatedColumnFormula>
    </tableColumn>
    <tableColumn id="3" xr3:uid="{4DE83536-9D0E-4BCB-836C-83AE75122722}" name="Valor UCC" dataDxfId="211" dataCellStyle="Moneda">
      <calculatedColumnFormula>IFERROR(VLOOKUP(B5,[1]UCC_CAP14!$B:$D,3,0),0)</calculatedColumnFormula>
    </tableColumn>
    <tableColumn id="4" xr3:uid="{A45731AD-40F4-41F2-9BF5-B5153009B022}" name="Cantidad Plan" dataDxfId="210"/>
    <tableColumn id="5" xr3:uid="{AFB63BF2-10A9-4ACD-9E49-14F3191AAC57}" name="Valor Plan" totalsRowFunction="sum" dataDxfId="209" totalsRowDxfId="208">
      <calculatedColumnFormula>E5*D5</calculatedColumnFormula>
    </tableColumn>
    <tableColumn id="6" xr3:uid="{1E7582F7-810E-40D7-91CA-89C6F78A7FF8}" name="Cantidad CAPEX" dataDxfId="207">
      <calculatedColumnFormula>_xlfn.XLOOKUP(B5,[2]!Tabla24[UUCC],[2]!Tabla24[CANTIDAD],0)</calculatedColumnFormula>
    </tableColumn>
    <tableColumn id="7" xr3:uid="{CACB14D5-5530-43D0-AADA-90503982BB98}" name="Valor CAPEX" totalsRowFunction="sum" dataDxfId="206" totalsRowDxfId="205">
      <calculatedColumnFormula>G5*D5</calculatedColumnFormula>
    </tableColumn>
    <tableColumn id="8" xr3:uid="{2946360B-5A7F-4712-BAFE-94CCA9A471D3}" name="Diferencia" totalsRowFunction="count" dataDxfId="204">
      <calculatedColumnFormula>E5-G5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52BF8-AC30-4A8C-97CE-C5119A971DB9}" name="Tabla48" displayName="Tabla48" ref="C96:G109" totalsRowCount="1" dataDxfId="203">
  <autoFilter ref="C96:G108" xr:uid="{B4852BF8-AC30-4A8C-97CE-C5119A971DB9}"/>
  <tableColumns count="5">
    <tableColumn id="1" xr3:uid="{D628E587-CC45-474A-9947-E13D01FD4A2A}" name="Descripción" dataDxfId="202"/>
    <tableColumn id="2" xr3:uid="{1E4B0710-6719-41EF-B8B3-8D95A5EC9892}" name="Reportado CREG" dataDxfId="201"/>
    <tableColumn id="3" xr3:uid="{8853AC1D-8A3B-43DB-B087-71AEA2A8B313}" name="Reportado OI" dataDxfId="200"/>
    <tableColumn id="4" xr3:uid="{5BCC7255-4DD4-49F5-BAA6-46CFAAB5C8A3}" name="Diferencia" dataDxfId="199">
      <calculatedColumnFormula>D97-E97</calculatedColumnFormula>
    </tableColumn>
    <tableColumn id="6" xr3:uid="{0B558D20-B6FE-4761-9027-ACAFCB4C8B3E}" name="Costo" totalsRowFunction="sum" dataDxfId="198" totalsRowDxfId="19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0C762-1389-4991-9C14-327B373C7B8B}" name="Tabla489156" displayName="Tabla489156" ref="B4:I58" totalsRowCount="1" headerRowDxfId="196">
  <autoFilter ref="B4:I57" xr:uid="{08F0C762-1389-4991-9C14-327B373C7B8B}"/>
  <tableColumns count="8">
    <tableColumn id="1" xr3:uid="{F61801FE-DF22-449B-9669-BDF96A9AF033}" name="UCC" dataDxfId="195"/>
    <tableColumn id="2" xr3:uid="{F6394E44-70DA-40E9-9CD5-ECCDA04F3439}" name="Descripción" dataDxfId="194">
      <calculatedColumnFormula>IFERROR(VLOOKUP(B5,[1]UCC_CAP14!$B:$D,2,0),"")</calculatedColumnFormula>
    </tableColumn>
    <tableColumn id="3" xr3:uid="{04A02736-CD05-4BD6-AB74-B7D410DC45EC}" name="Valor UCC" dataDxfId="193" dataCellStyle="Moneda">
      <calculatedColumnFormula>IFERROR(VLOOKUP(B5,[1]UCC_CAP14!$B:$D,3,0),0)</calculatedColumnFormula>
    </tableColumn>
    <tableColumn id="4" xr3:uid="{D45A28D9-B5B7-46D1-B7BF-B20580534E15}" name="Cantidad Plan" dataDxfId="192" dataCellStyle="Millares"/>
    <tableColumn id="5" xr3:uid="{F2A7A70F-F4FB-4A57-851A-83BD3BD9CECF}" name="Valor Plan" totalsRowFunction="sum" dataDxfId="191" totalsRowDxfId="190">
      <calculatedColumnFormula>E5*D5</calculatedColumnFormula>
    </tableColumn>
    <tableColumn id="6" xr3:uid="{97B36BFA-609A-481D-9B23-B8F0F831C385}" name="Cantidad CAPEX" dataDxfId="189">
      <calculatedColumnFormula>_xlfn.XLOOKUP(B5,[2]!Tabla245[UUCC],[2]!Tabla245[CANTIDAD],0)</calculatedColumnFormula>
    </tableColumn>
    <tableColumn id="7" xr3:uid="{D90DC5F7-E0EA-41D5-A111-0FFDEAAB6693}" name="Valor CAPEX" totalsRowFunction="sum" dataDxfId="188" totalsRowDxfId="187">
      <calculatedColumnFormula>G5*D5</calculatedColumnFormula>
    </tableColumn>
    <tableColumn id="8" xr3:uid="{45F3CA68-86B3-4A74-AE25-BC26F1243F79}" name="Diferencia" totalsRowFunction="count" dataDxfId="186">
      <calculatedColumnFormula>E5-G5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6" dT="2022-10-06T16:07:50.19" personId="{440B4E3D-89D7-4D42-8394-CF0747BF16B9}" id="{DD00B880-ED18-45B6-9EC5-6C18FC7C4B86}">
    <text>No se tiene reporte de transformadores instalados.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2:N98"/>
  <sheetViews>
    <sheetView tabSelected="1" topLeftCell="A2" zoomScale="90" zoomScaleNormal="90" workbookViewId="0">
      <selection activeCell="C101" sqref="C101"/>
    </sheetView>
  </sheetViews>
  <sheetFormatPr baseColWidth="10" defaultRowHeight="15" x14ac:dyDescent="0.25"/>
  <cols>
    <col min="2" max="2" width="9" customWidth="1"/>
    <col min="3" max="3" width="69.42578125" customWidth="1"/>
    <col min="4" max="5" width="17.7109375" customWidth="1"/>
    <col min="6" max="6" width="15.140625" bestFit="1" customWidth="1"/>
    <col min="7" max="7" width="20.28515625" customWidth="1"/>
    <col min="8" max="8" width="15.85546875" customWidth="1"/>
    <col min="9" max="9" width="16.42578125" bestFit="1" customWidth="1"/>
    <col min="10" max="10" width="14.7109375" bestFit="1" customWidth="1"/>
    <col min="11" max="11" width="17.85546875" customWidth="1"/>
    <col min="12" max="12" width="18.28515625" customWidth="1"/>
    <col min="13" max="13" width="18.85546875" customWidth="1"/>
    <col min="14" max="14" width="16.42578125" customWidth="1"/>
  </cols>
  <sheetData>
    <row r="2" spans="1:9" x14ac:dyDescent="0.25">
      <c r="B2" s="1">
        <v>401306</v>
      </c>
      <c r="C2" s="1" t="s">
        <v>0</v>
      </c>
    </row>
    <row r="4" spans="1:9" x14ac:dyDescent="0.25">
      <c r="A4" s="53"/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9" x14ac:dyDescent="0.25">
      <c r="B5" s="60" t="s">
        <v>9</v>
      </c>
      <c r="C5" s="60" t="str">
        <f>IFERROR(VLOOKUP(B5,[1]UCC_CAP14!$B:$D,2,0),"")</f>
        <v>km de conductor/fase  aéreo urbano - Aislado - Aluminio - calibre &lt; 6</v>
      </c>
      <c r="D5" s="61">
        <f>IFERROR(VLOOKUP(B5,[1]UCC_CAP14!$B:$D,3,0),0)</f>
        <v>702400</v>
      </c>
      <c r="E5" s="62">
        <v>0</v>
      </c>
      <c r="F5" s="63">
        <f t="shared" ref="F5:F38" si="0">E5*D5</f>
        <v>0</v>
      </c>
      <c r="G5" s="64">
        <f>_xlfn.XLOOKUP(B5,[2]!Tabla2[UUCC],[2]!Tabla2[CANTIDAD],0)</f>
        <v>0</v>
      </c>
      <c r="H5" s="63">
        <f t="shared" ref="H5:H38" si="1">G5*D5</f>
        <v>0</v>
      </c>
      <c r="I5" s="65">
        <f t="shared" ref="I5:I75" si="2">E5-G5</f>
        <v>0</v>
      </c>
    </row>
    <row r="6" spans="1:9" x14ac:dyDescent="0.25">
      <c r="A6" t="s">
        <v>10</v>
      </c>
      <c r="B6" s="60" t="s">
        <v>10</v>
      </c>
      <c r="C6" s="60" t="str">
        <f>IFERROR(VLOOKUP(B6,[1]UCC_CAP14!$B:$D,2,0),"")</f>
        <v>km de conductor/fase aéreo rural - Trenzado - Aluminio - calibre 2</v>
      </c>
      <c r="D6" s="61">
        <f>IFERROR(VLOOKUP(B6,[1]UCC_CAP14!$B:$D,3,0),0)</f>
        <v>8189000</v>
      </c>
      <c r="E6" s="62">
        <v>1.7671499999999998</v>
      </c>
      <c r="F6" s="63">
        <f t="shared" si="0"/>
        <v>14471191.349999998</v>
      </c>
      <c r="G6" s="64">
        <f>_xlfn.XLOOKUP(B6,[2]!Tabla2[UUCC],[2]!Tabla2[CANTIDAD],0)</f>
        <v>0</v>
      </c>
      <c r="H6" s="63">
        <f t="shared" si="1"/>
        <v>0</v>
      </c>
      <c r="I6" s="65">
        <f t="shared" si="2"/>
        <v>1.7671499999999998</v>
      </c>
    </row>
    <row r="7" spans="1:9" x14ac:dyDescent="0.25">
      <c r="A7" t="s">
        <v>11</v>
      </c>
      <c r="B7" s="57" t="s">
        <v>11</v>
      </c>
      <c r="C7" s="57" t="str">
        <f>IFERROR(VLOOKUP(B7,[1]UCC_CAP14!$B:$D,2,0),"")</f>
        <v>km de conductor/fase aéreo rural - Trenzado - Aluminio - calibre  1/0</v>
      </c>
      <c r="D7" s="58">
        <f>IFERROR(VLOOKUP(B7,[1]UCC_CAP14!$B:$D,3,0),0)</f>
        <v>10614200</v>
      </c>
      <c r="E7" s="25">
        <v>3.23637</v>
      </c>
      <c r="F7" s="15">
        <f t="shared" si="0"/>
        <v>34351478.453999996</v>
      </c>
      <c r="G7" s="59">
        <f>_xlfn.XLOOKUP(B7,[2]!Tabla2[UUCC],[2]!Tabla2[CANTIDAD],0)</f>
        <v>0</v>
      </c>
      <c r="H7" s="15">
        <f t="shared" si="1"/>
        <v>0</v>
      </c>
      <c r="I7" s="23">
        <f t="shared" si="2"/>
        <v>3.23637</v>
      </c>
    </row>
    <row r="8" spans="1:9" x14ac:dyDescent="0.25">
      <c r="A8" t="s">
        <v>12</v>
      </c>
      <c r="B8" s="60" t="s">
        <v>12</v>
      </c>
      <c r="C8" s="60" t="str">
        <f>IFERROR(VLOOKUP(B8,[1]UCC_CAP14!$B:$D,2,0),"")</f>
        <v>km de conductor/fase aéreo rural - Trenzado - Aluminio - calibre  2/0</v>
      </c>
      <c r="D8" s="61">
        <f>IFERROR(VLOOKUP(B8,[1]UCC_CAP14!$B:$D,3,0),0)</f>
        <v>13039500</v>
      </c>
      <c r="E8" s="62">
        <v>1.5644400000000001</v>
      </c>
      <c r="F8" s="63">
        <f t="shared" si="0"/>
        <v>20399515.379999999</v>
      </c>
      <c r="G8" s="64">
        <f>_xlfn.XLOOKUP(B8,[2]!Tabla2[UUCC],[2]!Tabla2[CANTIDAD],0)</f>
        <v>0</v>
      </c>
      <c r="H8" s="63">
        <f t="shared" si="1"/>
        <v>0</v>
      </c>
      <c r="I8" s="65">
        <f t="shared" si="2"/>
        <v>1.5644400000000001</v>
      </c>
    </row>
    <row r="9" spans="1:9" x14ac:dyDescent="0.25">
      <c r="B9" s="60" t="s">
        <v>13</v>
      </c>
      <c r="C9" s="60" t="str">
        <f>IFERROR(VLOOKUP(B9,[1]UCC_CAP14!$B:$D,2,0),"")</f>
        <v>km de conductor/fase aéreo rural - Trenzado - Aluminio - calibre  4/0</v>
      </c>
      <c r="D9" s="61">
        <f>IFERROR(VLOOKUP(B9,[1]UCC_CAP14!$B:$D,3,0),0)</f>
        <v>15464700</v>
      </c>
      <c r="E9" s="62">
        <v>0</v>
      </c>
      <c r="F9" s="63">
        <f t="shared" si="0"/>
        <v>0</v>
      </c>
      <c r="G9" s="64">
        <f>_xlfn.XLOOKUP(B9,[2]!Tabla2[UUCC],[2]!Tabla2[CANTIDAD],0)</f>
        <v>0</v>
      </c>
      <c r="H9" s="63">
        <f t="shared" si="1"/>
        <v>0</v>
      </c>
      <c r="I9" s="65">
        <f t="shared" si="2"/>
        <v>0</v>
      </c>
    </row>
    <row r="10" spans="1:9" x14ac:dyDescent="0.25">
      <c r="A10" t="s">
        <v>14</v>
      </c>
      <c r="B10" s="60" t="s">
        <v>14</v>
      </c>
      <c r="C10" s="60" t="str">
        <f>IFERROR(VLOOKUP(B10,[1]UCC_CAP14!$B:$D,2,0),"")</f>
        <v>km de conductor/fase aéreo urbano - Trenzado - Aluminio - calibre 2</v>
      </c>
      <c r="D10" s="61">
        <f>IFERROR(VLOOKUP(B10,[1]UCC_CAP14!$B:$D,3,0),0)</f>
        <v>8187300</v>
      </c>
      <c r="E10" s="62">
        <v>8.1240000000000007E-2</v>
      </c>
      <c r="F10" s="63">
        <f t="shared" si="0"/>
        <v>665136.25200000009</v>
      </c>
      <c r="G10" s="66">
        <f>_xlfn.XLOOKUP(B10,[2]!Tabla2[UUCC],[2]!Tabla2[CANTIDAD],0)</f>
        <v>6.6000000000000003E-2</v>
      </c>
      <c r="H10" s="63">
        <f t="shared" si="1"/>
        <v>540361.80000000005</v>
      </c>
      <c r="I10" s="65">
        <f t="shared" si="2"/>
        <v>1.5240000000000004E-2</v>
      </c>
    </row>
    <row r="11" spans="1:9" x14ac:dyDescent="0.25">
      <c r="A11" t="s">
        <v>15</v>
      </c>
      <c r="B11" s="57" t="s">
        <v>15</v>
      </c>
      <c r="C11" s="57" t="str">
        <f>IFERROR(VLOOKUP(B11,[1]UCC_CAP14!$B:$D,2,0),"")</f>
        <v>km de conductor/fase aéreo urbano - Trenzado - Aluminio - calibre  1/0</v>
      </c>
      <c r="D11" s="58">
        <f>IFERROR(VLOOKUP(B11,[1]UCC_CAP14!$B:$D,3,0),0)</f>
        <v>10612500</v>
      </c>
      <c r="E11" s="25">
        <v>5.7396800000000017</v>
      </c>
      <c r="F11" s="15">
        <f t="shared" si="0"/>
        <v>60912354.000000015</v>
      </c>
      <c r="G11" s="67">
        <f>_xlfn.XLOOKUP(B11,[2]!Tabla2[UUCC],[2]!Tabla2[CANTIDAD],0)</f>
        <v>25.032000000000007</v>
      </c>
      <c r="H11" s="15">
        <f t="shared" si="1"/>
        <v>265652100.00000009</v>
      </c>
      <c r="I11" s="23">
        <f t="shared" si="2"/>
        <v>-19.292320000000004</v>
      </c>
    </row>
    <row r="12" spans="1:9" x14ac:dyDescent="0.25">
      <c r="B12" s="60" t="s">
        <v>16</v>
      </c>
      <c r="C12" s="60" t="str">
        <f>IFERROR(VLOOKUP(B12,[1]UCC_CAP14!$B:$D,2,0),"")</f>
        <v>km de conductor/fase aéreo urbano - Trenzado - Aluminio - calibre  2/0</v>
      </c>
      <c r="D12" s="61">
        <f>IFERROR(VLOOKUP(B12,[1]UCC_CAP14!$B:$D,3,0),0)</f>
        <v>13037800</v>
      </c>
      <c r="E12" s="62">
        <v>0</v>
      </c>
      <c r="F12" s="63">
        <f t="shared" si="0"/>
        <v>0</v>
      </c>
      <c r="G12" s="64">
        <f>_xlfn.XLOOKUP(B12,[2]!Tabla2[UUCC],[2]!Tabla2[CANTIDAD],0)</f>
        <v>0</v>
      </c>
      <c r="H12" s="63">
        <f t="shared" si="1"/>
        <v>0</v>
      </c>
      <c r="I12" s="65">
        <f t="shared" si="2"/>
        <v>0</v>
      </c>
    </row>
    <row r="13" spans="1:9" x14ac:dyDescent="0.25">
      <c r="B13" s="60" t="s">
        <v>17</v>
      </c>
      <c r="C13" s="60" t="str">
        <f>IFERROR(VLOOKUP(B13,[1]UCC_CAP14!$B:$D,2,0),"")</f>
        <v>km de conductor/fase aéreo urbano - Trenzado - Aluminio - calibre  4/0</v>
      </c>
      <c r="D13" s="61">
        <f>IFERROR(VLOOKUP(B13,[1]UCC_CAP14!$B:$D,3,0),0)</f>
        <v>15463000</v>
      </c>
      <c r="E13" s="62">
        <v>0</v>
      </c>
      <c r="F13" s="63">
        <f t="shared" si="0"/>
        <v>0</v>
      </c>
      <c r="G13" s="66">
        <f>_xlfn.XLOOKUP(B13,[2]!Tabla2[UUCC],[2]!Tabla2[CANTIDAD],0)</f>
        <v>0</v>
      </c>
      <c r="H13" s="63">
        <f t="shared" si="1"/>
        <v>0</v>
      </c>
      <c r="I13" s="65">
        <f t="shared" si="2"/>
        <v>0</v>
      </c>
    </row>
    <row r="14" spans="1:9" x14ac:dyDescent="0.25">
      <c r="B14" s="60" t="s">
        <v>18</v>
      </c>
      <c r="C14" s="60" t="str">
        <f>IFERROR(VLOOKUP(B14,[1]UCC_CAP14!$B:$D,2,0),"")</f>
        <v>km de conductor/fase aéreo rural - Aislado - Aluminio - calibre &lt; 6</v>
      </c>
      <c r="D14" s="61">
        <f>IFERROR(VLOOKUP(B14,[1]UCC_CAP14!$B:$D,3,0),0)</f>
        <v>703500</v>
      </c>
      <c r="E14" s="62">
        <v>0</v>
      </c>
      <c r="F14" s="63">
        <f t="shared" si="0"/>
        <v>0</v>
      </c>
      <c r="G14" s="64">
        <f>_xlfn.XLOOKUP(B14,[2]!Tabla2[UUCC],[2]!Tabla2[CANTIDAD],0)</f>
        <v>0</v>
      </c>
      <c r="H14" s="63">
        <f t="shared" si="1"/>
        <v>0</v>
      </c>
      <c r="I14" s="65">
        <f t="shared" si="2"/>
        <v>0</v>
      </c>
    </row>
    <row r="15" spans="1:9" x14ac:dyDescent="0.25">
      <c r="B15" s="60" t="s">
        <v>19</v>
      </c>
      <c r="C15" s="60" t="str">
        <f>IFERROR(VLOOKUP(B15,[1]UCC_CAP14!$B:$D,2,0),"")</f>
        <v>km de conductor/fase aéreo rural - Aislado - Aluminio - calibre 1</v>
      </c>
      <c r="D15" s="61">
        <f>IFERROR(VLOOKUP(B15,[1]UCC_CAP14!$B:$D,3,0),0)</f>
        <v>2480900</v>
      </c>
      <c r="E15" s="65">
        <v>0</v>
      </c>
      <c r="F15" s="63">
        <f t="shared" si="0"/>
        <v>0</v>
      </c>
      <c r="G15" s="64">
        <f>_xlfn.XLOOKUP(B15,[2]!Tabla2[UUCC],[2]!Tabla2[CANTIDAD],0)</f>
        <v>0</v>
      </c>
      <c r="H15" s="63">
        <f t="shared" si="1"/>
        <v>0</v>
      </c>
      <c r="I15" s="65">
        <f t="shared" si="2"/>
        <v>0</v>
      </c>
    </row>
    <row r="16" spans="1:9" x14ac:dyDescent="0.25">
      <c r="B16" s="60" t="s">
        <v>20</v>
      </c>
      <c r="C16" s="60" t="str">
        <f>IFERROR(VLOOKUP(B16,[1]UCC_CAP14!$B:$D,2,0),"")</f>
        <v>km de conductor/fase aéreo rural - Desnudo - Aluminio - calibre 6</v>
      </c>
      <c r="D16" s="61">
        <f>IFERROR(VLOOKUP(B16,[1]UCC_CAP14!$B:$D,3,0),0)</f>
        <v>1613700</v>
      </c>
      <c r="E16" s="65">
        <v>0</v>
      </c>
      <c r="F16" s="63">
        <f t="shared" si="0"/>
        <v>0</v>
      </c>
      <c r="G16" s="64">
        <f>_xlfn.XLOOKUP(B16,[2]!Tabla2[UUCC],[2]!Tabla2[CANTIDAD],0)</f>
        <v>0</v>
      </c>
      <c r="H16" s="63">
        <f t="shared" si="1"/>
        <v>0</v>
      </c>
      <c r="I16" s="65">
        <f t="shared" si="2"/>
        <v>0</v>
      </c>
    </row>
    <row r="17" spans="1:12" x14ac:dyDescent="0.25">
      <c r="A17" t="s">
        <v>21</v>
      </c>
      <c r="B17" s="57" t="s">
        <v>21</v>
      </c>
      <c r="C17" s="57" t="str">
        <f>IFERROR(VLOOKUP(B17,[1]UCC_CAP14!$B:$D,2,0),"")</f>
        <v>Puesta a Tierra N1</v>
      </c>
      <c r="D17" s="58">
        <f>IFERROR(VLOOKUP(B17,[1]UCC_CAP14!$B:$D,3,0),0)</f>
        <v>154040</v>
      </c>
      <c r="E17" s="23">
        <v>24</v>
      </c>
      <c r="F17" s="15">
        <f t="shared" si="0"/>
        <v>3696960</v>
      </c>
      <c r="G17" s="59">
        <f>_xlfn.XLOOKUP(B17,[2]!Tabla2[UUCC],[2]!Tabla2[CANTIDAD],0)</f>
        <v>68</v>
      </c>
      <c r="H17" s="15">
        <f t="shared" si="1"/>
        <v>10474720</v>
      </c>
      <c r="I17" s="23">
        <f t="shared" si="2"/>
        <v>-44</v>
      </c>
      <c r="L17">
        <f>222/52</f>
        <v>4.2692307692307692</v>
      </c>
    </row>
    <row r="18" spans="1:12" x14ac:dyDescent="0.25">
      <c r="A18" t="s">
        <v>22</v>
      </c>
      <c r="B18" s="57" t="s">
        <v>22</v>
      </c>
      <c r="C18" s="57" t="str">
        <f>IFERROR(VLOOKUP(B18,[1]UCC_CAP14!$B:$D,2,0),"")</f>
        <v>Caja de Derivación N1</v>
      </c>
      <c r="D18" s="58">
        <f>IFERROR(VLOOKUP(B18,[1]UCC_CAP14!$B:$D,3,0),0)</f>
        <v>153498</v>
      </c>
      <c r="E18" s="23">
        <v>2</v>
      </c>
      <c r="F18" s="15">
        <f t="shared" si="0"/>
        <v>306996</v>
      </c>
      <c r="G18" s="59">
        <f>_xlfn.XLOOKUP(B18,[2]!Tabla2[UUCC],[2]!Tabla2[CANTIDAD],0)</f>
        <v>17</v>
      </c>
      <c r="H18" s="15">
        <f t="shared" si="1"/>
        <v>2609466</v>
      </c>
      <c r="I18" s="23">
        <f t="shared" si="2"/>
        <v>-15</v>
      </c>
    </row>
    <row r="19" spans="1:12" x14ac:dyDescent="0.25">
      <c r="B19" s="57" t="s">
        <v>95</v>
      </c>
      <c r="C19" s="57" t="str">
        <f>IFERROR(VLOOKUP(B19,[1]UCC_CAP14!$B:$D,2,0),"")</f>
        <v>Poste de concreto - 8 m - rural- retención - red común</v>
      </c>
      <c r="D19" s="58">
        <f>IFERROR(VLOOKUP(B19,[1]UCC_CAP14!$B:$D,3,0),0)</f>
        <v>801000</v>
      </c>
      <c r="E19" s="23">
        <v>0</v>
      </c>
      <c r="F19" s="15">
        <f>E19*D19</f>
        <v>0</v>
      </c>
      <c r="G19" s="59">
        <f>_xlfn.XLOOKUP(B19,[2]!Tabla2[UUCC],[2]!Tabla2[CANTIDAD],0)</f>
        <v>0</v>
      </c>
      <c r="H19" s="15">
        <f>G19*D19</f>
        <v>0</v>
      </c>
      <c r="I19" s="23">
        <f>E19-G19</f>
        <v>0</v>
      </c>
    </row>
    <row r="20" spans="1:12" x14ac:dyDescent="0.25">
      <c r="A20" t="s">
        <v>23</v>
      </c>
      <c r="B20" s="57" t="s">
        <v>23</v>
      </c>
      <c r="C20" s="57" t="str">
        <f>IFERROR(VLOOKUP(B20,[1]UCC_CAP14!$B:$D,2,0),"")</f>
        <v>Poste de concreto - 8 m - urbano - suspensión - red trenzada</v>
      </c>
      <c r="D20" s="58">
        <f>IFERROR(VLOOKUP(B20,[1]UCC_CAP14!$B:$D,3,0),0)</f>
        <v>646000</v>
      </c>
      <c r="E20" s="23">
        <v>4</v>
      </c>
      <c r="F20" s="15">
        <f t="shared" si="0"/>
        <v>2584000</v>
      </c>
      <c r="G20" s="59">
        <f>_xlfn.XLOOKUP(B20,[2]!Tabla2[UUCC],[2]!Tabla2[CANTIDAD],0)</f>
        <v>61</v>
      </c>
      <c r="H20" s="15">
        <f t="shared" si="1"/>
        <v>39406000</v>
      </c>
      <c r="I20" s="23">
        <f>E20+E19+E23+E27+E29-G20</f>
        <v>-37</v>
      </c>
    </row>
    <row r="21" spans="1:12" x14ac:dyDescent="0.25">
      <c r="B21" s="60" t="s">
        <v>24</v>
      </c>
      <c r="C21" s="60" t="str">
        <f>IFERROR(VLOOKUP(B21,[1]UCC_CAP14!$B:$D,2,0),"")</f>
        <v>Poste de concreto - 12 m - urbano- suspensión - red trenzada</v>
      </c>
      <c r="D21" s="61">
        <f>IFERROR(VLOOKUP(B21,[1]UCC_CAP14!$B:$D,3,0),0)</f>
        <v>1011000</v>
      </c>
      <c r="E21" s="65">
        <v>0</v>
      </c>
      <c r="F21" s="63">
        <f t="shared" si="0"/>
        <v>0</v>
      </c>
      <c r="G21" s="64">
        <f>_xlfn.XLOOKUP(B21,[2]!Tabla2[UUCC],[2]!Tabla2[CANTIDAD],0)</f>
        <v>0</v>
      </c>
      <c r="H21" s="63">
        <f t="shared" si="1"/>
        <v>0</v>
      </c>
      <c r="I21" s="65">
        <f t="shared" si="2"/>
        <v>0</v>
      </c>
    </row>
    <row r="22" spans="1:12" x14ac:dyDescent="0.25">
      <c r="B22" s="57" t="s">
        <v>25</v>
      </c>
      <c r="C22" s="57" t="str">
        <f>IFERROR(VLOOKUP(B22,[1]UCC_CAP14!$B:$D,2,0),"")</f>
        <v>Poste de fibra de vidrio - 8 m - urbano- suspensión - red trenzada</v>
      </c>
      <c r="D22" s="58">
        <f>IFERROR(VLOOKUP(B22,[1]UCC_CAP14!$B:$D,3,0),0)</f>
        <v>1226000</v>
      </c>
      <c r="E22" s="23">
        <v>0</v>
      </c>
      <c r="F22" s="15">
        <f t="shared" si="0"/>
        <v>0</v>
      </c>
      <c r="G22" s="59">
        <f>_xlfn.XLOOKUP(B22,[2]!Tabla2[UUCC],[2]!Tabla2[CANTIDAD],0)</f>
        <v>114</v>
      </c>
      <c r="H22" s="15">
        <f t="shared" si="1"/>
        <v>139764000</v>
      </c>
      <c r="I22" s="23">
        <f>E22+E26+E28+E33-G22</f>
        <v>-94</v>
      </c>
    </row>
    <row r="23" spans="1:12" x14ac:dyDescent="0.25">
      <c r="A23" t="s">
        <v>26</v>
      </c>
      <c r="B23" s="57" t="s">
        <v>26</v>
      </c>
      <c r="C23" s="57" t="str">
        <f>IFERROR(VLOOKUP(B23,[1]UCC_CAP14!$B:$D,2,0),"")</f>
        <v>Poste de concreto - 8 m - rural- suspensión - red trenzada</v>
      </c>
      <c r="D23" s="58">
        <f>IFERROR(VLOOKUP(B23,[1]UCC_CAP14!$B:$D,3,0),0)</f>
        <v>750000</v>
      </c>
      <c r="E23" s="23">
        <v>4</v>
      </c>
      <c r="F23" s="15">
        <f t="shared" si="0"/>
        <v>3000000</v>
      </c>
      <c r="G23" s="59">
        <f>_xlfn.XLOOKUP(B23,[2]!Tabla2[UUCC],[2]!Tabla2[CANTIDAD],0)</f>
        <v>0</v>
      </c>
      <c r="H23" s="15">
        <f t="shared" si="1"/>
        <v>0</v>
      </c>
      <c r="I23" s="23">
        <f t="shared" si="2"/>
        <v>4</v>
      </c>
    </row>
    <row r="24" spans="1:12" x14ac:dyDescent="0.25">
      <c r="B24" s="60" t="s">
        <v>27</v>
      </c>
      <c r="C24" s="60" t="str">
        <f>IFERROR(VLOOKUP(B24,[1]UCC_CAP14!$B:$D,2,0),"")</f>
        <v>Poste de concreto - 12 m - rural- suspensión - red trenzada</v>
      </c>
      <c r="D24" s="61">
        <f>IFERROR(VLOOKUP(B24,[1]UCC_CAP14!$B:$D,3,0),0)</f>
        <v>1116000</v>
      </c>
      <c r="E24" s="65">
        <v>0</v>
      </c>
      <c r="F24" s="63">
        <f t="shared" si="0"/>
        <v>0</v>
      </c>
      <c r="G24" s="64">
        <f>_xlfn.XLOOKUP(B24,[2]!Tabla2[UUCC],[2]!Tabla2[CANTIDAD],0)</f>
        <v>0</v>
      </c>
      <c r="H24" s="63">
        <f t="shared" si="1"/>
        <v>0</v>
      </c>
      <c r="I24" s="65">
        <f t="shared" si="2"/>
        <v>0</v>
      </c>
    </row>
    <row r="25" spans="1:12" x14ac:dyDescent="0.25">
      <c r="B25" s="60" t="s">
        <v>28</v>
      </c>
      <c r="C25" s="60" t="str">
        <f>IFERROR(VLOOKUP(B25,[1]UCC_CAP14!$B:$D,2,0),"")</f>
        <v>Poste de metálico - 8 m - rural- suspensión - red trenzada</v>
      </c>
      <c r="D25" s="61">
        <f>IFERROR(VLOOKUP(B25,[1]UCC_CAP14!$B:$D,3,0),0)</f>
        <v>942000</v>
      </c>
      <c r="E25" s="65">
        <v>0</v>
      </c>
      <c r="F25" s="63">
        <f t="shared" si="0"/>
        <v>0</v>
      </c>
      <c r="G25" s="64">
        <f>_xlfn.XLOOKUP(B25,[2]!Tabla2[UUCC],[2]!Tabla2[CANTIDAD],0)</f>
        <v>0</v>
      </c>
      <c r="H25" s="63">
        <f t="shared" si="1"/>
        <v>0</v>
      </c>
      <c r="I25" s="65">
        <f t="shared" si="2"/>
        <v>0</v>
      </c>
    </row>
    <row r="26" spans="1:12" x14ac:dyDescent="0.25">
      <c r="A26" t="s">
        <v>29</v>
      </c>
      <c r="B26" s="57" t="s">
        <v>29</v>
      </c>
      <c r="C26" s="57" t="str">
        <f>IFERROR(VLOOKUP(B26,[1]UCC_CAP14!$B:$D,2,0),"")</f>
        <v>Poste de fibra de vidrio - 8 m - rural- suspensión - red trenzada</v>
      </c>
      <c r="D26" s="58">
        <f>IFERROR(VLOOKUP(B26,[1]UCC_CAP14!$B:$D,3,0),0)</f>
        <v>1330000</v>
      </c>
      <c r="E26" s="23">
        <v>2</v>
      </c>
      <c r="F26" s="15">
        <f t="shared" si="0"/>
        <v>2660000</v>
      </c>
      <c r="G26" s="59">
        <f>_xlfn.XLOOKUP(B26,[2]!Tabla2[UUCC],[2]!Tabla2[CANTIDAD],0)</f>
        <v>0</v>
      </c>
      <c r="H26" s="15">
        <f t="shared" si="1"/>
        <v>0</v>
      </c>
      <c r="I26" s="23">
        <f t="shared" si="2"/>
        <v>2</v>
      </c>
    </row>
    <row r="27" spans="1:12" x14ac:dyDescent="0.25">
      <c r="A27" t="s">
        <v>30</v>
      </c>
      <c r="B27" s="57" t="s">
        <v>30</v>
      </c>
      <c r="C27" s="57" t="str">
        <f>IFERROR(VLOOKUP(B27,[1]UCC_CAP14!$B:$D,2,0),"")</f>
        <v>Poste de concreto - 8 m - urbano - retención - red trenzada</v>
      </c>
      <c r="D27" s="58">
        <f>IFERROR(VLOOKUP(B27,[1]UCC_CAP14!$B:$D,3,0),0)</f>
        <v>663000</v>
      </c>
      <c r="E27" s="23">
        <v>11</v>
      </c>
      <c r="F27" s="15">
        <f t="shared" si="0"/>
        <v>7293000</v>
      </c>
      <c r="G27" s="59">
        <f>_xlfn.XLOOKUP(B27,[2]!Tabla2[UUCC],[2]!Tabla2[CANTIDAD],0)</f>
        <v>0</v>
      </c>
      <c r="H27" s="15">
        <f t="shared" si="1"/>
        <v>0</v>
      </c>
      <c r="I27" s="23">
        <f t="shared" si="2"/>
        <v>11</v>
      </c>
    </row>
    <row r="28" spans="1:12" x14ac:dyDescent="0.25">
      <c r="A28" t="s">
        <v>31</v>
      </c>
      <c r="B28" s="57" t="s">
        <v>31</v>
      </c>
      <c r="C28" s="57" t="str">
        <f>IFERROR(VLOOKUP(B28,[1]UCC_CAP14!$B:$D,2,0),"")</f>
        <v>Poste de fibra de vidrio - 8 m - urbano- retención - red trenzada</v>
      </c>
      <c r="D28" s="58">
        <f>IFERROR(VLOOKUP(B28,[1]UCC_CAP14!$B:$D,3,0),0)</f>
        <v>1243000</v>
      </c>
      <c r="E28" s="23">
        <v>6</v>
      </c>
      <c r="F28" s="15">
        <f t="shared" si="0"/>
        <v>7458000</v>
      </c>
      <c r="G28" s="59">
        <f>_xlfn.XLOOKUP(B28,[2]!Tabla2[UUCC],[2]!Tabla2[CANTIDAD],0)</f>
        <v>0</v>
      </c>
      <c r="H28" s="15">
        <f t="shared" si="1"/>
        <v>0</v>
      </c>
      <c r="I28" s="23">
        <f t="shared" si="2"/>
        <v>6</v>
      </c>
    </row>
    <row r="29" spans="1:12" x14ac:dyDescent="0.25">
      <c r="A29" t="s">
        <v>32</v>
      </c>
      <c r="B29" s="57" t="s">
        <v>32</v>
      </c>
      <c r="C29" s="57" t="str">
        <f>IFERROR(VLOOKUP(B29,[1]UCC_CAP14!$B:$D,2,0),"")</f>
        <v>Poste de concreto - 8 m - rural- retención - red trenzada</v>
      </c>
      <c r="D29" s="58">
        <f>IFERROR(VLOOKUP(B29,[1]UCC_CAP14!$B:$D,3,0),0)</f>
        <v>767000</v>
      </c>
      <c r="E29" s="23">
        <v>5</v>
      </c>
      <c r="F29" s="15">
        <f t="shared" si="0"/>
        <v>3835000</v>
      </c>
      <c r="G29" s="59">
        <f>_xlfn.XLOOKUP(B29,[2]!Tabla2[UUCC],[2]!Tabla2[CANTIDAD],0)</f>
        <v>0</v>
      </c>
      <c r="H29" s="15">
        <f t="shared" si="1"/>
        <v>0</v>
      </c>
      <c r="I29" s="23">
        <f t="shared" si="2"/>
        <v>5</v>
      </c>
    </row>
    <row r="30" spans="1:12" x14ac:dyDescent="0.25">
      <c r="B30" s="60" t="s">
        <v>33</v>
      </c>
      <c r="C30" s="60" t="str">
        <f>IFERROR(VLOOKUP(B30,[1]UCC_CAP14!$B:$D,2,0),"")</f>
        <v>Poste de concreto -10 m - rural- retención - red trenzada</v>
      </c>
      <c r="D30" s="61">
        <f>IFERROR(VLOOKUP(B30,[1]UCC_CAP14!$B:$D,3,0),0)</f>
        <v>933000</v>
      </c>
      <c r="E30" s="65">
        <v>0</v>
      </c>
      <c r="F30" s="63">
        <f t="shared" si="0"/>
        <v>0</v>
      </c>
      <c r="G30" s="64">
        <f>_xlfn.XLOOKUP(B30,[2]!Tabla2[UUCC],[2]!Tabla2[CANTIDAD],0)</f>
        <v>0</v>
      </c>
      <c r="H30" s="63">
        <f t="shared" si="1"/>
        <v>0</v>
      </c>
      <c r="I30" s="65">
        <f t="shared" si="2"/>
        <v>0</v>
      </c>
    </row>
    <row r="31" spans="1:12" x14ac:dyDescent="0.25">
      <c r="B31" s="60" t="s">
        <v>247</v>
      </c>
      <c r="C31" s="60" t="str">
        <f>IFERROR(VLOOKUP(B31,[1]UCC_CAP14!$B:$D,2,0),"")</f>
        <v>Poste de concreto - 12 m - rural- retención - red trenzada</v>
      </c>
      <c r="D31" s="61">
        <f>IFERROR(VLOOKUP(B31,[1]UCC_CAP14!$B:$D,3,0),0)</f>
        <v>1132000</v>
      </c>
      <c r="E31" s="62">
        <v>0</v>
      </c>
      <c r="F31" s="63">
        <f>E31*D31</f>
        <v>0</v>
      </c>
      <c r="G31" s="64">
        <f>_xlfn.XLOOKUP(B31,[2]!Tabla2[UUCC],[2]!Tabla2[CANTIDAD],0)</f>
        <v>0</v>
      </c>
      <c r="H31" s="63">
        <f>G31*D31</f>
        <v>0</v>
      </c>
      <c r="I31" s="65">
        <f>E31-G31</f>
        <v>0</v>
      </c>
    </row>
    <row r="32" spans="1:12" x14ac:dyDescent="0.25">
      <c r="B32" s="60" t="s">
        <v>34</v>
      </c>
      <c r="C32" s="60" t="str">
        <f>IFERROR(VLOOKUP(B32,[1]UCC_CAP14!$B:$D,2,0),"")</f>
        <v>Poste de metálico - 8 m - rural- retención - red trenzada</v>
      </c>
      <c r="D32" s="61">
        <f>IFERROR(VLOOKUP(B32,[1]UCC_CAP14!$B:$D,3,0),0)</f>
        <v>1171000</v>
      </c>
      <c r="E32" s="65">
        <v>0</v>
      </c>
      <c r="F32" s="63">
        <f t="shared" si="0"/>
        <v>0</v>
      </c>
      <c r="G32" s="64">
        <f>_xlfn.XLOOKUP(B32,[2]!Tabla2[UUCC],[2]!Tabla2[CANTIDAD],0)</f>
        <v>0</v>
      </c>
      <c r="H32" s="63">
        <f t="shared" si="1"/>
        <v>0</v>
      </c>
      <c r="I32" s="65">
        <f t="shared" si="2"/>
        <v>0</v>
      </c>
    </row>
    <row r="33" spans="1:9" x14ac:dyDescent="0.25">
      <c r="A33" t="s">
        <v>35</v>
      </c>
      <c r="B33" s="57" t="s">
        <v>35</v>
      </c>
      <c r="C33" s="57" t="str">
        <f>IFERROR(VLOOKUP(B33,[1]UCC_CAP14!$B:$D,2,0),"")</f>
        <v>Poste de fibra de vidrio - 8 m - rural- retención - red trenzada</v>
      </c>
      <c r="D33" s="58">
        <f>IFERROR(VLOOKUP(B33,[1]UCC_CAP14!$B:$D,3,0),0)</f>
        <v>1347000</v>
      </c>
      <c r="E33" s="23">
        <v>12</v>
      </c>
      <c r="F33" s="15">
        <f t="shared" si="0"/>
        <v>16164000</v>
      </c>
      <c r="G33" s="59">
        <f>_xlfn.XLOOKUP(B33,[2]!Tabla2[UUCC],[2]!Tabla2[CANTIDAD],0)</f>
        <v>0</v>
      </c>
      <c r="H33" s="15">
        <f t="shared" si="1"/>
        <v>0</v>
      </c>
      <c r="I33" s="23">
        <f t="shared" si="2"/>
        <v>12</v>
      </c>
    </row>
    <row r="34" spans="1:9" x14ac:dyDescent="0.25">
      <c r="B34" s="60" t="s">
        <v>36</v>
      </c>
      <c r="C34" s="60" t="str">
        <f>IFERROR(VLOOKUP(B34,[1]UCC_CAP14!$B:$D,2,0),"")</f>
        <v>Poste de fibra de vidrio - 10 m - rural- retención - red trenzada</v>
      </c>
      <c r="D34" s="61">
        <f>IFERROR(VLOOKUP(B34,[1]UCC_CAP14!$B:$D,3,0),0)</f>
        <v>1996000</v>
      </c>
      <c r="E34" s="65">
        <v>0</v>
      </c>
      <c r="F34" s="63">
        <f t="shared" si="0"/>
        <v>0</v>
      </c>
      <c r="G34" s="64">
        <f>_xlfn.XLOOKUP(B34,[2]!Tabla2[UUCC],[2]!Tabla2[CANTIDAD],0)</f>
        <v>0</v>
      </c>
      <c r="H34" s="63">
        <f t="shared" si="1"/>
        <v>0</v>
      </c>
      <c r="I34" s="65">
        <f t="shared" si="2"/>
        <v>0</v>
      </c>
    </row>
    <row r="35" spans="1:9" x14ac:dyDescent="0.25">
      <c r="B35" s="60" t="s">
        <v>37</v>
      </c>
      <c r="C35" s="60" t="str">
        <f>IFERROR(VLOOKUP(B35,[1]UCC_CAP14!$B:$D,2,0),"")</f>
        <v>Transformador Aéreo Trifásico urbano de 30 kVA</v>
      </c>
      <c r="D35" s="61">
        <f>IFERROR(VLOOKUP(B35,[1]UCC_CAP14!$B:$D,3,0),0)</f>
        <v>8190000</v>
      </c>
      <c r="E35" s="65">
        <v>0</v>
      </c>
      <c r="F35" s="63">
        <f t="shared" si="0"/>
        <v>0</v>
      </c>
      <c r="G35" s="64">
        <f>_xlfn.XLOOKUP(B35,[2]!Tabla2[UUCC],[2]!Tabla2[CANTIDAD],0)</f>
        <v>0</v>
      </c>
      <c r="H35" s="63">
        <f t="shared" si="1"/>
        <v>0</v>
      </c>
      <c r="I35" s="65">
        <f t="shared" si="2"/>
        <v>0</v>
      </c>
    </row>
    <row r="36" spans="1:9" x14ac:dyDescent="0.25">
      <c r="B36" s="60" t="s">
        <v>38</v>
      </c>
      <c r="C36" s="60" t="str">
        <f>IFERROR(VLOOKUP(B36,[1]UCC_CAP14!$B:$D,2,0),"")</f>
        <v>Transformador Aéreo Trifásico urbano de 45 kVA</v>
      </c>
      <c r="D36" s="61">
        <f>IFERROR(VLOOKUP(B36,[1]UCC_CAP14!$B:$D,3,0),0)</f>
        <v>9446000</v>
      </c>
      <c r="E36" s="65">
        <v>0</v>
      </c>
      <c r="F36" s="63">
        <f t="shared" si="0"/>
        <v>0</v>
      </c>
      <c r="G36" s="64">
        <f>_xlfn.XLOOKUP(B36,[2]!Tabla2[UUCC],[2]!Tabla2[CANTIDAD],0)</f>
        <v>0</v>
      </c>
      <c r="H36" s="63">
        <f t="shared" si="1"/>
        <v>0</v>
      </c>
      <c r="I36" s="65">
        <f t="shared" si="2"/>
        <v>0</v>
      </c>
    </row>
    <row r="37" spans="1:9" x14ac:dyDescent="0.25">
      <c r="B37" s="60" t="s">
        <v>39</v>
      </c>
      <c r="C37" s="60" t="str">
        <f>IFERROR(VLOOKUP(B37,[1]UCC_CAP14!$B:$D,2,0),"")</f>
        <v>Transformador Aéreo Trifásico urbano de 75 kVA</v>
      </c>
      <c r="D37" s="61">
        <f>IFERROR(VLOOKUP(B37,[1]UCC_CAP14!$B:$D,3,0),0)</f>
        <v>11958000</v>
      </c>
      <c r="E37" s="65">
        <v>0</v>
      </c>
      <c r="F37" s="63">
        <f t="shared" si="0"/>
        <v>0</v>
      </c>
      <c r="G37" s="64">
        <f>_xlfn.XLOOKUP(B37,[2]!Tabla2[UUCC],[2]!Tabla2[CANTIDAD],0)</f>
        <v>0</v>
      </c>
      <c r="H37" s="63">
        <f t="shared" si="1"/>
        <v>0</v>
      </c>
      <c r="I37" s="65">
        <f t="shared" si="2"/>
        <v>0</v>
      </c>
    </row>
    <row r="38" spans="1:9" x14ac:dyDescent="0.25">
      <c r="B38" s="57" t="s">
        <v>40</v>
      </c>
      <c r="C38" s="57" t="str">
        <f>IFERROR(VLOOKUP(B38,[1]UCC_CAP14!$B:$D,2,0),"")</f>
        <v>Transformador Aéreo Monofásico urbano de 10 kVA</v>
      </c>
      <c r="D38" s="58">
        <f>IFERROR(VLOOKUP(B38,[1]UCC_CAP14!$B:$D,3,0),0)</f>
        <v>5887000</v>
      </c>
      <c r="E38" s="23">
        <v>0</v>
      </c>
      <c r="F38" s="15">
        <f t="shared" si="0"/>
        <v>0</v>
      </c>
      <c r="G38" s="59">
        <f>_xlfn.XLOOKUP(B38,[2]!Tabla2[UUCC],[2]!Tabla2[CANTIDAD],0)</f>
        <v>4</v>
      </c>
      <c r="H38" s="15">
        <f t="shared" si="1"/>
        <v>23548000</v>
      </c>
      <c r="I38" s="23">
        <f t="shared" si="2"/>
        <v>-4</v>
      </c>
    </row>
    <row r="39" spans="1:9" x14ac:dyDescent="0.25">
      <c r="B39" s="57" t="s">
        <v>41</v>
      </c>
      <c r="C39" s="57" t="str">
        <f>IFERROR(VLOOKUP(B39,[1]UCC_CAP14!$B:$D,2,0),"")</f>
        <v>Transformador Aéreo Monofásico urbano de 15 kVA</v>
      </c>
      <c r="D39" s="58">
        <f>IFERROR(VLOOKUP(B39,[1]UCC_CAP14!$B:$D,3,0),0)</f>
        <v>6286000</v>
      </c>
      <c r="E39" s="23">
        <v>0</v>
      </c>
      <c r="F39" s="15">
        <f t="shared" ref="F39:F75" si="3">E39*D39</f>
        <v>0</v>
      </c>
      <c r="G39" s="59">
        <f>_xlfn.XLOOKUP(B39,[2]!Tabla2[UUCC],[2]!Tabla2[CANTIDAD],0)</f>
        <v>9</v>
      </c>
      <c r="H39" s="15">
        <f t="shared" ref="H39:H75" si="4">G39*D39</f>
        <v>56574000</v>
      </c>
      <c r="I39" s="23">
        <f t="shared" si="2"/>
        <v>-9</v>
      </c>
    </row>
    <row r="40" spans="1:9" x14ac:dyDescent="0.25">
      <c r="B40" s="57" t="s">
        <v>42</v>
      </c>
      <c r="C40" s="57" t="str">
        <f>IFERROR(VLOOKUP(B40,[1]UCC_CAP14!$B:$D,2,0),"")</f>
        <v>Transformador Aéreo Monofásico rural de 10 kVA</v>
      </c>
      <c r="D40" s="58">
        <f>IFERROR(VLOOKUP(B40,[1]UCC_CAP14!$B:$D,3,0),0)</f>
        <v>6458000</v>
      </c>
      <c r="E40" s="23">
        <v>0</v>
      </c>
      <c r="F40" s="15">
        <f t="shared" si="3"/>
        <v>0</v>
      </c>
      <c r="G40" s="59">
        <f>_xlfn.XLOOKUP(B40,[2]!Tabla2[UUCC],[2]!Tabla2[CANTIDAD],0)</f>
        <v>0</v>
      </c>
      <c r="H40" s="15">
        <f t="shared" si="4"/>
        <v>0</v>
      </c>
      <c r="I40" s="23">
        <f t="shared" si="2"/>
        <v>0</v>
      </c>
    </row>
    <row r="41" spans="1:9" x14ac:dyDescent="0.25">
      <c r="A41" t="s">
        <v>43</v>
      </c>
      <c r="B41" s="57" t="s">
        <v>43</v>
      </c>
      <c r="C41" s="57" t="str">
        <f>IFERROR(VLOOKUP(B41,[1]UCC_CAP14!$B:$D,2,0),"")</f>
        <v>Transformador Aéreo Monofásico rural de 15 kVA</v>
      </c>
      <c r="D41" s="58">
        <f>IFERROR(VLOOKUP(B41,[1]UCC_CAP14!$B:$D,3,0),0)</f>
        <v>6857000</v>
      </c>
      <c r="E41" s="23">
        <v>2</v>
      </c>
      <c r="F41" s="15">
        <f t="shared" si="3"/>
        <v>13714000</v>
      </c>
      <c r="G41" s="59">
        <f>_xlfn.XLOOKUP(B41,[2]!Tabla2[UUCC],[2]!Tabla2[CANTIDAD],0)</f>
        <v>0</v>
      </c>
      <c r="H41" s="15">
        <f t="shared" si="4"/>
        <v>0</v>
      </c>
      <c r="I41" s="23">
        <f t="shared" si="2"/>
        <v>2</v>
      </c>
    </row>
    <row r="42" spans="1:9" x14ac:dyDescent="0.25">
      <c r="B42" s="60" t="s">
        <v>44</v>
      </c>
      <c r="C42" s="60" t="str">
        <f>IFERROR(VLOOKUP(B42,[1]UCC_CAP14!$B:$D,2,0),"")</f>
        <v>Transformador Aéreo Monofásico rural de 25 kVA</v>
      </c>
      <c r="D42" s="61">
        <f>IFERROR(VLOOKUP(B42,[1]UCC_CAP14!$B:$D,3,0),0)</f>
        <v>7257000</v>
      </c>
      <c r="E42" s="65">
        <v>0</v>
      </c>
      <c r="F42" s="63">
        <f t="shared" si="3"/>
        <v>0</v>
      </c>
      <c r="G42" s="64">
        <f>_xlfn.XLOOKUP(B42,[2]!Tabla2[UUCC],[2]!Tabla2[CANTIDAD],0)</f>
        <v>0</v>
      </c>
      <c r="H42" s="63">
        <f t="shared" si="4"/>
        <v>0</v>
      </c>
      <c r="I42" s="65">
        <f t="shared" si="2"/>
        <v>0</v>
      </c>
    </row>
    <row r="43" spans="1:9" x14ac:dyDescent="0.25">
      <c r="B43" s="57" t="s">
        <v>45</v>
      </c>
      <c r="C43" s="57" t="str">
        <f>IFERROR(VLOOKUP(B43,[1]UCC_CAP14!$B:$D,2,0),"")</f>
        <v>Transformador Aéreo Monofásico rural de 37,5 kVA</v>
      </c>
      <c r="D43" s="58">
        <f>IFERROR(VLOOKUP(B43,[1]UCC_CAP14!$B:$D,3,0),0)</f>
        <v>7726000</v>
      </c>
      <c r="E43" s="23">
        <v>0</v>
      </c>
      <c r="F43" s="15">
        <f t="shared" si="3"/>
        <v>0</v>
      </c>
      <c r="G43" s="59">
        <f>_xlfn.XLOOKUP(B43,[2]!Tabla2[UUCC],[2]!Tabla2[CANTIDAD],0)</f>
        <v>0</v>
      </c>
      <c r="H43" s="15">
        <f t="shared" si="4"/>
        <v>0</v>
      </c>
      <c r="I43" s="23">
        <f t="shared" si="2"/>
        <v>0</v>
      </c>
    </row>
    <row r="44" spans="1:9" x14ac:dyDescent="0.25">
      <c r="B44" s="60" t="s">
        <v>46</v>
      </c>
      <c r="C44" s="60" t="str">
        <f>IFERROR(VLOOKUP(B44,[1]UCC_CAP14!$B:$D,2,0),"")</f>
        <v>Transformador Aéreo Monofásico rural de 50 kVA</v>
      </c>
      <c r="D44" s="61">
        <f>IFERROR(VLOOKUP(B44,[1]UCC_CAP14!$B:$D,3,0),0)</f>
        <v>8125000</v>
      </c>
      <c r="E44" s="65">
        <v>0</v>
      </c>
      <c r="F44" s="63">
        <f t="shared" si="3"/>
        <v>0</v>
      </c>
      <c r="G44" s="64">
        <f>_xlfn.XLOOKUP(B44,[2]!Tabla2[UUCC],[2]!Tabla2[CANTIDAD],0)</f>
        <v>0</v>
      </c>
      <c r="H44" s="63">
        <f t="shared" si="4"/>
        <v>0</v>
      </c>
      <c r="I44" s="65">
        <f t="shared" si="2"/>
        <v>0</v>
      </c>
    </row>
    <row r="45" spans="1:9" x14ac:dyDescent="0.25">
      <c r="B45" s="60" t="s">
        <v>47</v>
      </c>
      <c r="C45" s="60" t="str">
        <f>IFERROR(VLOOKUP(B45,[1]UCC_CAP14!$B:$D,2,0),"")</f>
        <v>Transformador Aéreo Trifásico rural de 30 kVA</v>
      </c>
      <c r="D45" s="61">
        <f>IFERROR(VLOOKUP(B45,[1]UCC_CAP14!$B:$D,3,0),0)</f>
        <v>8767000</v>
      </c>
      <c r="E45" s="65">
        <v>0</v>
      </c>
      <c r="F45" s="63">
        <f t="shared" si="3"/>
        <v>0</v>
      </c>
      <c r="G45" s="64">
        <f>_xlfn.XLOOKUP(B45,[2]!Tabla2[UUCC],[2]!Tabla2[CANTIDAD],0)</f>
        <v>0</v>
      </c>
      <c r="H45" s="63">
        <f t="shared" si="4"/>
        <v>0</v>
      </c>
      <c r="I45" s="65">
        <f t="shared" si="2"/>
        <v>0</v>
      </c>
    </row>
    <row r="46" spans="1:9" x14ac:dyDescent="0.25">
      <c r="B46" s="60" t="s">
        <v>98</v>
      </c>
      <c r="C46" s="60" t="str">
        <f>IFERROR(VLOOKUP(B46,[1]UCC_CAP14!$B:$D,2,0),"")</f>
        <v>Transformador Aéreo Trifásico rural de 45 kVA</v>
      </c>
      <c r="D46" s="61">
        <f>IFERROR(VLOOKUP(B46,[1]UCC_CAP14!$B:$D,3,0),0)</f>
        <v>10023000</v>
      </c>
      <c r="E46" s="65">
        <v>0</v>
      </c>
      <c r="F46" s="63">
        <f>E46*D46</f>
        <v>0</v>
      </c>
      <c r="G46" s="64">
        <f>_xlfn.XLOOKUP(B46,[2]!Tabla2[UUCC],[2]!Tabla2[CANTIDAD],0)</f>
        <v>0</v>
      </c>
      <c r="H46" s="63">
        <f>G46*D46</f>
        <v>0</v>
      </c>
      <c r="I46" s="65">
        <f>E46-G46</f>
        <v>0</v>
      </c>
    </row>
    <row r="47" spans="1:9" x14ac:dyDescent="0.25">
      <c r="A47" t="s">
        <v>48</v>
      </c>
      <c r="B47" s="60" t="s">
        <v>48</v>
      </c>
      <c r="C47" s="60" t="str">
        <f>IFERROR(VLOOKUP(B47,[1]UCC_CAP14!$B:$D,2,0),"")</f>
        <v>Transformador Aéreo Monofásico urbano de 25 kVA</v>
      </c>
      <c r="D47" s="61">
        <f>IFERROR(VLOOKUP(B47,[1]UCC_CAP14!$B:$D,3,0),0)</f>
        <v>6686000</v>
      </c>
      <c r="E47" s="65">
        <v>1</v>
      </c>
      <c r="F47" s="63">
        <f t="shared" si="3"/>
        <v>6686000</v>
      </c>
      <c r="G47" s="64">
        <f>_xlfn.XLOOKUP(B47,[2]!Tabla2[UUCC],[2]!Tabla2[CANTIDAD],0)</f>
        <v>0</v>
      </c>
      <c r="H47" s="63">
        <f t="shared" si="4"/>
        <v>0</v>
      </c>
      <c r="I47" s="65">
        <f t="shared" si="2"/>
        <v>1</v>
      </c>
    </row>
    <row r="48" spans="1:9" x14ac:dyDescent="0.25">
      <c r="B48" s="60" t="s">
        <v>49</v>
      </c>
      <c r="C48" s="60" t="str">
        <f>IFERROR(VLOOKUP(B48,[1]UCC_CAP14!$B:$D,2,0),"")</f>
        <v>Transformador Aéreo Trifásico rural de 75 kVA</v>
      </c>
      <c r="D48" s="61">
        <f>IFERROR(VLOOKUP(B48,[1]UCC_CAP14!$B:$D,3,0),0)</f>
        <v>12535000</v>
      </c>
      <c r="E48" s="65">
        <v>0</v>
      </c>
      <c r="F48" s="63">
        <f t="shared" si="3"/>
        <v>0</v>
      </c>
      <c r="G48" s="64">
        <f>_xlfn.XLOOKUP(B48,[2]!Tabla2[UUCC],[2]!Tabla2[CANTIDAD],0)</f>
        <v>0</v>
      </c>
      <c r="H48" s="63">
        <f t="shared" si="4"/>
        <v>0</v>
      </c>
      <c r="I48" s="65">
        <f t="shared" si="2"/>
        <v>0</v>
      </c>
    </row>
    <row r="49" spans="1:9" x14ac:dyDescent="0.25">
      <c r="B49" s="60" t="s">
        <v>50</v>
      </c>
      <c r="C49" s="60" t="str">
        <f>IFERROR(VLOOKUP(B49,[1]UCC_CAP14!$B:$D,2,0),"")</f>
        <v>Transformador Aéreo Trifásico rural de 112,5 kVA</v>
      </c>
      <c r="D49" s="61">
        <f>IFERROR(VLOOKUP(B49,[1]UCC_CAP14!$B:$D,3,0),0)</f>
        <v>13930000</v>
      </c>
      <c r="E49" s="65">
        <v>0</v>
      </c>
      <c r="F49" s="63">
        <f t="shared" si="3"/>
        <v>0</v>
      </c>
      <c r="G49" s="64">
        <f>_xlfn.XLOOKUP(B49,[2]!Tabla2[UUCC],[2]!Tabla2[CANTIDAD],0)</f>
        <v>0</v>
      </c>
      <c r="H49" s="63">
        <f t="shared" si="4"/>
        <v>0</v>
      </c>
      <c r="I49" s="65">
        <f t="shared" si="2"/>
        <v>0</v>
      </c>
    </row>
    <row r="50" spans="1:9" x14ac:dyDescent="0.25">
      <c r="B50" s="60" t="s">
        <v>99</v>
      </c>
      <c r="C50" s="60" t="str">
        <f>IFERROR(VLOOKUP(B50,[1]UCC_CAP14!$B:$D,2,0),"")</f>
        <v>Transformador Aéreo Trifásico rural de 150 kVA</v>
      </c>
      <c r="D50" s="61">
        <f>IFERROR(VLOOKUP(B50,[1]UCC_CAP14!$B:$D,3,0),0)</f>
        <v>15186000</v>
      </c>
      <c r="E50" s="62">
        <v>0</v>
      </c>
      <c r="F50" s="63">
        <f>E50*D50</f>
        <v>0</v>
      </c>
      <c r="G50" s="64">
        <f>_xlfn.XLOOKUP(B50,[2]!Tabla2[UUCC],[2]!Tabla2[CANTIDAD],0)</f>
        <v>0</v>
      </c>
      <c r="H50" s="63">
        <f>G50*D50</f>
        <v>0</v>
      </c>
      <c r="I50" s="65">
        <f>E50-G50</f>
        <v>0</v>
      </c>
    </row>
    <row r="51" spans="1:9" x14ac:dyDescent="0.25">
      <c r="B51" s="57" t="s">
        <v>51</v>
      </c>
      <c r="C51" s="57" t="str">
        <f>IFERROR(VLOOKUP(B51,[1]UCC_CAP14!$B:$D,2,0),"")</f>
        <v>Transformador Aéreo Monofásico urbano de 37,5 kVA</v>
      </c>
      <c r="D51" s="58">
        <f>IFERROR(VLOOKUP(B51,[1]UCC_CAP14!$B:$D,3,0),0)</f>
        <v>7133000</v>
      </c>
      <c r="E51" s="23">
        <v>0</v>
      </c>
      <c r="F51" s="15">
        <f t="shared" si="3"/>
        <v>0</v>
      </c>
      <c r="G51" s="59">
        <f>_xlfn.XLOOKUP(B51,[2]!Tabla2[UUCC],[2]!Tabla2[CANTIDAD],0)</f>
        <v>4</v>
      </c>
      <c r="H51" s="15">
        <f t="shared" si="4"/>
        <v>28532000</v>
      </c>
      <c r="I51" s="23">
        <f t="shared" si="2"/>
        <v>-4</v>
      </c>
    </row>
    <row r="52" spans="1:9" x14ac:dyDescent="0.25">
      <c r="B52" s="60" t="s">
        <v>52</v>
      </c>
      <c r="C52" s="60" t="str">
        <f>IFERROR(VLOOKUP(B52,[1]UCC_CAP14!$B:$D,2,0),"")</f>
        <v>Transformador Aéreo Monofásico urbano de 50 kVA</v>
      </c>
      <c r="D52" s="61">
        <f>IFERROR(VLOOKUP(B52,[1]UCC_CAP14!$B:$D,3,0),0)</f>
        <v>7532000</v>
      </c>
      <c r="E52" s="65">
        <v>0</v>
      </c>
      <c r="F52" s="63">
        <f t="shared" si="3"/>
        <v>0</v>
      </c>
      <c r="G52" s="64">
        <f>_xlfn.XLOOKUP(B52,[2]!Tabla2[UUCC],[2]!Tabla2[CANTIDAD],0)</f>
        <v>0</v>
      </c>
      <c r="H52" s="63">
        <f t="shared" si="4"/>
        <v>0</v>
      </c>
      <c r="I52" s="65">
        <f t="shared" si="2"/>
        <v>0</v>
      </c>
    </row>
    <row r="53" spans="1:9" x14ac:dyDescent="0.25">
      <c r="B53" s="60" t="s">
        <v>174</v>
      </c>
      <c r="C53" s="60" t="str">
        <f>IFERROR(VLOOKUP(B53,[1]UCC_CAP14!$B:$D,2,0),"")</f>
        <v>Equipo de medida - N2</v>
      </c>
      <c r="D53" s="61">
        <f>IFERROR(VLOOKUP(B53,[1]UCC_CAP14!$B:$D,3,0),0)</f>
        <v>1023000</v>
      </c>
      <c r="E53" s="62">
        <v>0</v>
      </c>
      <c r="F53" s="63">
        <f>E53*D53</f>
        <v>0</v>
      </c>
      <c r="G53" s="64">
        <f>_xlfn.XLOOKUP(B53,[2]!Tabla2[UUCC],[2]!Tabla2[CANTIDAD],0)</f>
        <v>0</v>
      </c>
      <c r="H53" s="63">
        <f>G53*D53</f>
        <v>0</v>
      </c>
      <c r="I53" s="65">
        <f>E53-G53</f>
        <v>0</v>
      </c>
    </row>
    <row r="54" spans="1:9" x14ac:dyDescent="0.25">
      <c r="B54" s="60" t="s">
        <v>54</v>
      </c>
      <c r="C54" s="60" t="str">
        <f>IFERROR(VLOOKUP(B54,[1]UCC_CAP14!$B:$D,2,0),"")</f>
        <v>Juego cortacircuitos - N2</v>
      </c>
      <c r="D54" s="61">
        <f>IFERROR(VLOOKUP(B54,[1]UCC_CAP14!$B:$D,3,0),0)</f>
        <v>1200000</v>
      </c>
      <c r="E54" s="65">
        <v>0</v>
      </c>
      <c r="F54" s="63">
        <f t="shared" si="3"/>
        <v>0</v>
      </c>
      <c r="G54" s="64">
        <f>_xlfn.XLOOKUP(B54,[2]!Tabla2[UUCC],[2]!Tabla2[CANTIDAD],0)</f>
        <v>0</v>
      </c>
      <c r="H54" s="63">
        <f t="shared" si="4"/>
        <v>0</v>
      </c>
      <c r="I54" s="65">
        <f t="shared" si="2"/>
        <v>0</v>
      </c>
    </row>
    <row r="55" spans="1:9" x14ac:dyDescent="0.25">
      <c r="B55" s="60" t="s">
        <v>55</v>
      </c>
      <c r="C55" s="60" t="str">
        <f>IFERROR(VLOOKUP(B55,[1]UCC_CAP14!$B:$D,2,0),"")</f>
        <v>Pararrayos - N2</v>
      </c>
      <c r="D55" s="61">
        <f>IFERROR(VLOOKUP(B55,[1]UCC_CAP14!$B:$D,3,0),0)</f>
        <v>482000</v>
      </c>
      <c r="E55" s="65">
        <v>0</v>
      </c>
      <c r="F55" s="63">
        <f t="shared" si="3"/>
        <v>0</v>
      </c>
      <c r="G55" s="64">
        <f>_xlfn.XLOOKUP(B55,[2]!Tabla2[UUCC],[2]!Tabla2[CANTIDAD],0)</f>
        <v>0</v>
      </c>
      <c r="H55" s="63">
        <f t="shared" si="4"/>
        <v>0</v>
      </c>
      <c r="I55" s="65">
        <f t="shared" si="2"/>
        <v>0</v>
      </c>
    </row>
    <row r="56" spans="1:9" x14ac:dyDescent="0.25">
      <c r="B56" s="60" t="s">
        <v>56</v>
      </c>
      <c r="C56" s="60" t="str">
        <f>IFERROR(VLOOKUP(B56,[1]UCC_CAP14!$B:$D,2,0),"")</f>
        <v>Juego pararrayos - N2</v>
      </c>
      <c r="D56" s="61">
        <f>IFERROR(VLOOKUP(B56,[1]UCC_CAP14!$B:$D,3,0),0)</f>
        <v>962000</v>
      </c>
      <c r="E56" s="65">
        <v>0</v>
      </c>
      <c r="F56" s="63">
        <f t="shared" si="3"/>
        <v>0</v>
      </c>
      <c r="G56" s="64">
        <f>_xlfn.XLOOKUP(B56,[2]!Tabla2[UUCC],[2]!Tabla2[CANTIDAD],0)</f>
        <v>0</v>
      </c>
      <c r="H56" s="63">
        <f t="shared" si="4"/>
        <v>0</v>
      </c>
      <c r="I56" s="65">
        <f t="shared" si="2"/>
        <v>0</v>
      </c>
    </row>
    <row r="57" spans="1:9" x14ac:dyDescent="0.25">
      <c r="B57" s="60" t="s">
        <v>53</v>
      </c>
      <c r="C57" s="60" t="str">
        <f>IFERROR(VLOOKUP(B57,[1]UCC_CAP14!$B:$D,2,0),"")</f>
        <v>Cortacircuitos monopolar - N2</v>
      </c>
      <c r="D57" s="61">
        <f>IFERROR(VLOOKUP(B57,[1]UCC_CAP14!$B:$D,3,0),0)</f>
        <v>484000</v>
      </c>
      <c r="E57" s="65">
        <v>0</v>
      </c>
      <c r="F57" s="63">
        <f t="shared" si="3"/>
        <v>0</v>
      </c>
      <c r="G57" s="64">
        <f>_xlfn.XLOOKUP(B57,[2]!Tabla2[UUCC],[2]!Tabla2[CANTIDAD],0)</f>
        <v>0</v>
      </c>
      <c r="H57" s="63">
        <f>G57*D57</f>
        <v>0</v>
      </c>
      <c r="I57" s="65">
        <f>E57-G57</f>
        <v>0</v>
      </c>
    </row>
    <row r="58" spans="1:9" x14ac:dyDescent="0.25">
      <c r="B58" s="60" t="s">
        <v>101</v>
      </c>
      <c r="C58" s="60" t="str">
        <f>IFERROR(VLOOKUP(B58,[1]UCC_CAP14!$B:$D,2,0),"")</f>
        <v>km de conductor (3 fases)  cobre 2 AWG</v>
      </c>
      <c r="D58" s="61">
        <f>IFERROR(VLOOKUP(B58,[1]UCC_CAP14!$B:$D,3,0),0)</f>
        <v>50629000</v>
      </c>
      <c r="E58" s="62">
        <v>0</v>
      </c>
      <c r="F58" s="63">
        <f>E58*D58</f>
        <v>0</v>
      </c>
      <c r="G58" s="73">
        <f>_xlfn.XLOOKUP(B58,[2]!Tabla2[UUCC],[2]!Tabla2[CANTIDAD],0)</f>
        <v>0</v>
      </c>
      <c r="H58" s="63">
        <f>G58*D58</f>
        <v>0</v>
      </c>
      <c r="I58" s="65">
        <f>E58-G58</f>
        <v>0</v>
      </c>
    </row>
    <row r="59" spans="1:9" x14ac:dyDescent="0.25">
      <c r="B59" s="60" t="s">
        <v>103</v>
      </c>
      <c r="C59" s="60" t="str">
        <f>IFERROR(VLOOKUP(B59,[1]UCC_CAP14!$B:$D,2,0),"")</f>
        <v>km de conductor (3 fases)  de cobre aislado XLP o  EPR, 15 kV- 2/0 AWG</v>
      </c>
      <c r="D59" s="61">
        <f>IFERROR(VLOOKUP(B59,[1]UCC_CAP14!$B:$D,3,0),0)</f>
        <v>199510000</v>
      </c>
      <c r="E59" s="62">
        <v>0</v>
      </c>
      <c r="F59" s="63">
        <f>E59*D59</f>
        <v>0</v>
      </c>
      <c r="G59" s="73">
        <f>_xlfn.XLOOKUP(B59,[2]!Tabla2[UUCC],[2]!Tabla2[CANTIDAD],0)</f>
        <v>0</v>
      </c>
      <c r="H59" s="63">
        <f>G59*D59</f>
        <v>0</v>
      </c>
      <c r="I59" s="65">
        <f>E59-G59</f>
        <v>0</v>
      </c>
    </row>
    <row r="60" spans="1:9" x14ac:dyDescent="0.25">
      <c r="B60" s="60" t="s">
        <v>57</v>
      </c>
      <c r="C60" s="60" t="str">
        <f>IFERROR(VLOOKUP(B60,[1]UCC_CAP14!$B:$D,2,0),"")</f>
        <v>Cable de Guarda</v>
      </c>
      <c r="D60" s="61">
        <f>IFERROR(VLOOKUP(B60,[1]UCC_CAP14!$B:$D,3,0),0)</f>
        <v>2960000</v>
      </c>
      <c r="E60" s="65">
        <v>0</v>
      </c>
      <c r="F60" s="63">
        <f t="shared" si="3"/>
        <v>0</v>
      </c>
      <c r="G60" s="64">
        <f>_xlfn.XLOOKUP(B60,[2]!Tabla2[UUCC],[2]!Tabla2[CANTIDAD],0)</f>
        <v>0</v>
      </c>
      <c r="H60" s="63">
        <f t="shared" si="4"/>
        <v>0</v>
      </c>
      <c r="I60" s="65">
        <f t="shared" si="2"/>
        <v>0</v>
      </c>
    </row>
    <row r="61" spans="1:9" x14ac:dyDescent="0.25">
      <c r="B61" s="57" t="s">
        <v>58</v>
      </c>
      <c r="C61" s="57" t="str">
        <f>IFERROR(VLOOKUP(B61,[1]UCC_CAP14!$B:$D,2,0),"")</f>
        <v>Sistema de puesta a tierra diseño típico</v>
      </c>
      <c r="D61" s="58">
        <f>IFERROR(VLOOKUP(B61,[1]UCC_CAP14!$B:$D,3,0),0)</f>
        <v>270000</v>
      </c>
      <c r="E61" s="23">
        <v>0</v>
      </c>
      <c r="F61" s="15">
        <f t="shared" si="3"/>
        <v>0</v>
      </c>
      <c r="G61" s="59">
        <f>_xlfn.XLOOKUP(B61,[2]!Tabla2[UUCC],[2]!Tabla2[CANTIDAD],0)</f>
        <v>0</v>
      </c>
      <c r="H61" s="15">
        <f t="shared" si="4"/>
        <v>0</v>
      </c>
      <c r="I61" s="23">
        <f t="shared" si="2"/>
        <v>0</v>
      </c>
    </row>
    <row r="62" spans="1:9" x14ac:dyDescent="0.25">
      <c r="B62" s="60" t="s">
        <v>59</v>
      </c>
      <c r="C62" s="60" t="str">
        <f>IFERROR(VLOOKUP(B62,[1]UCC_CAP14!$B:$D,2,0),"")</f>
        <v>Poste metálico de 12 m 750 kg</v>
      </c>
      <c r="D62" s="61">
        <f>IFERROR(VLOOKUP(B62,[1]UCC_CAP14!$B:$D,3,0),0)</f>
        <v>3778000</v>
      </c>
      <c r="E62" s="65">
        <v>0</v>
      </c>
      <c r="F62" s="63">
        <f t="shared" si="3"/>
        <v>0</v>
      </c>
      <c r="G62" s="64">
        <f>_xlfn.XLOOKUP(B62,[2]!Tabla2[UUCC],[2]!Tabla2[CANTIDAD],0)</f>
        <v>0</v>
      </c>
      <c r="H62" s="63">
        <f t="shared" si="4"/>
        <v>0</v>
      </c>
      <c r="I62" s="65">
        <f t="shared" si="2"/>
        <v>0</v>
      </c>
    </row>
    <row r="63" spans="1:9" x14ac:dyDescent="0.25">
      <c r="A63" t="s">
        <v>60</v>
      </c>
      <c r="B63" s="57" t="s">
        <v>60</v>
      </c>
      <c r="C63" s="57" t="str">
        <f>IFERROR(VLOOKUP(B63,[1]UCC_CAP14!$B:$D,2,0),"")</f>
        <v>Poste de concreto de 12 m 510 kg - suspensión</v>
      </c>
      <c r="D63" s="58">
        <f>IFERROR(VLOOKUP(B63,[1]UCC_CAP14!$B:$D,3,0),0)</f>
        <v>3215000</v>
      </c>
      <c r="E63" s="23">
        <v>2</v>
      </c>
      <c r="F63" s="15">
        <f t="shared" si="3"/>
        <v>6430000</v>
      </c>
      <c r="G63" s="59">
        <f>_xlfn.XLOOKUP(B63,[2]!Tabla2[UUCC],[2]!Tabla2[CANTIDAD],0)</f>
        <v>42</v>
      </c>
      <c r="H63" s="15">
        <f t="shared" si="4"/>
        <v>135030000</v>
      </c>
      <c r="I63" s="23">
        <f t="shared" si="2"/>
        <v>-40</v>
      </c>
    </row>
    <row r="64" spans="1:9" x14ac:dyDescent="0.25">
      <c r="A64" t="s">
        <v>61</v>
      </c>
      <c r="B64" s="57" t="s">
        <v>61</v>
      </c>
      <c r="C64" s="57" t="str">
        <f>IFERROR(VLOOKUP(B64,[1]UCC_CAP14!$B:$D,2,0),"")</f>
        <v>Poste de concreto de 12 m 1050 kg - retención</v>
      </c>
      <c r="D64" s="58">
        <f>IFERROR(VLOOKUP(B64,[1]UCC_CAP14!$B:$D,3,0),0)</f>
        <v>4226000</v>
      </c>
      <c r="E64" s="23">
        <v>2</v>
      </c>
      <c r="F64" s="15">
        <f t="shared" si="3"/>
        <v>8452000</v>
      </c>
      <c r="G64" s="59">
        <f>_xlfn.XLOOKUP(B64,[2]!Tabla2[UUCC],[2]!Tabla2[CANTIDAD],0)</f>
        <v>16</v>
      </c>
      <c r="H64" s="15">
        <f t="shared" si="4"/>
        <v>67616000</v>
      </c>
      <c r="I64" s="23">
        <f t="shared" si="2"/>
        <v>-14</v>
      </c>
    </row>
    <row r="65" spans="1:14" x14ac:dyDescent="0.25">
      <c r="A65" t="s">
        <v>62</v>
      </c>
      <c r="B65" s="57" t="s">
        <v>62</v>
      </c>
      <c r="C65" s="57" t="str">
        <f>IFERROR(VLOOKUP(B65,[1]UCC_CAP14!$B:$D,2,0),"")</f>
        <v>Poste de concreto de 12 m 750 kg - retención</v>
      </c>
      <c r="D65" s="58">
        <f>IFERROR(VLOOKUP(B65,[1]UCC_CAP14!$B:$D,3,0),0)</f>
        <v>4086000</v>
      </c>
      <c r="E65" s="23">
        <v>6</v>
      </c>
      <c r="F65" s="15">
        <f t="shared" si="3"/>
        <v>24516000</v>
      </c>
      <c r="G65" s="59">
        <f>_xlfn.XLOOKUP(B65,[2]!Tabla2[UUCC],[2]!Tabla2[CANTIDAD],0)</f>
        <v>8</v>
      </c>
      <c r="H65" s="15">
        <f t="shared" si="4"/>
        <v>32688000</v>
      </c>
      <c r="I65" s="23">
        <f t="shared" si="2"/>
        <v>-2</v>
      </c>
    </row>
    <row r="66" spans="1:14" x14ac:dyDescent="0.25">
      <c r="A66" t="s">
        <v>63</v>
      </c>
      <c r="B66" s="60" t="s">
        <v>63</v>
      </c>
      <c r="C66" s="60" t="str">
        <f>IFERROR(VLOOKUP(B66,[1]UCC_CAP14!$B:$D,2,0),"")</f>
        <v>Poste de PRFV de 12 m 510 kg - suspensión</v>
      </c>
      <c r="D66" s="61">
        <f>IFERROR(VLOOKUP(B66,[1]UCC_CAP14!$B:$D,3,0),0)</f>
        <v>5315000</v>
      </c>
      <c r="E66" s="65">
        <v>1</v>
      </c>
      <c r="F66" s="63">
        <f t="shared" si="3"/>
        <v>5315000</v>
      </c>
      <c r="G66" s="64">
        <f>_xlfn.XLOOKUP(B66,[2]!Tabla2[UUCC],[2]!Tabla2[CANTIDAD],0)</f>
        <v>1</v>
      </c>
      <c r="H66" s="63">
        <f t="shared" si="4"/>
        <v>5315000</v>
      </c>
      <c r="I66" s="65">
        <f t="shared" si="2"/>
        <v>0</v>
      </c>
    </row>
    <row r="67" spans="1:14" x14ac:dyDescent="0.25">
      <c r="B67" s="57" t="s">
        <v>64</v>
      </c>
      <c r="C67" s="57" t="str">
        <f>IFERROR(VLOOKUP(B67,[1]UCC_CAP14!$B:$D,2,0),"")</f>
        <v>Poste de PRFV de 12 m 1050 kg - retención</v>
      </c>
      <c r="D67" s="58">
        <f>IFERROR(VLOOKUP(B67,[1]UCC_CAP14!$B:$D,3,0),0)</f>
        <v>7383000</v>
      </c>
      <c r="E67" s="23">
        <v>0</v>
      </c>
      <c r="F67" s="15">
        <f t="shared" si="3"/>
        <v>0</v>
      </c>
      <c r="G67" s="59">
        <f>_xlfn.XLOOKUP(B67,[2]!Tabla2[UUCC],[2]!Tabla2[CANTIDAD],0)</f>
        <v>8</v>
      </c>
      <c r="H67" s="15">
        <f t="shared" si="4"/>
        <v>59064000</v>
      </c>
      <c r="I67" s="23">
        <f t="shared" si="2"/>
        <v>-8</v>
      </c>
    </row>
    <row r="68" spans="1:14" x14ac:dyDescent="0.25">
      <c r="A68" t="s">
        <v>65</v>
      </c>
      <c r="B68" s="60" t="s">
        <v>65</v>
      </c>
      <c r="C68" s="60" t="str">
        <f>IFERROR(VLOOKUP(B68,[1]UCC_CAP14!$B:$D,2,0),"")</f>
        <v>Poste de PRFV de 12 m 750 kg - retención</v>
      </c>
      <c r="D68" s="61">
        <f>IFERROR(VLOOKUP(B68,[1]UCC_CAP14!$B:$D,3,0),0)</f>
        <v>6029000</v>
      </c>
      <c r="E68" s="65">
        <v>7</v>
      </c>
      <c r="F68" s="63">
        <f t="shared" si="3"/>
        <v>42203000</v>
      </c>
      <c r="G68" s="64">
        <f>_xlfn.XLOOKUP(B68,[2]!Tabla2[UUCC],[2]!Tabla2[CANTIDAD],0)</f>
        <v>5</v>
      </c>
      <c r="H68" s="63">
        <f t="shared" si="4"/>
        <v>30145000</v>
      </c>
      <c r="I68" s="65">
        <f t="shared" si="2"/>
        <v>2</v>
      </c>
    </row>
    <row r="69" spans="1:14" x14ac:dyDescent="0.25">
      <c r="B69" s="60" t="s">
        <v>120</v>
      </c>
      <c r="C69" s="60" t="str">
        <f>IFERROR(VLOOKUP(B69,[1]UCC_CAP14!$B:$D,2,0),"")</f>
        <v>km de conductor (3 fases)  ACSR 4 AWG</v>
      </c>
      <c r="D69" s="61">
        <f>IFERROR(VLOOKUP(B69,[1]UCC_CAP14!$B:$D,3,0),0)</f>
        <v>10968000</v>
      </c>
      <c r="E69" s="62">
        <v>0</v>
      </c>
      <c r="F69" s="63">
        <f>E69*D69</f>
        <v>0</v>
      </c>
      <c r="G69" s="64">
        <f>_xlfn.XLOOKUP(B69,[2]!Tabla2[UUCC],[2]!Tabla2[CANTIDAD],0)</f>
        <v>0</v>
      </c>
      <c r="H69" s="63">
        <f>G69*D69</f>
        <v>0</v>
      </c>
      <c r="I69" s="65">
        <f>E69-G69</f>
        <v>0</v>
      </c>
    </row>
    <row r="70" spans="1:14" x14ac:dyDescent="0.25">
      <c r="B70" s="60" t="s">
        <v>66</v>
      </c>
      <c r="C70" s="60" t="str">
        <f>IFERROR(VLOOKUP(B70,[1]UCC_CAP14!$B:$D,2,0),"")</f>
        <v>km de conductor (3 fases)  ACSR 2 AWG</v>
      </c>
      <c r="D70" s="61">
        <f>IFERROR(VLOOKUP(B70,[1]UCC_CAP14!$B:$D,3,0),0)</f>
        <v>12347000</v>
      </c>
      <c r="E70" s="62">
        <v>0</v>
      </c>
      <c r="F70" s="63">
        <f t="shared" si="3"/>
        <v>0</v>
      </c>
      <c r="G70" s="64">
        <f>_xlfn.XLOOKUP(B70,[2]!Tabla2[UUCC],[2]!Tabla2[CANTIDAD],0)</f>
        <v>0</v>
      </c>
      <c r="H70" s="63">
        <f t="shared" si="4"/>
        <v>0</v>
      </c>
      <c r="I70" s="65">
        <f t="shared" si="2"/>
        <v>0</v>
      </c>
    </row>
    <row r="71" spans="1:14" x14ac:dyDescent="0.25">
      <c r="A71" t="s">
        <v>67</v>
      </c>
      <c r="B71" s="60" t="s">
        <v>67</v>
      </c>
      <c r="C71" s="60" t="str">
        <f>IFERROR(VLOOKUP(B71,[1]UCC_CAP14!$B:$D,2,0),"")</f>
        <v>km de conductor (3 fases)  ACSR 1/0 AWG</v>
      </c>
      <c r="D71" s="61">
        <f>IFERROR(VLOOKUP(B71,[1]UCC_CAP14!$B:$D,3,0),0)</f>
        <v>14814000</v>
      </c>
      <c r="E71" s="62">
        <v>0.81916</v>
      </c>
      <c r="F71" s="63">
        <f t="shared" si="3"/>
        <v>12135036.24</v>
      </c>
      <c r="G71" s="66">
        <f>_xlfn.XLOOKUP(B71,[2]!Tabla2[UUCC],[2]!Tabla2[CANTIDAD],0)</f>
        <v>3.7573333333333325</v>
      </c>
      <c r="H71" s="63">
        <f t="shared" si="4"/>
        <v>55661135.999999985</v>
      </c>
      <c r="I71" s="65">
        <f t="shared" si="2"/>
        <v>-2.9381733333333324</v>
      </c>
    </row>
    <row r="72" spans="1:14" x14ac:dyDescent="0.25">
      <c r="B72" s="60" t="s">
        <v>68</v>
      </c>
      <c r="C72" s="60" t="str">
        <f>IFERROR(VLOOKUP(B72,[1]UCC_CAP14!$B:$D,2,0),"")</f>
        <v>km de conductor (3 fases)  ACSR 4/0 AWG</v>
      </c>
      <c r="D72" s="61">
        <f>IFERROR(VLOOKUP(B72,[1]UCC_CAP14!$B:$D,3,0),0)</f>
        <v>25134000</v>
      </c>
      <c r="E72" s="62">
        <v>0</v>
      </c>
      <c r="F72" s="63">
        <f t="shared" si="3"/>
        <v>0</v>
      </c>
      <c r="G72" s="66">
        <f>_xlfn.XLOOKUP(B72,[2]!Tabla2[UUCC],[2]!Tabla2[CANTIDAD],0)</f>
        <v>0</v>
      </c>
      <c r="H72" s="63">
        <f t="shared" si="4"/>
        <v>0</v>
      </c>
      <c r="I72" s="65">
        <f t="shared" si="2"/>
        <v>0</v>
      </c>
    </row>
    <row r="73" spans="1:14" x14ac:dyDescent="0.25">
      <c r="B73" t="s">
        <v>69</v>
      </c>
      <c r="C73" t="str">
        <f>IFERROR(VLOOKUP(B73,[1]UCC_CAP14!$B:$D,2,0),"")</f>
        <v>km de conductor (3 fases)  semiaislado 1/0 AWG</v>
      </c>
      <c r="D73" s="4">
        <f>IFERROR(VLOOKUP(B73,[1]UCC_CAP14!$B:$D,3,0),0)</f>
        <v>23386000</v>
      </c>
      <c r="E73" s="8">
        <v>0</v>
      </c>
      <c r="F73" s="5">
        <f t="shared" si="3"/>
        <v>0</v>
      </c>
      <c r="G73" s="19">
        <f>_xlfn.XLOOKUP(B73,[2]!Tabla2[UUCC],[2]!Tabla2[CANTIDAD],0)</f>
        <v>9.0266666666666662E-2</v>
      </c>
      <c r="H73" s="5">
        <f t="shared" si="4"/>
        <v>2110976.2666666666</v>
      </c>
      <c r="I73" s="7">
        <f t="shared" si="2"/>
        <v>-9.0266666666666662E-2</v>
      </c>
    </row>
    <row r="74" spans="1:14" x14ac:dyDescent="0.25">
      <c r="B74" s="60" t="s">
        <v>70</v>
      </c>
      <c r="C74" s="60" t="str">
        <f>IFERROR(VLOOKUP(B74,[1]UCC_CAP14!$B:$D,2,0),"")</f>
        <v>Cable de Guarda</v>
      </c>
      <c r="D74" s="61">
        <f>IFERROR(VLOOKUP(B74,[1]UCC_CAP14!$B:$D,3,0),0)</f>
        <v>3655000</v>
      </c>
      <c r="E74" s="65">
        <v>0</v>
      </c>
      <c r="F74" s="63">
        <f t="shared" si="3"/>
        <v>0</v>
      </c>
      <c r="G74" s="64">
        <f>_xlfn.XLOOKUP(B74,[2]!Tabla2[UUCC],[2]!Tabla2[CANTIDAD],0)</f>
        <v>0</v>
      </c>
      <c r="H74" s="63">
        <f t="shared" si="4"/>
        <v>0</v>
      </c>
      <c r="I74" s="65">
        <f t="shared" si="2"/>
        <v>0</v>
      </c>
    </row>
    <row r="75" spans="1:14" x14ac:dyDescent="0.25">
      <c r="B75" t="s">
        <v>71</v>
      </c>
      <c r="C75" t="str">
        <f>IFERROR(VLOOKUP(B75,[1]UCC_CAP14!$B:$D,2,0),"")</f>
        <v>Poste de concreto de 14 m 750 kg Poste simple - Circuito sencillo - suspensión</v>
      </c>
      <c r="D75" s="4">
        <f>IFERROR(VLOOKUP(B75,[1]UCC_CAP14!$B:$D,3,0),0)</f>
        <v>3943000</v>
      </c>
      <c r="E75" s="7">
        <v>0</v>
      </c>
      <c r="F75" s="5">
        <f t="shared" si="3"/>
        <v>0</v>
      </c>
      <c r="G75" s="6">
        <f>_xlfn.XLOOKUP(B75,[2]!Tabla2[UUCC],[2]!Tabla2[CANTIDAD],0)</f>
        <v>1</v>
      </c>
      <c r="H75" s="5">
        <f t="shared" si="4"/>
        <v>3943000</v>
      </c>
      <c r="I75" s="7">
        <f t="shared" si="2"/>
        <v>-1</v>
      </c>
    </row>
    <row r="76" spans="1:14" ht="15.75" thickBot="1" x14ac:dyDescent="0.3">
      <c r="B76" s="60" t="s">
        <v>109</v>
      </c>
      <c r="C76" s="60" t="str">
        <f>IFERROR(VLOOKUP(B76,[1]UCC_CAP14!$B:$D,2,0),"")</f>
        <v>Poste de PRFV de 14 m 750 kg- Poste simple - Circuito sencillo - suspensión</v>
      </c>
      <c r="D76" s="61">
        <f>IFERROR(VLOOKUP(B76,[1]UCC_CAP14!$B:$D,3,0),0)</f>
        <v>13426000</v>
      </c>
      <c r="E76" s="62">
        <v>0</v>
      </c>
      <c r="F76" s="63">
        <f>E76*D76</f>
        <v>0</v>
      </c>
      <c r="G76" s="73">
        <f>_xlfn.XLOOKUP(B76,[2]!Tabla2[UUCC],[2]!Tabla2[CANTIDAD],0)</f>
        <v>0</v>
      </c>
      <c r="H76" s="63">
        <f>G76*D76</f>
        <v>0</v>
      </c>
      <c r="I76" s="65">
        <f>E76-G76</f>
        <v>0</v>
      </c>
      <c r="J76" s="5"/>
      <c r="N76" s="5"/>
    </row>
    <row r="77" spans="1:14" ht="15.75" thickTop="1" x14ac:dyDescent="0.25">
      <c r="B77" s="10" t="s">
        <v>72</v>
      </c>
      <c r="F77" s="5">
        <f>SUBTOTAL(109,Tabla489153[Valor Plan])</f>
        <v>297248667.676</v>
      </c>
      <c r="H77" s="5">
        <f>SUBTOTAL(109,Tabla489153[Valor CAPEX])</f>
        <v>958673760.06666672</v>
      </c>
      <c r="I77">
        <f>SUBTOTAL(103,Tabla489153[Diferencia])</f>
        <v>72</v>
      </c>
    </row>
    <row r="78" spans="1:14" x14ac:dyDescent="0.25">
      <c r="D78" s="11"/>
    </row>
    <row r="80" spans="1:14" x14ac:dyDescent="0.25">
      <c r="B80" s="12" t="s">
        <v>73</v>
      </c>
      <c r="C80" s="12" t="s">
        <v>74</v>
      </c>
    </row>
    <row r="81" spans="2:7" x14ac:dyDescent="0.25">
      <c r="B81" s="13" t="s">
        <v>75</v>
      </c>
      <c r="C81" t="s">
        <v>2</v>
      </c>
      <c r="D81" t="s">
        <v>76</v>
      </c>
      <c r="E81" t="s">
        <v>77</v>
      </c>
      <c r="F81" t="s">
        <v>8</v>
      </c>
      <c r="G81" t="s">
        <v>78</v>
      </c>
    </row>
    <row r="82" spans="2:7" x14ac:dyDescent="0.25">
      <c r="B82" t="s">
        <v>15</v>
      </c>
      <c r="C82" t="s">
        <v>202</v>
      </c>
      <c r="D82" s="8">
        <f>E7+E11</f>
        <v>8.9760500000000008</v>
      </c>
      <c r="E82" s="8">
        <f>G7+G11</f>
        <v>25.032000000000007</v>
      </c>
      <c r="F82" s="14">
        <f t="shared" ref="F82:F87" si="5">D82-E82</f>
        <v>-16.055950000000006</v>
      </c>
      <c r="G82" s="5">
        <f>D11*F82</f>
        <v>-170393769.37500006</v>
      </c>
    </row>
    <row r="83" spans="2:7" x14ac:dyDescent="0.25">
      <c r="B83" t="s">
        <v>21</v>
      </c>
      <c r="C83" t="s">
        <v>80</v>
      </c>
      <c r="D83" s="7">
        <f>E17</f>
        <v>24</v>
      </c>
      <c r="E83" s="7">
        <f>G17</f>
        <v>68</v>
      </c>
      <c r="F83" s="14">
        <f>D83-E83</f>
        <v>-44</v>
      </c>
      <c r="G83" s="5">
        <f>D17*F83</f>
        <v>-6777760</v>
      </c>
    </row>
    <row r="84" spans="2:7" x14ac:dyDescent="0.25">
      <c r="B84" t="s">
        <v>22</v>
      </c>
      <c r="C84" t="s">
        <v>203</v>
      </c>
      <c r="D84" s="7">
        <f>E18</f>
        <v>2</v>
      </c>
      <c r="E84" s="7">
        <f>G18</f>
        <v>17</v>
      </c>
      <c r="F84" s="14">
        <f t="shared" si="5"/>
        <v>-15</v>
      </c>
      <c r="G84" s="5">
        <f>D18*F84</f>
        <v>-2302470</v>
      </c>
    </row>
    <row r="85" spans="2:7" x14ac:dyDescent="0.25">
      <c r="B85" t="s">
        <v>23</v>
      </c>
      <c r="C85" t="s">
        <v>81</v>
      </c>
      <c r="D85" s="7">
        <f>E20+E19+E23+E27+E29</f>
        <v>24</v>
      </c>
      <c r="E85" s="7">
        <f>G20</f>
        <v>61</v>
      </c>
      <c r="F85" s="14">
        <f t="shared" si="5"/>
        <v>-37</v>
      </c>
      <c r="G85" s="5">
        <f>D20*F85</f>
        <v>-23902000</v>
      </c>
    </row>
    <row r="86" spans="2:7" x14ac:dyDescent="0.25">
      <c r="B86" t="s">
        <v>25</v>
      </c>
      <c r="C86" t="s">
        <v>82</v>
      </c>
      <c r="D86" s="7">
        <f>E22+E26+E28+E33</f>
        <v>20</v>
      </c>
      <c r="E86" s="7">
        <f>G22</f>
        <v>114</v>
      </c>
      <c r="F86" s="14">
        <f t="shared" si="5"/>
        <v>-94</v>
      </c>
      <c r="G86" s="5">
        <f>D22*F86</f>
        <v>-115244000</v>
      </c>
    </row>
    <row r="87" spans="2:7" x14ac:dyDescent="0.25">
      <c r="B87" t="s">
        <v>42</v>
      </c>
      <c r="C87" t="s">
        <v>269</v>
      </c>
      <c r="D87" s="7">
        <f>E38+E40</f>
        <v>0</v>
      </c>
      <c r="E87" s="7">
        <f>G38+G40</f>
        <v>4</v>
      </c>
      <c r="F87" s="14">
        <f t="shared" si="5"/>
        <v>-4</v>
      </c>
      <c r="G87" s="5">
        <f>D40*F87</f>
        <v>-25832000</v>
      </c>
    </row>
    <row r="88" spans="2:7" x14ac:dyDescent="0.25">
      <c r="B88" t="s">
        <v>41</v>
      </c>
      <c r="C88" t="s">
        <v>206</v>
      </c>
      <c r="D88" s="7">
        <f>E39+E41</f>
        <v>2</v>
      </c>
      <c r="E88" s="7">
        <f>G39+G41</f>
        <v>9</v>
      </c>
      <c r="F88" s="14">
        <f t="shared" ref="F88:F89" si="6">D88-E88</f>
        <v>-7</v>
      </c>
      <c r="G88" s="5">
        <f>D39*F88</f>
        <v>-44002000</v>
      </c>
    </row>
    <row r="89" spans="2:7" x14ac:dyDescent="0.25">
      <c r="B89" t="s">
        <v>51</v>
      </c>
      <c r="C89" t="s">
        <v>207</v>
      </c>
      <c r="D89" s="7">
        <f>E51+E43</f>
        <v>0</v>
      </c>
      <c r="E89" s="7">
        <f>G51+G43</f>
        <v>4</v>
      </c>
      <c r="F89" s="14">
        <f t="shared" si="6"/>
        <v>-4</v>
      </c>
      <c r="G89" s="5">
        <f>D51*F89</f>
        <v>-28532000</v>
      </c>
    </row>
    <row r="90" spans="2:7" x14ac:dyDescent="0.25">
      <c r="B90" t="s">
        <v>60</v>
      </c>
      <c r="C90" t="s">
        <v>84</v>
      </c>
      <c r="D90" s="7">
        <f>E63</f>
        <v>2</v>
      </c>
      <c r="E90" s="7">
        <f>G63</f>
        <v>42</v>
      </c>
      <c r="F90" s="14">
        <f t="shared" ref="F90:F95" si="7">D90-E90</f>
        <v>-40</v>
      </c>
      <c r="G90" s="5">
        <f>D63*F90</f>
        <v>-128600000</v>
      </c>
    </row>
    <row r="91" spans="2:7" x14ac:dyDescent="0.25">
      <c r="B91" t="s">
        <v>61</v>
      </c>
      <c r="C91" t="s">
        <v>130</v>
      </c>
      <c r="D91" s="7">
        <f t="shared" ref="D91:D92" si="8">E64</f>
        <v>2</v>
      </c>
      <c r="E91" s="7">
        <f t="shared" ref="E91:E92" si="9">G64</f>
        <v>16</v>
      </c>
      <c r="F91" s="14">
        <f t="shared" si="7"/>
        <v>-14</v>
      </c>
      <c r="G91" s="5">
        <f t="shared" ref="G91:G92" si="10">D64*F91</f>
        <v>-59164000</v>
      </c>
    </row>
    <row r="92" spans="2:7" x14ac:dyDescent="0.25">
      <c r="B92" t="s">
        <v>62</v>
      </c>
      <c r="C92" t="s">
        <v>85</v>
      </c>
      <c r="D92" s="7">
        <f t="shared" si="8"/>
        <v>6</v>
      </c>
      <c r="E92" s="7">
        <f t="shared" si="9"/>
        <v>8</v>
      </c>
      <c r="F92" s="14">
        <f t="shared" ref="F92:F94" si="11">D92-E92</f>
        <v>-2</v>
      </c>
      <c r="G92" s="5">
        <f t="shared" si="10"/>
        <v>-8172000</v>
      </c>
    </row>
    <row r="93" spans="2:7" x14ac:dyDescent="0.25">
      <c r="B93" t="s">
        <v>64</v>
      </c>
      <c r="C93" t="s">
        <v>86</v>
      </c>
      <c r="D93" s="7">
        <f>E67</f>
        <v>0</v>
      </c>
      <c r="E93" s="7">
        <f>G67</f>
        <v>8</v>
      </c>
      <c r="F93" s="14">
        <f t="shared" si="11"/>
        <v>-8</v>
      </c>
      <c r="G93" s="5">
        <f>D67*F93</f>
        <v>-59064000</v>
      </c>
    </row>
    <row r="94" spans="2:7" x14ac:dyDescent="0.25">
      <c r="B94" t="s">
        <v>69</v>
      </c>
      <c r="C94" t="s">
        <v>223</v>
      </c>
      <c r="D94" s="7">
        <f>E73</f>
        <v>0</v>
      </c>
      <c r="E94" s="8">
        <f>G73</f>
        <v>9.0266666666666662E-2</v>
      </c>
      <c r="F94" s="14">
        <f t="shared" si="11"/>
        <v>-9.0266666666666662E-2</v>
      </c>
      <c r="G94" s="5">
        <f>D73*F94</f>
        <v>-2110976.2666666666</v>
      </c>
    </row>
    <row r="95" spans="2:7" x14ac:dyDescent="0.25">
      <c r="B95" t="s">
        <v>71</v>
      </c>
      <c r="C95" t="s">
        <v>144</v>
      </c>
      <c r="D95" s="7">
        <f>E75</f>
        <v>0</v>
      </c>
      <c r="E95" s="7">
        <f>G75</f>
        <v>1</v>
      </c>
      <c r="F95" s="14">
        <f t="shared" si="7"/>
        <v>-1</v>
      </c>
      <c r="G95" s="5">
        <f>D75*F95</f>
        <v>-3943000</v>
      </c>
    </row>
    <row r="96" spans="2:7" x14ac:dyDescent="0.25">
      <c r="G96" s="15">
        <f>SUBTOTAL(109,Tabla4[Costo])</f>
        <v>-678039975.64166665</v>
      </c>
    </row>
    <row r="98" spans="8:8" x14ac:dyDescent="0.25">
      <c r="H98" s="5"/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2DD7-2532-43CF-9B97-7E14249D2981}">
  <sheetPr>
    <tabColor theme="9" tint="0.39997558519241921"/>
  </sheetPr>
  <dimension ref="A2:N50"/>
  <sheetViews>
    <sheetView topLeftCell="A28" workbookViewId="0">
      <selection activeCell="H57" sqref="H57"/>
    </sheetView>
  </sheetViews>
  <sheetFormatPr baseColWidth="10" defaultRowHeight="15" x14ac:dyDescent="0.25"/>
  <cols>
    <col min="2" max="2" width="12.85546875" customWidth="1"/>
    <col min="3" max="3" width="70.7109375" bestFit="1" customWidth="1"/>
    <col min="4" max="4" width="17.7109375" bestFit="1" customWidth="1"/>
    <col min="6" max="6" width="15.140625" bestFit="1" customWidth="1"/>
    <col min="7" max="7" width="15" bestFit="1" customWidth="1"/>
    <col min="8" max="8" width="15.85546875" customWidth="1"/>
    <col min="10" max="10" width="15.140625" customWidth="1"/>
  </cols>
  <sheetData>
    <row r="2" spans="1:14" x14ac:dyDescent="0.25">
      <c r="B2" s="1">
        <v>200700</v>
      </c>
      <c r="C2" s="1" t="s">
        <v>229</v>
      </c>
    </row>
    <row r="4" spans="1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14" x14ac:dyDescent="0.25">
      <c r="B5" s="81" t="s">
        <v>14</v>
      </c>
      <c r="C5" s="60" t="str">
        <f>IFERROR(VLOOKUP(B5,[1]UCC_CAP14!$B:$D,2,0),"")</f>
        <v>km de conductor/fase aéreo urbano - Trenzado - Aluminio - calibre 2</v>
      </c>
      <c r="D5" s="61">
        <f>IFERROR(VLOOKUP(B5,[1]UCC_CAP14!$B:$D,3,0),0)</f>
        <v>8187300</v>
      </c>
      <c r="E5" s="83">
        <v>0</v>
      </c>
      <c r="F5" s="63">
        <f t="shared" ref="F5:F25" si="0">E5*D5</f>
        <v>0</v>
      </c>
      <c r="G5" s="66">
        <f>_xlfn.XLOOKUP(B5,[2]!Tabla245101920[UUCC],[2]!Tabla245101920[CANTIDAD],0)</f>
        <v>0</v>
      </c>
      <c r="H5" s="63">
        <f t="shared" ref="H5:H25" si="1">G5*D5</f>
        <v>0</v>
      </c>
      <c r="I5" s="65">
        <f t="shared" ref="I5:I25" si="2">E5-G5</f>
        <v>0</v>
      </c>
    </row>
    <row r="6" spans="1:14" x14ac:dyDescent="0.25">
      <c r="B6" s="81" t="s">
        <v>15</v>
      </c>
      <c r="C6" s="60" t="str">
        <f>IFERROR(VLOOKUP(B6,[1]UCC_CAP14!$B:$D,2,0),"")</f>
        <v>km de conductor/fase aéreo urbano - Trenzado - Aluminio - calibre  1/0</v>
      </c>
      <c r="D6" s="61">
        <f>IFERROR(VLOOKUP(B6,[1]UCC_CAP14!$B:$D,3,0),0)</f>
        <v>10612500</v>
      </c>
      <c r="E6" s="83">
        <v>0</v>
      </c>
      <c r="F6" s="63">
        <f t="shared" ref="F6:F14" si="3">E6*D6</f>
        <v>0</v>
      </c>
      <c r="G6" s="66">
        <f>_xlfn.XLOOKUP(B6,[2]!Tabla245101920[UUCC],[2]!Tabla245101920[CANTIDAD],0)</f>
        <v>4.4999999999999998E-2</v>
      </c>
      <c r="H6" s="63">
        <f t="shared" ref="H6:H14" si="4">G6*D6</f>
        <v>477562.5</v>
      </c>
      <c r="I6" s="65">
        <f t="shared" ref="I6:I14" si="5">E6-G6</f>
        <v>-4.4999999999999998E-2</v>
      </c>
    </row>
    <row r="7" spans="1:14" x14ac:dyDescent="0.25">
      <c r="B7" s="81" t="s">
        <v>17</v>
      </c>
      <c r="C7" s="60" t="str">
        <f>IFERROR(VLOOKUP(B7,[1]UCC_CAP14!$B:$D,2,0),"")</f>
        <v>km de conductor/fase aéreo urbano - Trenzado - Aluminio - calibre  4/0</v>
      </c>
      <c r="D7" s="61">
        <f>IFERROR(VLOOKUP(B7,[1]UCC_CAP14!$B:$D,3,0),0)</f>
        <v>15463000</v>
      </c>
      <c r="E7" s="83">
        <v>0</v>
      </c>
      <c r="F7" s="63">
        <f t="shared" si="3"/>
        <v>0</v>
      </c>
      <c r="G7" s="64">
        <f>_xlfn.XLOOKUP(B7,[2]!Tabla245101920[UUCC],[2]!Tabla245101920[CANTIDAD],0)</f>
        <v>0</v>
      </c>
      <c r="H7" s="63">
        <f t="shared" si="4"/>
        <v>0</v>
      </c>
      <c r="I7" s="65">
        <f t="shared" si="5"/>
        <v>0</v>
      </c>
    </row>
    <row r="8" spans="1:14" x14ac:dyDescent="0.25">
      <c r="A8" t="s">
        <v>58</v>
      </c>
      <c r="B8" s="88" t="s">
        <v>58</v>
      </c>
      <c r="C8" s="57" t="str">
        <f>IFERROR(VLOOKUP(B8,[1]UCC_CAP14!$B:$D,2,0),"")</f>
        <v>Sistema de puesta a tierra diseño típico</v>
      </c>
      <c r="D8" s="58">
        <f>IFERROR(VLOOKUP(B8,[1]UCC_CAP14!$B:$D,3,0),0)</f>
        <v>270000</v>
      </c>
      <c r="E8" s="90">
        <v>1</v>
      </c>
      <c r="F8" s="15">
        <f t="shared" si="3"/>
        <v>270000</v>
      </c>
      <c r="G8" s="59">
        <f>_xlfn.XLOOKUP(B8,[2]!Tabla245101920[UUCC],[2]!Tabla245101920[CANTIDAD],0)</f>
        <v>68</v>
      </c>
      <c r="H8" s="15">
        <f t="shared" si="4"/>
        <v>18360000</v>
      </c>
      <c r="I8" s="23">
        <f t="shared" si="5"/>
        <v>-67</v>
      </c>
    </row>
    <row r="9" spans="1:14" x14ac:dyDescent="0.25">
      <c r="B9" s="81" t="s">
        <v>22</v>
      </c>
      <c r="C9" s="60" t="str">
        <f>IFERROR(VLOOKUP(B9,[1]UCC_CAP14!$B:$D,2,0),"")</f>
        <v>Caja de Derivación N1</v>
      </c>
      <c r="D9" s="61">
        <f>IFERROR(VLOOKUP(B9,[1]UCC_CAP14!$B:$D,3,0),0)</f>
        <v>153498</v>
      </c>
      <c r="E9" s="82">
        <v>0</v>
      </c>
      <c r="F9" s="63">
        <f t="shared" si="3"/>
        <v>0</v>
      </c>
      <c r="G9" s="64">
        <f>_xlfn.XLOOKUP(B9,[2]!Tabla245101920[UUCC],[2]!Tabla245101920[CANTIDAD],0)</f>
        <v>5</v>
      </c>
      <c r="H9" s="63">
        <f t="shared" si="4"/>
        <v>767490</v>
      </c>
      <c r="I9" s="65">
        <f t="shared" si="5"/>
        <v>-5</v>
      </c>
    </row>
    <row r="10" spans="1:14" x14ac:dyDescent="0.25">
      <c r="B10" s="81" t="s">
        <v>23</v>
      </c>
      <c r="C10" s="60" t="str">
        <f>IFERROR(VLOOKUP(B10,[1]UCC_CAP14!$B:$D,2,0),"")</f>
        <v>Poste de concreto - 8 m - urbano - suspensión - red trenzada</v>
      </c>
      <c r="D10" s="61">
        <f>IFERROR(VLOOKUP(B10,[1]UCC_CAP14!$B:$D,3,0),0)</f>
        <v>646000</v>
      </c>
      <c r="E10" s="82">
        <v>0</v>
      </c>
      <c r="F10" s="63">
        <f t="shared" si="3"/>
        <v>0</v>
      </c>
      <c r="G10" s="64">
        <f>_xlfn.XLOOKUP(B10,[2]!Tabla245101920[UUCC],[2]!Tabla245101920[CANTIDAD],0)</f>
        <v>0</v>
      </c>
      <c r="H10" s="63">
        <f t="shared" si="4"/>
        <v>0</v>
      </c>
      <c r="I10" s="65">
        <f t="shared" si="5"/>
        <v>0</v>
      </c>
    </row>
    <row r="11" spans="1:14" x14ac:dyDescent="0.25">
      <c r="B11" s="81" t="s">
        <v>55</v>
      </c>
      <c r="C11" s="60" t="str">
        <f>IFERROR(VLOOKUP(B11,[1]UCC_CAP14!$B:$D,2,0),"")</f>
        <v>Pararrayos - N2</v>
      </c>
      <c r="D11" s="61">
        <f>IFERROR(VLOOKUP(B11,[1]UCC_CAP14!$B:$D,3,0),0)</f>
        <v>482000</v>
      </c>
      <c r="E11" s="82">
        <v>0</v>
      </c>
      <c r="F11" s="63">
        <f t="shared" si="3"/>
        <v>0</v>
      </c>
      <c r="G11" s="64">
        <f>_xlfn.XLOOKUP(B11,[2]!Tabla245101920[UUCC],[2]!Tabla245101920[CANTIDAD],0)</f>
        <v>0</v>
      </c>
      <c r="H11" s="63">
        <f t="shared" si="4"/>
        <v>0</v>
      </c>
      <c r="I11" s="65">
        <f t="shared" si="5"/>
        <v>0</v>
      </c>
    </row>
    <row r="12" spans="1:14" x14ac:dyDescent="0.25">
      <c r="A12" t="s">
        <v>56</v>
      </c>
      <c r="B12" s="81" t="s">
        <v>56</v>
      </c>
      <c r="C12" s="60" t="str">
        <f>IFERROR(VLOOKUP(B12,[1]UCC_CAP14!$B:$D,2,0),"")</f>
        <v>Juego pararrayos - N2</v>
      </c>
      <c r="D12" s="61">
        <f>IFERROR(VLOOKUP(B12,[1]UCC_CAP14!$B:$D,3,0),0)</f>
        <v>962000</v>
      </c>
      <c r="E12" s="82">
        <v>1</v>
      </c>
      <c r="F12" s="63">
        <f>E12*D12</f>
        <v>962000</v>
      </c>
      <c r="G12" s="66">
        <f>_xlfn.XLOOKUP(B12,[2]!Tabla245101920[UUCC],[2]!Tabla245101920[CANTIDAD],0)</f>
        <v>0</v>
      </c>
      <c r="H12" s="63">
        <f>G12*D12</f>
        <v>0</v>
      </c>
      <c r="I12" s="65">
        <f>E12-G12</f>
        <v>1</v>
      </c>
    </row>
    <row r="13" spans="1:14" x14ac:dyDescent="0.25">
      <c r="B13" s="81" t="s">
        <v>53</v>
      </c>
      <c r="C13" s="60" t="str">
        <f>IFERROR(VLOOKUP(B13,[1]UCC_CAP14!$B:$D,2,0),"")</f>
        <v>Cortacircuitos monopolar - N2</v>
      </c>
      <c r="D13" s="61">
        <f>IFERROR(VLOOKUP(B13,[1]UCC_CAP14!$B:$D,3,0),0)</f>
        <v>484000</v>
      </c>
      <c r="E13" s="82">
        <v>0</v>
      </c>
      <c r="F13" s="63">
        <f>E13*D13</f>
        <v>0</v>
      </c>
      <c r="G13" s="64">
        <f>_xlfn.XLOOKUP(B13,[2]!Tabla245101920[UUCC],[2]!Tabla245101920[CANTIDAD],0)</f>
        <v>0</v>
      </c>
      <c r="H13" s="63">
        <f>G13*D13</f>
        <v>0</v>
      </c>
      <c r="I13" s="65">
        <f>E13-G13</f>
        <v>0</v>
      </c>
    </row>
    <row r="14" spans="1:14" x14ac:dyDescent="0.25">
      <c r="B14" s="81" t="s">
        <v>140</v>
      </c>
      <c r="C14" s="60" t="str">
        <f>IFERROR(VLOOKUP(B14,[1]UCC_CAP14!$B:$D,2,0),"")</f>
        <v>km de conductor (3 fases)  semiaislado 266 kcmil</v>
      </c>
      <c r="D14" s="61">
        <f>IFERROR(VLOOKUP(B14,[1]UCC_CAP14!$B:$D,3,0),0)</f>
        <v>99764000</v>
      </c>
      <c r="E14" s="82">
        <v>0</v>
      </c>
      <c r="F14" s="63">
        <f t="shared" si="3"/>
        <v>0</v>
      </c>
      <c r="G14" s="66">
        <f>_xlfn.XLOOKUP(B14,[2]!Tabla245101920[UUCC],[2]!Tabla245101920[CANTIDAD],0)</f>
        <v>0</v>
      </c>
      <c r="H14" s="63">
        <f t="shared" si="4"/>
        <v>0</v>
      </c>
      <c r="I14" s="65">
        <f t="shared" si="5"/>
        <v>0</v>
      </c>
    </row>
    <row r="15" spans="1:14" x14ac:dyDescent="0.25">
      <c r="A15" t="s">
        <v>60</v>
      </c>
      <c r="B15" s="81" t="s">
        <v>60</v>
      </c>
      <c r="C15" s="60" t="str">
        <f>IFERROR(VLOOKUP(B15,[1]UCC_CAP14!$B:$D,2,0),"")</f>
        <v>Poste de concreto de 12 m 510 kg - suspensión</v>
      </c>
      <c r="D15" s="61">
        <f>IFERROR(VLOOKUP(B15,[1]UCC_CAP14!$B:$D,3,0),0)</f>
        <v>3215000</v>
      </c>
      <c r="E15" s="82">
        <v>2</v>
      </c>
      <c r="F15" s="63">
        <f>E15*D15</f>
        <v>6430000</v>
      </c>
      <c r="G15" s="64">
        <f>_xlfn.XLOOKUP(B15,[2]!Tabla245101920[UUCC],[2]!Tabla245101920[CANTIDAD],0)</f>
        <v>0</v>
      </c>
      <c r="H15" s="63">
        <f>G15*D15</f>
        <v>0</v>
      </c>
      <c r="I15" s="65">
        <f>E15-G15</f>
        <v>2</v>
      </c>
      <c r="J15" s="5"/>
      <c r="N15" s="5"/>
    </row>
    <row r="16" spans="1:14" x14ac:dyDescent="0.25">
      <c r="A16" t="s">
        <v>61</v>
      </c>
      <c r="B16" s="81" t="s">
        <v>61</v>
      </c>
      <c r="C16" s="60" t="str">
        <f>IFERROR(VLOOKUP(B16,[1]UCC_CAP14!$B:$D,2,0),"")</f>
        <v>Poste de concreto de 12 m 1050 kg - retención</v>
      </c>
      <c r="D16" s="61">
        <f>IFERROR(VLOOKUP(B16,[1]UCC_CAP14!$B:$D,3,0),0)</f>
        <v>4226000</v>
      </c>
      <c r="E16" s="82">
        <v>1</v>
      </c>
      <c r="F16" s="63">
        <f>E16*D16</f>
        <v>4226000</v>
      </c>
      <c r="G16" s="64">
        <f>_xlfn.XLOOKUP(B16,[2]!Tabla245101920[UUCC],[2]!Tabla245101920[CANTIDAD],0)</f>
        <v>0</v>
      </c>
      <c r="H16" s="63">
        <f>G16*D16</f>
        <v>0</v>
      </c>
      <c r="I16" s="65">
        <f>E16-G16</f>
        <v>1</v>
      </c>
      <c r="J16" s="5"/>
      <c r="N16" s="5"/>
    </row>
    <row r="17" spans="1:9" x14ac:dyDescent="0.25">
      <c r="B17" s="81" t="s">
        <v>62</v>
      </c>
      <c r="C17" s="60" t="str">
        <f>IFERROR(VLOOKUP(B17,[1]UCC_CAP14!$B:$D,2,0),"")</f>
        <v>Poste de concreto de 12 m 750 kg - retención</v>
      </c>
      <c r="D17" s="61">
        <f>IFERROR(VLOOKUP(B17,[1]UCC_CAP14!$B:$D,3,0),0)</f>
        <v>4086000</v>
      </c>
      <c r="E17" s="82">
        <v>0</v>
      </c>
      <c r="F17" s="63">
        <f t="shared" ref="F17:F19" si="6">E17*D17</f>
        <v>0</v>
      </c>
      <c r="G17" s="64">
        <f>_xlfn.XLOOKUP(B17,[2]!Tabla245101920[UUCC],[2]!Tabla245101920[CANTIDAD],0)</f>
        <v>0</v>
      </c>
      <c r="H17" s="63">
        <f t="shared" ref="H17:H19" si="7">G17*D17</f>
        <v>0</v>
      </c>
      <c r="I17" s="65">
        <f t="shared" ref="I17:I19" si="8">E17-G17</f>
        <v>0</v>
      </c>
    </row>
    <row r="18" spans="1:9" x14ac:dyDescent="0.25">
      <c r="A18" t="s">
        <v>64</v>
      </c>
      <c r="B18" s="81" t="s">
        <v>64</v>
      </c>
      <c r="C18" s="60" t="str">
        <f>IFERROR(VLOOKUP(B18,[1]UCC_CAP14!$B:$D,2,0),"")</f>
        <v>Poste de PRFV de 12 m 1050 kg - retención</v>
      </c>
      <c r="D18" s="61">
        <f>IFERROR(VLOOKUP(B18,[1]UCC_CAP14!$B:$D,3,0),0)</f>
        <v>7383000</v>
      </c>
      <c r="E18" s="82">
        <v>3</v>
      </c>
      <c r="F18" s="63">
        <f>E18*D18</f>
        <v>22149000</v>
      </c>
      <c r="G18" s="64">
        <f>_xlfn.XLOOKUP(B18,[2]!Tabla245101920[UUCC],[2]!Tabla245101920[CANTIDAD],0)</f>
        <v>0</v>
      </c>
      <c r="H18" s="63">
        <f>G18*D18</f>
        <v>0</v>
      </c>
      <c r="I18" s="65">
        <f>E18-G18</f>
        <v>3</v>
      </c>
    </row>
    <row r="19" spans="1:9" x14ac:dyDescent="0.25">
      <c r="A19" t="s">
        <v>67</v>
      </c>
      <c r="B19" s="81" t="s">
        <v>67</v>
      </c>
      <c r="C19" s="60" t="str">
        <f>IFERROR(VLOOKUP(B19,[1]UCC_CAP14!$B:$D,2,0),"")</f>
        <v>km de conductor (3 fases)  ACSR 1/0 AWG</v>
      </c>
      <c r="D19" s="61">
        <f>IFERROR(VLOOKUP(B19,[1]UCC_CAP14!$B:$D,3,0),0)</f>
        <v>14814000</v>
      </c>
      <c r="E19" s="83">
        <v>0.35100999999999999</v>
      </c>
      <c r="F19" s="63">
        <f t="shared" si="6"/>
        <v>5199862.1399999997</v>
      </c>
      <c r="G19" s="66">
        <f>_xlfn.XLOOKUP(B19,[2]!Tabla245101920[UUCC],[2]!Tabla245101920[CANTIDAD],0)</f>
        <v>0</v>
      </c>
      <c r="H19" s="63">
        <f t="shared" si="7"/>
        <v>0</v>
      </c>
      <c r="I19" s="65">
        <f t="shared" si="8"/>
        <v>0.35100999999999999</v>
      </c>
    </row>
    <row r="20" spans="1:9" x14ac:dyDescent="0.25">
      <c r="A20" t="s">
        <v>68</v>
      </c>
      <c r="B20" s="81" t="s">
        <v>68</v>
      </c>
      <c r="C20" s="60" t="str">
        <f>IFERROR(VLOOKUP(B20,[1]UCC_CAP14!$B:$D,2,0),"")</f>
        <v>km de conductor (3 fases)  ACSR 4/0 AWG</v>
      </c>
      <c r="D20" s="61">
        <f>IFERROR(VLOOKUP(B20,[1]UCC_CAP14!$B:$D,3,0),0)</f>
        <v>25134000</v>
      </c>
      <c r="E20" s="83">
        <v>0.27173999999999998</v>
      </c>
      <c r="F20" s="63">
        <f>E20*D20</f>
        <v>6829913.1599999992</v>
      </c>
      <c r="G20" s="66">
        <f>_xlfn.XLOOKUP(B20,[2]!Tabla245101920[UUCC],[2]!Tabla245101920[CANTIDAD],0)</f>
        <v>2.7396666666666665</v>
      </c>
      <c r="H20" s="63">
        <f>G20*D20</f>
        <v>68858782</v>
      </c>
      <c r="I20" s="65">
        <f>E20-G20</f>
        <v>-2.4679266666666666</v>
      </c>
    </row>
    <row r="21" spans="1:9" x14ac:dyDescent="0.25">
      <c r="A21" t="s">
        <v>141</v>
      </c>
      <c r="B21" s="88" t="s">
        <v>141</v>
      </c>
      <c r="C21" s="57" t="str">
        <f>IFERROR(VLOOKUP(B21,[1]UCC_CAP14!$B:$D,2,0),"")</f>
        <v>Juego cuchillas de operación sin carga - N3</v>
      </c>
      <c r="D21" s="58">
        <f>IFERROR(VLOOKUP(B21,[1]UCC_CAP14!$B:$D,3,0),0)</f>
        <v>1581000</v>
      </c>
      <c r="E21" s="90">
        <v>1</v>
      </c>
      <c r="F21" s="15">
        <f t="shared" ref="F21:F23" si="9">E21*D21</f>
        <v>1581000</v>
      </c>
      <c r="G21" s="59">
        <f>_xlfn.XLOOKUP(B21,[2]!Tabla245101920[UUCC],[2]!Tabla245101920[CANTIDAD],0)</f>
        <v>6</v>
      </c>
      <c r="H21" s="15">
        <f t="shared" ref="H21:H23" si="10">G21*D21</f>
        <v>9486000</v>
      </c>
      <c r="I21" s="23">
        <f t="shared" ref="I21:I23" si="11">E21-G21</f>
        <v>-5</v>
      </c>
    </row>
    <row r="22" spans="1:9" x14ac:dyDescent="0.25">
      <c r="A22" t="s">
        <v>158</v>
      </c>
      <c r="B22" s="81" t="s">
        <v>158</v>
      </c>
      <c r="C22" s="60" t="str">
        <f>IFERROR(VLOOKUP(B22,[1]UCC_CAP14!$B:$D,2,0),"")</f>
        <v>Juego pararrayos - N3</v>
      </c>
      <c r="D22" s="61">
        <f>IFERROR(VLOOKUP(B22,[1]UCC_CAP14!$B:$D,3,0),0)</f>
        <v>1380000</v>
      </c>
      <c r="E22" s="82">
        <v>1</v>
      </c>
      <c r="F22" s="63">
        <f>E22*D22</f>
        <v>1380000</v>
      </c>
      <c r="G22" s="64">
        <f>_xlfn.XLOOKUP(B22,[2]!Tabla245101920[UUCC],[2]!Tabla245101920[CANTIDAD],0)</f>
        <v>0</v>
      </c>
      <c r="H22" s="63">
        <f>G22*D22</f>
        <v>0</v>
      </c>
      <c r="I22" s="65">
        <f>E22-G22</f>
        <v>1</v>
      </c>
    </row>
    <row r="23" spans="1:9" x14ac:dyDescent="0.25">
      <c r="A23" t="s">
        <v>212</v>
      </c>
      <c r="B23" s="88" t="s">
        <v>212</v>
      </c>
      <c r="C23" s="57" t="str">
        <f>IFERROR(VLOOKUP(B23,[1]UCC_CAP14!$B:$D,2,0),"")</f>
        <v>Transición aérea - subterránea - N3</v>
      </c>
      <c r="D23" s="58">
        <f>IFERROR(VLOOKUP(B23,[1]UCC_CAP14!$B:$D,3,0),0)</f>
        <v>2540000</v>
      </c>
      <c r="E23" s="90">
        <v>1</v>
      </c>
      <c r="F23" s="15">
        <f t="shared" si="9"/>
        <v>2540000</v>
      </c>
      <c r="G23" s="59">
        <f>_xlfn.XLOOKUP(B23,[2]!Tabla245101920[UUCC],[2]!Tabla245101920[CANTIDAD],0)</f>
        <v>11</v>
      </c>
      <c r="H23" s="15">
        <f t="shared" si="10"/>
        <v>27940000</v>
      </c>
      <c r="I23" s="23">
        <f t="shared" si="11"/>
        <v>-10</v>
      </c>
    </row>
    <row r="24" spans="1:9" x14ac:dyDescent="0.25">
      <c r="A24" t="s">
        <v>159</v>
      </c>
      <c r="B24" s="81" t="s">
        <v>159</v>
      </c>
      <c r="C24" s="60" t="str">
        <f>IFERROR(VLOOKUP(B24,[1]UCC_CAP14!$B:$D,2,0),"")</f>
        <v>km de conductor (3 fases)  de cobre aislado XLP o  EPR, 35 kV- 500 kcmil</v>
      </c>
      <c r="D24" s="61">
        <f>IFERROR(VLOOKUP(B24,[1]UCC_CAP14!$B:$D,3,0),0)</f>
        <v>357310000</v>
      </c>
      <c r="E24" s="83">
        <v>3.0419999999999999E-2</v>
      </c>
      <c r="F24" s="63">
        <f>E24*D24</f>
        <v>10869370.199999999</v>
      </c>
      <c r="G24" s="64">
        <f>_xlfn.XLOOKUP(B24,[2]!Tabla245101920[UUCC],[2]!Tabla245101920[CANTIDAD],0)</f>
        <v>0.24</v>
      </c>
      <c r="H24" s="63">
        <f>G24*D24</f>
        <v>85754400</v>
      </c>
      <c r="I24" s="65">
        <f>E24-G24</f>
        <v>-0.20957999999999999</v>
      </c>
    </row>
    <row r="25" spans="1:9" x14ac:dyDescent="0.25">
      <c r="A25" t="s">
        <v>70</v>
      </c>
      <c r="B25" s="81" t="s">
        <v>70</v>
      </c>
      <c r="C25" s="60" t="str">
        <f>IFERROR(VLOOKUP(B25,[1]UCC_CAP14!$B:$D,2,0),"")</f>
        <v>Cable de Guarda</v>
      </c>
      <c r="D25" s="61">
        <f>IFERROR(VLOOKUP(B25,[1]UCC_CAP14!$B:$D,3,0),0)</f>
        <v>3655000</v>
      </c>
      <c r="E25" s="83">
        <v>8.753879999999997</v>
      </c>
      <c r="F25" s="63">
        <f t="shared" si="0"/>
        <v>31995431.399999987</v>
      </c>
      <c r="G25" s="66">
        <f>_xlfn.XLOOKUP(B25,[2]!Tabla245101920[UUCC],[2]!Tabla245101920[CANTIDAD],0)</f>
        <v>1.956</v>
      </c>
      <c r="H25" s="63">
        <f t="shared" si="1"/>
        <v>7149180</v>
      </c>
      <c r="I25" s="65">
        <f t="shared" si="2"/>
        <v>6.7978799999999975</v>
      </c>
    </row>
    <row r="26" spans="1:9" x14ac:dyDescent="0.25">
      <c r="A26" t="s">
        <v>106</v>
      </c>
      <c r="B26" s="88" t="s">
        <v>106</v>
      </c>
      <c r="C26" s="57" t="str">
        <f>IFERROR(VLOOKUP(B26,[1]UCC_CAP14!$B:$D,2,0),"")</f>
        <v>Sistema de puesta a tierra diseño típico para poste</v>
      </c>
      <c r="D26" s="58">
        <f>IFERROR(VLOOKUP(B26,[1]UCC_CAP14!$B:$D,3,0),0)</f>
        <v>376000</v>
      </c>
      <c r="E26" s="90">
        <v>46</v>
      </c>
      <c r="F26" s="15">
        <f t="shared" ref="F26:F32" si="12">E26*D26</f>
        <v>17296000</v>
      </c>
      <c r="G26" s="59">
        <f>_xlfn.XLOOKUP(B26,[2]!Tabla245101920[UUCC],[2]!Tabla245101920[CANTIDAD],0)</f>
        <v>0</v>
      </c>
      <c r="H26" s="15">
        <f t="shared" ref="H26:H32" si="13">G26*D26</f>
        <v>0</v>
      </c>
      <c r="I26" s="23">
        <f t="shared" ref="I26:I32" si="14">E26-G26</f>
        <v>46</v>
      </c>
    </row>
    <row r="27" spans="1:9" x14ac:dyDescent="0.25">
      <c r="B27" s="81" t="s">
        <v>71</v>
      </c>
      <c r="C27" s="60" t="str">
        <f>IFERROR(VLOOKUP(B27,[1]UCC_CAP14!$B:$D,2,0),"")</f>
        <v>Poste de concreto de 14 m 750 kg Poste simple - Circuito sencillo - suspensión</v>
      </c>
      <c r="D27" s="61">
        <f>IFERROR(VLOOKUP(B27,[1]UCC_CAP14!$B:$D,3,0),0)</f>
        <v>3943000</v>
      </c>
      <c r="E27" s="83">
        <v>0</v>
      </c>
      <c r="F27" s="63">
        <f>E27*D27</f>
        <v>0</v>
      </c>
      <c r="G27" s="64">
        <f>_xlfn.XLOOKUP(B27,[2]!Tabla245101920[UUCC],[2]!Tabla245101920[CANTIDAD],0)</f>
        <v>1</v>
      </c>
      <c r="H27" s="63">
        <f>G27*D27</f>
        <v>3943000</v>
      </c>
      <c r="I27" s="65">
        <f>E27-G27</f>
        <v>-1</v>
      </c>
    </row>
    <row r="28" spans="1:9" x14ac:dyDescent="0.25">
      <c r="A28" t="s">
        <v>117</v>
      </c>
      <c r="B28" s="81" t="s">
        <v>117</v>
      </c>
      <c r="C28" s="60" t="str">
        <f>IFERROR(VLOOKUP(B28,[1]UCC_CAP14!$B:$D,2,0),"")</f>
        <v>Poste de concreto de 14 m 750 kg  Poste simple - Circuito doble  - suspensión</v>
      </c>
      <c r="D28" s="61">
        <f>IFERROR(VLOOKUP(B28,[1]UCC_CAP14!$B:$D,3,0),0)</f>
        <v>4940000</v>
      </c>
      <c r="E28" s="82">
        <v>25</v>
      </c>
      <c r="F28" s="63">
        <f>E28*D28</f>
        <v>123500000</v>
      </c>
      <c r="G28" s="66">
        <f>_xlfn.XLOOKUP(B28,[2]!Tabla245101920[UUCC],[2]!Tabla245101920[CANTIDAD],0)</f>
        <v>0</v>
      </c>
      <c r="H28" s="63">
        <f>G28*D28</f>
        <v>0</v>
      </c>
      <c r="I28" s="65">
        <f>E28-G28</f>
        <v>25</v>
      </c>
    </row>
    <row r="29" spans="1:9" x14ac:dyDescent="0.25">
      <c r="A29" t="s">
        <v>118</v>
      </c>
      <c r="B29" s="81" t="s">
        <v>118</v>
      </c>
      <c r="C29" s="60" t="str">
        <f>IFERROR(VLOOKUP(B29,[1]UCC_CAP14!$B:$D,2,0),"")</f>
        <v>Poste de concreto de 14 m 750 kg  Poste simple - Circuito doble - retención</v>
      </c>
      <c r="D29" s="61">
        <f>IFERROR(VLOOKUP(B29,[1]UCC_CAP14!$B:$D,3,0),0)</f>
        <v>7034000</v>
      </c>
      <c r="E29" s="82">
        <v>8</v>
      </c>
      <c r="F29" s="63">
        <f>E29*D29</f>
        <v>56272000</v>
      </c>
      <c r="G29" s="66">
        <f>_xlfn.XLOOKUP(B29,[2]!Tabla245101920[UUCC],[2]!Tabla245101920[CANTIDAD],0)</f>
        <v>0</v>
      </c>
      <c r="H29" s="63">
        <f>G29*D29</f>
        <v>0</v>
      </c>
      <c r="I29" s="65">
        <f>E29-G29</f>
        <v>8</v>
      </c>
    </row>
    <row r="30" spans="1:9" x14ac:dyDescent="0.25">
      <c r="A30" t="s">
        <v>108</v>
      </c>
      <c r="B30" s="81" t="s">
        <v>108</v>
      </c>
      <c r="C30" s="60" t="str">
        <f>IFERROR(VLOOKUP(B30,[1]UCC_CAP14!$B:$D,2,0),"")</f>
        <v>Poste de concreto de 14 m 750 kg Postes en H - Circuito sencillo  - retención</v>
      </c>
      <c r="D30" s="61">
        <f>IFERROR(VLOOKUP(B30,[1]UCC_CAP14!$B:$D,3,0),0)</f>
        <v>11952000</v>
      </c>
      <c r="E30" s="82">
        <v>1</v>
      </c>
      <c r="F30" s="63">
        <f t="shared" si="12"/>
        <v>11952000</v>
      </c>
      <c r="G30" s="64">
        <f>_xlfn.XLOOKUP(B30,[2]!Tabla245101920[UUCC],[2]!Tabla245101920[CANTIDAD],0)</f>
        <v>0</v>
      </c>
      <c r="H30" s="63">
        <f t="shared" si="13"/>
        <v>0</v>
      </c>
      <c r="I30" s="65">
        <f t="shared" si="14"/>
        <v>1</v>
      </c>
    </row>
    <row r="31" spans="1:9" x14ac:dyDescent="0.25">
      <c r="A31" t="s">
        <v>255</v>
      </c>
      <c r="B31" s="81" t="s">
        <v>255</v>
      </c>
      <c r="C31" s="60" t="str">
        <f>IFERROR(VLOOKUP(B31,[1]UCC_CAP14!$B:$D,2,0),"")</f>
        <v>Poste de concreto de 14 m 750 kg Postes en H - Circuito doble - suspensión</v>
      </c>
      <c r="D31" s="61">
        <f>IFERROR(VLOOKUP(B31,[1]UCC_CAP14!$B:$D,3,0),0)</f>
        <v>8703000</v>
      </c>
      <c r="E31" s="82">
        <v>2</v>
      </c>
      <c r="F31" s="63">
        <f t="shared" si="12"/>
        <v>17406000</v>
      </c>
      <c r="G31" s="64">
        <f>_xlfn.XLOOKUP(B31,[2]!Tabla245101920[UUCC],[2]!Tabla245101920[CANTIDAD],0)</f>
        <v>0</v>
      </c>
      <c r="H31" s="63">
        <f t="shared" si="13"/>
        <v>0</v>
      </c>
      <c r="I31" s="65">
        <f t="shared" si="14"/>
        <v>2</v>
      </c>
    </row>
    <row r="32" spans="1:9" x14ac:dyDescent="0.25">
      <c r="A32" t="s">
        <v>161</v>
      </c>
      <c r="B32" s="81" t="s">
        <v>161</v>
      </c>
      <c r="C32" s="60" t="str">
        <f>IFERROR(VLOOKUP(B32,[1]UCC_CAP14!$B:$D,2,0),"")</f>
        <v>Poste de concreto de 14 m 750 kg Postes en H - Circuito doble - retención</v>
      </c>
      <c r="D32" s="61">
        <f>IFERROR(VLOOKUP(B32,[1]UCC_CAP14!$B:$D,3,0),0)</f>
        <v>13898000</v>
      </c>
      <c r="E32" s="82">
        <v>4</v>
      </c>
      <c r="F32" s="63">
        <f t="shared" si="12"/>
        <v>55592000</v>
      </c>
      <c r="G32" s="64">
        <f>_xlfn.XLOOKUP(B32,[2]!Tabla245101920[UUCC],[2]!Tabla245101920[CANTIDAD],0)</f>
        <v>0</v>
      </c>
      <c r="H32" s="63">
        <f t="shared" si="13"/>
        <v>0</v>
      </c>
      <c r="I32" s="65">
        <f t="shared" si="14"/>
        <v>4</v>
      </c>
    </row>
    <row r="33" spans="1:9" x14ac:dyDescent="0.25">
      <c r="B33" s="81" t="s">
        <v>109</v>
      </c>
      <c r="C33" s="60" t="str">
        <f>IFERROR(VLOOKUP(B33,[1]UCC_CAP14!$B:$D,2,0),"")</f>
        <v>Poste de PRFV de 14 m 750 kg- Poste simple - Circuito sencillo - suspensión</v>
      </c>
      <c r="D33" s="61">
        <f>IFERROR(VLOOKUP(B33,[1]UCC_CAP14!$B:$D,3,0),0)</f>
        <v>13426000</v>
      </c>
      <c r="E33" s="83">
        <v>0</v>
      </c>
      <c r="F33" s="63">
        <f>E33*D33</f>
        <v>0</v>
      </c>
      <c r="G33" s="64">
        <f>_xlfn.XLOOKUP(B33,[2]!Tabla245101920[UUCC],[2]!Tabla245101920[CANTIDAD],0)</f>
        <v>2</v>
      </c>
      <c r="H33" s="63">
        <f>G33*D33</f>
        <v>26852000</v>
      </c>
      <c r="I33" s="65">
        <f>E33-G33</f>
        <v>-2</v>
      </c>
    </row>
    <row r="34" spans="1:9" x14ac:dyDescent="0.25">
      <c r="A34" t="s">
        <v>267</v>
      </c>
      <c r="B34" s="81" t="s">
        <v>267</v>
      </c>
      <c r="C34" s="60" t="str">
        <f>IFERROR(VLOOKUP(B34,[1]UCC_CAP14!$B:$D,2,0),"")</f>
        <v>Poste de PRFV  de 14 m 750 kg- Poste simple - Circuito doble - suspensión</v>
      </c>
      <c r="D34" s="61">
        <f>IFERROR(VLOOKUP(B34,[1]UCC_CAP14!$B:$D,3,0),0)</f>
        <v>14422000</v>
      </c>
      <c r="E34" s="82">
        <v>29</v>
      </c>
      <c r="F34" s="63">
        <f>E34*D34</f>
        <v>418238000</v>
      </c>
      <c r="G34" s="66">
        <f>_xlfn.XLOOKUP(B34,[2]!Tabla245101920[UUCC],[2]!Tabla245101920[CANTIDAD],0)</f>
        <v>0</v>
      </c>
      <c r="H34" s="63">
        <f>G34*D34</f>
        <v>0</v>
      </c>
      <c r="I34" s="65">
        <f>E34-G34</f>
        <v>29</v>
      </c>
    </row>
    <row r="35" spans="1:9" x14ac:dyDescent="0.25">
      <c r="A35" t="s">
        <v>163</v>
      </c>
      <c r="B35" s="81" t="s">
        <v>163</v>
      </c>
      <c r="C35" s="60" t="str">
        <f>IFERROR(VLOOKUP(B35,[1]UCC_CAP14!$B:$D,2,0),"")</f>
        <v>Poste de PRFV  de 14 m 750 kg- Poste simple - Circuito doble - retención</v>
      </c>
      <c r="D35" s="61">
        <f>IFERROR(VLOOKUP(B35,[1]UCC_CAP14!$B:$D,3,0),0)</f>
        <v>18292000</v>
      </c>
      <c r="E35" s="82">
        <v>8</v>
      </c>
      <c r="F35" s="63">
        <f>E35*D35</f>
        <v>146336000</v>
      </c>
      <c r="G35" s="66">
        <f>_xlfn.XLOOKUP(B35,[2]!Tabla245101920[UUCC],[2]!Tabla245101920[CANTIDAD],0)</f>
        <v>0</v>
      </c>
      <c r="H35" s="63">
        <f>G35*D35</f>
        <v>0</v>
      </c>
      <c r="I35" s="65">
        <f>E35-G35</f>
        <v>8</v>
      </c>
    </row>
    <row r="36" spans="1:9" x14ac:dyDescent="0.25">
      <c r="A36" t="s">
        <v>256</v>
      </c>
      <c r="B36" s="81" t="s">
        <v>256</v>
      </c>
      <c r="C36" s="60" t="str">
        <f>IFERROR(VLOOKUP(B36,[1]UCC_CAP14!$B:$D,2,0),"")</f>
        <v>Poste de PRFV de 14 m 750 kg- Postes en H - Circuito sencillo - retención</v>
      </c>
      <c r="D36" s="61">
        <f>IFERROR(VLOOKUP(B36,[1]UCC_CAP14!$B:$D,3,0),0)</f>
        <v>30916000</v>
      </c>
      <c r="E36" s="82">
        <v>1</v>
      </c>
      <c r="F36" s="63">
        <f t="shared" ref="F36:F37" si="15">E36*D36</f>
        <v>30916000</v>
      </c>
      <c r="G36" s="64">
        <f>_xlfn.XLOOKUP(B36,[2]!Tabla245101920[UUCC],[2]!Tabla245101920[CANTIDAD],0)</f>
        <v>0</v>
      </c>
      <c r="H36" s="63">
        <f t="shared" ref="H36:H37" si="16">G36*D36</f>
        <v>0</v>
      </c>
      <c r="I36" s="65">
        <f t="shared" ref="I36:I37" si="17">E36-G36</f>
        <v>1</v>
      </c>
    </row>
    <row r="37" spans="1:9" x14ac:dyDescent="0.25">
      <c r="A37" t="s">
        <v>257</v>
      </c>
      <c r="B37" s="81" t="s">
        <v>257</v>
      </c>
      <c r="C37" s="60" t="str">
        <f>IFERROR(VLOOKUP(B37,[1]UCC_CAP14!$B:$D,2,0),"")</f>
        <v>Poste de PRFV  de 14 m 750 kg- Postes en H - Circuito doble - suspensión</v>
      </c>
      <c r="D37" s="61">
        <f>IFERROR(VLOOKUP(B37,[1]UCC_CAP14!$B:$D,3,0),0)</f>
        <v>27592000</v>
      </c>
      <c r="E37" s="82">
        <v>5</v>
      </c>
      <c r="F37" s="63">
        <f t="shared" si="15"/>
        <v>137960000</v>
      </c>
      <c r="G37" s="64">
        <f>_xlfn.XLOOKUP(B37,[2]!Tabla245101920[UUCC],[2]!Tabla245101920[CANTIDAD],0)</f>
        <v>0</v>
      </c>
      <c r="H37" s="63">
        <f t="shared" si="16"/>
        <v>0</v>
      </c>
      <c r="I37" s="65">
        <f t="shared" si="17"/>
        <v>5</v>
      </c>
    </row>
    <row r="38" spans="1:9" x14ac:dyDescent="0.25">
      <c r="A38" t="s">
        <v>258</v>
      </c>
      <c r="B38" s="81" t="s">
        <v>258</v>
      </c>
      <c r="C38" s="60" t="str">
        <f>IFERROR(VLOOKUP(B38,[1]UCC_CAP14!$B:$D,2,0),"")</f>
        <v>Poste de PRFV  de 14 m 750 kg- Postes en H - Circuito doble - retención</v>
      </c>
      <c r="D38" s="61">
        <f>IFERROR(VLOOKUP(B38,[1]UCC_CAP14!$B:$D,3,0),0)</f>
        <v>32863000</v>
      </c>
      <c r="E38" s="82">
        <v>23</v>
      </c>
      <c r="F38" s="63">
        <f>E38*D38</f>
        <v>755849000</v>
      </c>
      <c r="G38" s="64">
        <f>_xlfn.XLOOKUP(B38,[2]!Tabla245101920[UUCC],[2]!Tabla245101920[CANTIDAD],0)</f>
        <v>0</v>
      </c>
      <c r="H38" s="63">
        <f>G38*D38</f>
        <v>0</v>
      </c>
      <c r="I38" s="65">
        <f>E38-G38</f>
        <v>23</v>
      </c>
    </row>
    <row r="39" spans="1:9" x14ac:dyDescent="0.25">
      <c r="A39" t="s">
        <v>164</v>
      </c>
      <c r="B39" s="81" t="s">
        <v>164</v>
      </c>
      <c r="C39" s="60" t="str">
        <f>IFERROR(VLOOKUP(B39,[1]UCC_CAP14!$B:$D,2,0),"")</f>
        <v>Canalización 4*6"</v>
      </c>
      <c r="D39" s="61">
        <f>IFERROR(VLOOKUP(B39,[1]UCC_CAP14!$B:$D,3,0),0)</f>
        <v>512465000</v>
      </c>
      <c r="E39" s="83">
        <v>2.8059999999999998E-2</v>
      </c>
      <c r="F39" s="63">
        <f>E39*D39</f>
        <v>14379767.899999999</v>
      </c>
      <c r="G39" s="66">
        <f>_xlfn.XLOOKUP(B39,[2]!Tabla245101920[UUCC],[2]!Tabla245101920[CANTIDAD],0)</f>
        <v>0</v>
      </c>
      <c r="H39" s="63">
        <f>G39*D39</f>
        <v>0</v>
      </c>
      <c r="I39" s="65">
        <f>E39-G39</f>
        <v>2.8059999999999998E-2</v>
      </c>
    </row>
    <row r="40" spans="1:9" x14ac:dyDescent="0.25">
      <c r="A40" t="s">
        <v>110</v>
      </c>
      <c r="B40" s="81" t="s">
        <v>110</v>
      </c>
      <c r="C40" s="60" t="str">
        <f>IFERROR(VLOOKUP(B40,[1]UCC_CAP14!$B:$D,2,0),"")</f>
        <v>km de conductor (3 fases)  ACSR 4/0 AWG</v>
      </c>
      <c r="D40" s="61">
        <f>IFERROR(VLOOKUP(B40,[1]UCC_CAP14!$B:$D,3,0),0)</f>
        <v>25204000</v>
      </c>
      <c r="E40" s="83">
        <v>6.0830199999999994</v>
      </c>
      <c r="F40" s="63">
        <f>E40*D40</f>
        <v>153316436.07999998</v>
      </c>
      <c r="G40" s="64">
        <f>_xlfn.XLOOKUP(B40,[2]!Tabla245101920[UUCC],[2]!Tabla245101920[CANTIDAD],0)</f>
        <v>0</v>
      </c>
      <c r="H40" s="63">
        <f>G40*D40</f>
        <v>0</v>
      </c>
      <c r="I40" s="65">
        <f>E40-G40</f>
        <v>6.0830199999999994</v>
      </c>
    </row>
    <row r="41" spans="1:9" x14ac:dyDescent="0.25">
      <c r="A41" t="s">
        <v>119</v>
      </c>
      <c r="B41" s="81" t="s">
        <v>119</v>
      </c>
      <c r="C41" s="60" t="str">
        <f>IFERROR(VLOOKUP(B41,[1]UCC_CAP14!$B:$D,2,0),"")</f>
        <v>km de conductor (3 fases)  semiaislado 4/0 AWG</v>
      </c>
      <c r="D41" s="61">
        <f>IFERROR(VLOOKUP(B41,[1]UCC_CAP14!$B:$D,3,0),0)</f>
        <v>63988000</v>
      </c>
      <c r="E41" s="83">
        <v>3.2203799999999996</v>
      </c>
      <c r="F41" s="63">
        <f>E41*D41</f>
        <v>206065675.43999997</v>
      </c>
      <c r="G41" s="66">
        <f>_xlfn.XLOOKUP(B41,[2]!Tabla245101920[UUCC],[2]!Tabla245101920[CANTIDAD],0)</f>
        <v>3.1789999999999998</v>
      </c>
      <c r="H41" s="63">
        <f>G41*D41</f>
        <v>203417852</v>
      </c>
      <c r="I41" s="65">
        <f>E41-G41</f>
        <v>4.137999999999975E-2</v>
      </c>
    </row>
    <row r="42" spans="1:9" x14ac:dyDescent="0.25">
      <c r="F42" s="5">
        <f>SUBTOTAL(109,Tabla489156107152830[Valor Plan])</f>
        <v>2239511456.3200002</v>
      </c>
      <c r="H42" s="5">
        <f>SUBTOTAL(109,Tabla489156107152830[Valor CAPEX])</f>
        <v>453006266.5</v>
      </c>
      <c r="I42">
        <f>SUBTOTAL(103,Tabla489156107152830[Diferencia])</f>
        <v>37</v>
      </c>
    </row>
    <row r="43" spans="1:9" x14ac:dyDescent="0.25">
      <c r="D43" s="11"/>
      <c r="E43" s="11"/>
      <c r="F43" s="11"/>
    </row>
    <row r="45" spans="1:9" x14ac:dyDescent="0.25">
      <c r="B45" s="21">
        <v>7400169</v>
      </c>
      <c r="C45" s="21" t="s">
        <v>229</v>
      </c>
    </row>
    <row r="46" spans="1:9" x14ac:dyDescent="0.25">
      <c r="B46" s="13" t="s">
        <v>75</v>
      </c>
      <c r="C46" t="s">
        <v>2</v>
      </c>
      <c r="D46" t="s">
        <v>76</v>
      </c>
      <c r="E46" t="s">
        <v>77</v>
      </c>
      <c r="F46" t="s">
        <v>8</v>
      </c>
      <c r="G46" t="s">
        <v>78</v>
      </c>
    </row>
    <row r="47" spans="1:9" x14ac:dyDescent="0.25">
      <c r="B47" s="36" t="s">
        <v>106</v>
      </c>
      <c r="C47" t="s">
        <v>219</v>
      </c>
      <c r="D47" s="26">
        <f>E8+E26</f>
        <v>47</v>
      </c>
      <c r="E47" s="26">
        <f>G8+G26</f>
        <v>68</v>
      </c>
      <c r="F47" s="87">
        <f t="shared" ref="F47:F49" si="18">D47-E47</f>
        <v>-21</v>
      </c>
      <c r="G47" s="5">
        <f>D26*F47</f>
        <v>-7896000</v>
      </c>
    </row>
    <row r="48" spans="1:9" x14ac:dyDescent="0.25">
      <c r="B48" s="36" t="s">
        <v>141</v>
      </c>
      <c r="C48" t="s">
        <v>142</v>
      </c>
      <c r="D48" s="26">
        <f>E21</f>
        <v>1</v>
      </c>
      <c r="E48" s="7">
        <f>G21</f>
        <v>6</v>
      </c>
      <c r="F48" s="23">
        <f t="shared" si="18"/>
        <v>-5</v>
      </c>
      <c r="G48" s="5">
        <f>D21*F48</f>
        <v>-7905000</v>
      </c>
    </row>
    <row r="49" spans="2:7" x14ac:dyDescent="0.25">
      <c r="B49" s="36" t="s">
        <v>212</v>
      </c>
      <c r="C49" t="s">
        <v>217</v>
      </c>
      <c r="D49" s="26">
        <f>E23</f>
        <v>1</v>
      </c>
      <c r="E49" s="7">
        <f>G23</f>
        <v>11</v>
      </c>
      <c r="F49" s="23">
        <f t="shared" si="18"/>
        <v>-10</v>
      </c>
      <c r="G49" s="5">
        <f>D23*F49</f>
        <v>-25400000</v>
      </c>
    </row>
    <row r="50" spans="2:7" x14ac:dyDescent="0.25">
      <c r="G50" s="15">
        <f>SUBTOTAL(109,Tabla4891114162931[Costo])</f>
        <v>-41201000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F3E0-4414-40C3-84F0-9891A8FC909B}">
  <sheetPr>
    <tabColor theme="9" tint="0.39997558519241921"/>
  </sheetPr>
  <dimension ref="B2:N15"/>
  <sheetViews>
    <sheetView workbookViewId="0">
      <selection activeCell="C28" sqref="C28"/>
    </sheetView>
  </sheetViews>
  <sheetFormatPr baseColWidth="10" defaultRowHeight="15" x14ac:dyDescent="0.25"/>
  <cols>
    <col min="3" max="3" width="64.7109375" bestFit="1" customWidth="1"/>
    <col min="4" max="4" width="17.7109375" bestFit="1" customWidth="1"/>
    <col min="5" max="5" width="20.28515625" bestFit="1" customWidth="1"/>
    <col min="6" max="6" width="14.5703125" bestFit="1" customWidth="1"/>
    <col min="8" max="8" width="16.42578125" bestFit="1" customWidth="1"/>
    <col min="10" max="10" width="14.5703125" bestFit="1" customWidth="1"/>
  </cols>
  <sheetData>
    <row r="2" spans="2:14" x14ac:dyDescent="0.25">
      <c r="B2" s="1">
        <v>200901</v>
      </c>
      <c r="C2" s="1" t="s">
        <v>263</v>
      </c>
    </row>
    <row r="4" spans="2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14" x14ac:dyDescent="0.25">
      <c r="B5" t="s">
        <v>60</v>
      </c>
      <c r="C5" t="str">
        <f>IFERROR(VLOOKUP(B5,[1]UCC_CAP14!$B:$D,2,0),"")</f>
        <v>Poste de concreto de 12 m 510 kg - suspensión</v>
      </c>
      <c r="D5" s="4">
        <f>IFERROR(VLOOKUP(B5,[1]UCC_CAP14!$B:$D,3,0),0)</f>
        <v>3215000</v>
      </c>
      <c r="E5" s="26"/>
      <c r="F5" s="5">
        <f>E5*D5</f>
        <v>0</v>
      </c>
      <c r="G5" s="6">
        <f>_xlfn.XLOOKUP(B5,[2]!Tabla26725[UUCC],[2]!Tabla26725[CANTIDAD],0)</f>
        <v>3</v>
      </c>
      <c r="H5" s="5">
        <f>G5*D5</f>
        <v>9645000</v>
      </c>
      <c r="I5" s="7">
        <f t="shared" ref="I5:I7" si="0">E5-G5</f>
        <v>-3</v>
      </c>
    </row>
    <row r="6" spans="2:14" x14ac:dyDescent="0.25">
      <c r="B6" t="s">
        <v>61</v>
      </c>
      <c r="C6" t="str">
        <f>IFERROR(VLOOKUP(B6,[1]UCC_CAP14!$B:$D,2,0),"")</f>
        <v>Poste de concreto de 12 m 1050 kg - retención</v>
      </c>
      <c r="D6" s="4">
        <f>IFERROR(VLOOKUP(B6,[1]UCC_CAP14!$B:$D,3,0),0)</f>
        <v>4226000</v>
      </c>
      <c r="E6" s="50"/>
      <c r="F6" s="5">
        <f>E6*D6</f>
        <v>0</v>
      </c>
      <c r="G6" s="6">
        <f>_xlfn.XLOOKUP(B6,[2]!Tabla26725[UUCC],[2]!Tabla26725[CANTIDAD],0)</f>
        <v>4</v>
      </c>
      <c r="H6" s="5">
        <f>G6*D6</f>
        <v>16904000</v>
      </c>
      <c r="I6" s="7">
        <f>E6-G6</f>
        <v>-4</v>
      </c>
    </row>
    <row r="7" spans="2:14" x14ac:dyDescent="0.25">
      <c r="B7" t="s">
        <v>62</v>
      </c>
      <c r="C7" t="str">
        <f>IFERROR(VLOOKUP(B7,[1]UCC_CAP14!$B:$D,2,0),"")</f>
        <v>Poste de concreto de 12 m 750 kg - retención</v>
      </c>
      <c r="D7" s="4">
        <f>IFERROR(VLOOKUP(B7,[1]UCC_CAP14!$B:$D,3,0),0)</f>
        <v>4086000</v>
      </c>
      <c r="E7" s="26"/>
      <c r="F7" s="5">
        <f>E7*D7</f>
        <v>0</v>
      </c>
      <c r="G7" s="6">
        <f>_xlfn.XLOOKUP(B7,[2]!Tabla26725[UUCC],[2]!Tabla26725[CANTIDAD],0)</f>
        <v>6</v>
      </c>
      <c r="H7" s="5">
        <f>G7*D7</f>
        <v>24516000</v>
      </c>
      <c r="I7" s="7">
        <f t="shared" si="0"/>
        <v>-6</v>
      </c>
    </row>
    <row r="8" spans="2:14" x14ac:dyDescent="0.25">
      <c r="F8" s="5">
        <f>SUBTOTAL(109,Tabla4891561071519[Valor Plan])</f>
        <v>0</v>
      </c>
      <c r="H8" s="5">
        <f>SUBTOTAL(109,Tabla4891561071519[Valor CAPEX])</f>
        <v>51065000</v>
      </c>
      <c r="I8">
        <f>SUBTOTAL(103,Tabla4891561071519[Diferencia])</f>
        <v>3</v>
      </c>
    </row>
    <row r="9" spans="2:14" x14ac:dyDescent="0.25">
      <c r="D9" s="11"/>
      <c r="E9" s="11"/>
      <c r="F9" s="11"/>
      <c r="J9" s="5"/>
      <c r="N9" s="5"/>
    </row>
    <row r="11" spans="2:14" x14ac:dyDescent="0.25">
      <c r="B11" s="21">
        <v>7400171</v>
      </c>
      <c r="C11" s="21"/>
    </row>
    <row r="12" spans="2:14" x14ac:dyDescent="0.25">
      <c r="B12" s="13" t="s">
        <v>75</v>
      </c>
      <c r="C12" t="s">
        <v>2</v>
      </c>
      <c r="D12" t="s">
        <v>76</v>
      </c>
      <c r="E12" t="s">
        <v>77</v>
      </c>
      <c r="F12" t="s">
        <v>8</v>
      </c>
      <c r="G12" t="s">
        <v>78</v>
      </c>
    </row>
    <row r="13" spans="2:14" x14ac:dyDescent="0.25">
      <c r="D13" s="7"/>
      <c r="E13" s="17"/>
      <c r="F13" s="24">
        <f t="shared" ref="F13:F14" si="1">D13-E13</f>
        <v>0</v>
      </c>
      <c r="G13" s="5"/>
    </row>
    <row r="14" spans="2:14" x14ac:dyDescent="0.25">
      <c r="D14" s="7"/>
      <c r="E14" s="17"/>
      <c r="F14" s="24">
        <f t="shared" si="1"/>
        <v>0</v>
      </c>
      <c r="G14" s="5"/>
    </row>
    <row r="15" spans="2:14" x14ac:dyDescent="0.25">
      <c r="G15" s="15">
        <f>SUBTOTAL(109,Tabla4891114161820[Costo])</f>
        <v>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329D-2555-4719-AB41-E557E142762C}">
  <sheetPr>
    <tabColor theme="9" tint="0.39997558519241921"/>
  </sheetPr>
  <dimension ref="B2:Q18"/>
  <sheetViews>
    <sheetView workbookViewId="0">
      <selection activeCell="E21" sqref="E21"/>
    </sheetView>
  </sheetViews>
  <sheetFormatPr baseColWidth="10" defaultRowHeight="15" x14ac:dyDescent="0.25"/>
  <cols>
    <col min="3" max="3" width="64.7109375" bestFit="1" customWidth="1"/>
    <col min="4" max="4" width="17.7109375" bestFit="1" customWidth="1"/>
    <col min="5" max="5" width="20.28515625" bestFit="1" customWidth="1"/>
    <col min="6" max="6" width="14.5703125" bestFit="1" customWidth="1"/>
    <col min="8" max="8" width="16.42578125" bestFit="1" customWidth="1"/>
    <col min="10" max="10" width="14.5703125" bestFit="1" customWidth="1"/>
    <col min="15" max="15" width="54.140625" bestFit="1" customWidth="1"/>
    <col min="16" max="16" width="16.7109375" bestFit="1" customWidth="1"/>
    <col min="17" max="17" width="15.5703125" bestFit="1" customWidth="1"/>
  </cols>
  <sheetData>
    <row r="2" spans="2:17" x14ac:dyDescent="0.25">
      <c r="B2" s="1" t="s">
        <v>268</v>
      </c>
      <c r="C2" s="1" t="s">
        <v>264</v>
      </c>
    </row>
    <row r="3" spans="2:17" x14ac:dyDescent="0.25">
      <c r="K3" t="s">
        <v>175</v>
      </c>
    </row>
    <row r="4" spans="2:17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  <c r="K4" t="s">
        <v>177</v>
      </c>
      <c r="L4" t="s">
        <v>178</v>
      </c>
      <c r="M4" t="s">
        <v>199</v>
      </c>
      <c r="N4" t="s">
        <v>179</v>
      </c>
      <c r="O4" t="s">
        <v>180</v>
      </c>
      <c r="P4" t="s">
        <v>181</v>
      </c>
      <c r="Q4" t="s">
        <v>182</v>
      </c>
    </row>
    <row r="5" spans="2:17" x14ac:dyDescent="0.25">
      <c r="B5" t="s">
        <v>168</v>
      </c>
      <c r="C5" t="str">
        <f>IFERROR(VLOOKUP(B5,[1]UCC_CAP14!$B:$D,2,0),"")</f>
        <v>Equipo de medida - N3</v>
      </c>
      <c r="D5" s="4">
        <f>IFERROR(VLOOKUP(B5,[1]UCC_CAP14!$B:$D,3,0),0)</f>
        <v>1071000</v>
      </c>
      <c r="E5" s="26"/>
      <c r="F5" s="5">
        <f>E5*D5</f>
        <v>0</v>
      </c>
      <c r="G5" s="6"/>
      <c r="H5" s="5">
        <f>G5*D5</f>
        <v>0</v>
      </c>
      <c r="I5" s="7">
        <f t="shared" ref="I5:I7" si="0">E5-G5</f>
        <v>0</v>
      </c>
      <c r="K5" t="s">
        <v>183</v>
      </c>
      <c r="L5">
        <v>3</v>
      </c>
      <c r="M5" s="26">
        <f>L5*E$7</f>
        <v>3</v>
      </c>
      <c r="N5">
        <v>4.9000000000000002E-2</v>
      </c>
      <c r="O5" t="s">
        <v>184</v>
      </c>
      <c r="P5" s="31">
        <v>261078000</v>
      </c>
      <c r="Q5" s="31">
        <v>12792822</v>
      </c>
    </row>
    <row r="6" spans="2:17" x14ac:dyDescent="0.25">
      <c r="B6" t="s">
        <v>169</v>
      </c>
      <c r="C6" t="str">
        <f>IFERROR(VLOOKUP(B6,[1]UCC_CAP14!$B:$D,2,0),"")</f>
        <v>Transformador de tensión - N3</v>
      </c>
      <c r="D6" s="4">
        <f>IFERROR(VLOOKUP(B6,[1]UCC_CAP14!$B:$D,3,0),0)</f>
        <v>5908000</v>
      </c>
      <c r="F6" s="5">
        <f>E6*D6</f>
        <v>0</v>
      </c>
      <c r="G6" s="6"/>
      <c r="H6" s="5">
        <f>G6*D6</f>
        <v>0</v>
      </c>
      <c r="I6" s="7">
        <f>E6-G6</f>
        <v>0</v>
      </c>
      <c r="K6" t="s">
        <v>185</v>
      </c>
      <c r="L6">
        <v>1</v>
      </c>
      <c r="M6" s="26">
        <f>L6*E$7</f>
        <v>1</v>
      </c>
      <c r="N6">
        <v>0.34599999999999997</v>
      </c>
      <c r="O6" t="s">
        <v>186</v>
      </c>
      <c r="P6" s="31">
        <v>261078000</v>
      </c>
      <c r="Q6" s="31">
        <v>90332988</v>
      </c>
    </row>
    <row r="7" spans="2:17" x14ac:dyDescent="0.25">
      <c r="B7" t="s">
        <v>175</v>
      </c>
      <c r="C7" t="str">
        <f>IFERROR(VLOOKUP(B7,[1]UCC_CAP14!$B:$D,2,0),"")</f>
        <v>Bahía de línea - configuración barra sencilla -tipo convencional</v>
      </c>
      <c r="D7" s="4">
        <f>IFERROR(VLOOKUP(B7,[1]UCC_CAP14!$B:$D,3,0),0)</f>
        <v>261078000</v>
      </c>
      <c r="E7" s="26">
        <v>1</v>
      </c>
      <c r="F7" s="5">
        <f>E7*D7</f>
        <v>261078000</v>
      </c>
      <c r="G7" s="6"/>
      <c r="H7" s="5">
        <f>G7*D7</f>
        <v>0</v>
      </c>
      <c r="I7" s="7">
        <f t="shared" si="0"/>
        <v>1</v>
      </c>
      <c r="K7" t="s">
        <v>187</v>
      </c>
      <c r="L7">
        <v>1</v>
      </c>
      <c r="M7" s="26">
        <f t="shared" ref="M7:M11" si="1">L7*E$7</f>
        <v>1</v>
      </c>
      <c r="N7">
        <v>0.17100000000000001</v>
      </c>
      <c r="O7" t="s">
        <v>188</v>
      </c>
      <c r="P7" s="31">
        <v>261078000</v>
      </c>
      <c r="Q7" s="31">
        <v>44644338</v>
      </c>
    </row>
    <row r="8" spans="2:17" x14ac:dyDescent="0.25">
      <c r="F8" s="5">
        <f>SUBTOTAL(109,Tabla48915610715196[Valor Plan])</f>
        <v>261078000</v>
      </c>
      <c r="H8" s="5">
        <f>SUBTOTAL(109,Tabla48915610715196[Valor CAPEX])</f>
        <v>0</v>
      </c>
      <c r="I8">
        <f>SUBTOTAL(103,Tabla48915610715196[Diferencia])</f>
        <v>3</v>
      </c>
      <c r="K8" t="s">
        <v>189</v>
      </c>
      <c r="L8">
        <v>1</v>
      </c>
      <c r="M8" s="26">
        <f t="shared" si="1"/>
        <v>1</v>
      </c>
      <c r="N8">
        <v>0.17599999999999999</v>
      </c>
      <c r="O8" t="s">
        <v>190</v>
      </c>
      <c r="P8" s="31">
        <v>261078000</v>
      </c>
      <c r="Q8" s="31">
        <v>45949728</v>
      </c>
    </row>
    <row r="9" spans="2:17" x14ac:dyDescent="0.25">
      <c r="D9" s="11"/>
      <c r="E9" s="11"/>
      <c r="F9" s="11"/>
      <c r="J9" s="5"/>
      <c r="K9" t="s">
        <v>191</v>
      </c>
      <c r="L9">
        <v>3</v>
      </c>
      <c r="M9" s="26">
        <f t="shared" si="1"/>
        <v>3</v>
      </c>
      <c r="N9">
        <v>0.11</v>
      </c>
      <c r="O9" s="5" t="s">
        <v>192</v>
      </c>
      <c r="P9" s="31">
        <v>261078000</v>
      </c>
      <c r="Q9" s="31">
        <v>28718580</v>
      </c>
    </row>
    <row r="10" spans="2:17" x14ac:dyDescent="0.25">
      <c r="K10" t="s">
        <v>193</v>
      </c>
      <c r="L10" s="22">
        <v>2840.7162305882298</v>
      </c>
      <c r="M10" s="26">
        <f t="shared" si="1"/>
        <v>2840.7162305882298</v>
      </c>
      <c r="N10">
        <v>0.14499999999999999</v>
      </c>
      <c r="O10" t="s">
        <v>194</v>
      </c>
      <c r="P10" s="31">
        <v>261078000</v>
      </c>
      <c r="Q10" s="31">
        <v>37856310</v>
      </c>
    </row>
    <row r="11" spans="2:17" x14ac:dyDescent="0.25">
      <c r="B11" s="21"/>
      <c r="C11" s="21" t="s">
        <v>264</v>
      </c>
      <c r="K11" t="s">
        <v>195</v>
      </c>
      <c r="L11">
        <v>95</v>
      </c>
      <c r="M11" s="26">
        <f t="shared" si="1"/>
        <v>95</v>
      </c>
      <c r="N11">
        <v>2E-3</v>
      </c>
      <c r="O11" t="s">
        <v>196</v>
      </c>
      <c r="P11" s="31">
        <v>261078000</v>
      </c>
      <c r="Q11" s="31">
        <v>522156</v>
      </c>
    </row>
    <row r="12" spans="2:17" x14ac:dyDescent="0.25">
      <c r="B12" s="13" t="s">
        <v>75</v>
      </c>
      <c r="C12" t="s">
        <v>2</v>
      </c>
      <c r="D12" t="s">
        <v>76</v>
      </c>
      <c r="E12" t="s">
        <v>77</v>
      </c>
      <c r="F12" t="s">
        <v>8</v>
      </c>
      <c r="G12" t="s">
        <v>78</v>
      </c>
      <c r="J12" t="s">
        <v>197</v>
      </c>
      <c r="K12">
        <v>38</v>
      </c>
      <c r="L12" s="26">
        <f>K12*E$7</f>
        <v>38</v>
      </c>
      <c r="M12">
        <v>1E-3</v>
      </c>
      <c r="N12" t="s">
        <v>198</v>
      </c>
      <c r="O12" s="31">
        <v>261078000</v>
      </c>
      <c r="P12" s="31">
        <v>261078</v>
      </c>
    </row>
    <row r="13" spans="2:17" x14ac:dyDescent="0.25">
      <c r="D13" s="7"/>
      <c r="E13" s="17"/>
      <c r="F13" s="18">
        <f t="shared" ref="F13:F14" si="2">D13-E13</f>
        <v>0</v>
      </c>
      <c r="G13" s="5"/>
    </row>
    <row r="14" spans="2:17" x14ac:dyDescent="0.25">
      <c r="D14" s="7"/>
      <c r="E14" s="17"/>
      <c r="F14" s="18">
        <f t="shared" si="2"/>
        <v>0</v>
      </c>
      <c r="G14" s="5"/>
    </row>
    <row r="15" spans="2:17" x14ac:dyDescent="0.25">
      <c r="G15" s="5">
        <f>SUBTOTAL(109,Tabla48911141618207[Costo])</f>
        <v>0</v>
      </c>
    </row>
    <row r="18" spans="2:3" x14ac:dyDescent="0.25">
      <c r="B18" s="32" t="s">
        <v>213</v>
      </c>
      <c r="C18" s="32" t="s">
        <v>214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79A7-5E22-4D20-9AC1-4F20AB15084D}">
  <sheetPr>
    <tabColor theme="9" tint="0.39997558519241921"/>
  </sheetPr>
  <dimension ref="B2:N22"/>
  <sheetViews>
    <sheetView workbookViewId="0">
      <selection activeCell="C30" sqref="C30"/>
    </sheetView>
  </sheetViews>
  <sheetFormatPr baseColWidth="10" defaultRowHeight="15" x14ac:dyDescent="0.25"/>
  <cols>
    <col min="3" max="3" width="69.28515625" bestFit="1" customWidth="1"/>
    <col min="4" max="4" width="17.7109375" bestFit="1" customWidth="1"/>
    <col min="5" max="5" width="20.28515625" bestFit="1" customWidth="1"/>
    <col min="6" max="6" width="14.5703125" bestFit="1" customWidth="1"/>
    <col min="7" max="7" width="15" bestFit="1" customWidth="1"/>
    <col min="8" max="8" width="16.42578125" bestFit="1" customWidth="1"/>
    <col min="10" max="10" width="14.5703125" bestFit="1" customWidth="1"/>
  </cols>
  <sheetData>
    <row r="2" spans="2:14" x14ac:dyDescent="0.25">
      <c r="B2" s="1">
        <v>400600</v>
      </c>
      <c r="C2" s="1" t="s">
        <v>265</v>
      </c>
    </row>
    <row r="4" spans="2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14" x14ac:dyDescent="0.25">
      <c r="B5" s="57" t="s">
        <v>21</v>
      </c>
      <c r="C5" s="57" t="str">
        <f>IFERROR(VLOOKUP(B5,[1]UCC_CAP14!$B:$D,2,0),"")</f>
        <v>Puesta a Tierra N1</v>
      </c>
      <c r="D5" s="58">
        <f>IFERROR(VLOOKUP(B5,[1]UCC_CAP14!$B:$D,3,0),0)</f>
        <v>154040</v>
      </c>
      <c r="E5" s="85"/>
      <c r="F5" s="15">
        <f>E5*D5</f>
        <v>0</v>
      </c>
      <c r="G5" s="59">
        <f>_xlfn.XLOOKUP(B5,[2]!Tabla26727[UUCC],[2]!Tabla26727[CANTIDAD],0)</f>
        <v>19</v>
      </c>
      <c r="H5" s="15">
        <f>G5*D5</f>
        <v>2926760</v>
      </c>
      <c r="I5" s="23">
        <f>E5-G5</f>
        <v>-19</v>
      </c>
    </row>
    <row r="6" spans="2:14" x14ac:dyDescent="0.25">
      <c r="B6" s="57" t="s">
        <v>62</v>
      </c>
      <c r="C6" s="57" t="str">
        <f>IFERROR(VLOOKUP(B6,[1]UCC_CAP14!$B:$D,2,0),"")</f>
        <v>Poste de concreto de 12 m 750 kg - retención</v>
      </c>
      <c r="D6" s="58">
        <f>IFERROR(VLOOKUP(B6,[1]UCC_CAP14!$B:$D,3,0),0)</f>
        <v>4086000</v>
      </c>
      <c r="E6" s="85"/>
      <c r="F6" s="15">
        <f>E6*D6</f>
        <v>0</v>
      </c>
      <c r="G6" s="59">
        <f>_xlfn.XLOOKUP(B6,[2]!Tabla26727[UUCC],[2]!Tabla26727[CANTIDAD],0)</f>
        <v>1</v>
      </c>
      <c r="H6" s="15">
        <f>G6*D6</f>
        <v>4086000</v>
      </c>
      <c r="I6" s="23">
        <f>E6-G6</f>
        <v>-1</v>
      </c>
    </row>
    <row r="7" spans="2:14" x14ac:dyDescent="0.25">
      <c r="B7" s="60" t="s">
        <v>67</v>
      </c>
      <c r="C7" s="60" t="str">
        <f>IFERROR(VLOOKUP(B7,[1]UCC_CAP14!$B:$D,2,0),"")</f>
        <v>km de conductor (3 fases)  ACSR 1/0 AWG</v>
      </c>
      <c r="D7" s="61">
        <f>IFERROR(VLOOKUP(B7,[1]UCC_CAP14!$B:$D,3,0),0)</f>
        <v>14814000</v>
      </c>
      <c r="E7" s="84"/>
      <c r="F7" s="63">
        <f t="shared" ref="F7:F11" si="0">E7*D7</f>
        <v>0</v>
      </c>
      <c r="G7" s="66">
        <f>_xlfn.XLOOKUP(B7,[2]!Tabla26727[UUCC],[2]!Tabla26727[CANTIDAD],0)</f>
        <v>0.19933333333333333</v>
      </c>
      <c r="H7" s="63">
        <f t="shared" ref="H7:H11" si="1">G7*D7</f>
        <v>2952924</v>
      </c>
      <c r="I7" s="65">
        <f t="shared" ref="I7:I11" si="2">E7-G7</f>
        <v>-0.19933333333333333</v>
      </c>
    </row>
    <row r="8" spans="2:14" x14ac:dyDescent="0.25">
      <c r="B8" s="60" t="s">
        <v>68</v>
      </c>
      <c r="C8" s="60" t="str">
        <f>IFERROR(VLOOKUP(B8,[1]UCC_CAP14!$B:$D,2,0),"")</f>
        <v>km de conductor (3 fases)  ACSR 4/0 AWG</v>
      </c>
      <c r="D8" s="61">
        <f>IFERROR(VLOOKUP(B8,[1]UCC_CAP14!$B:$D,3,0),0)</f>
        <v>25134000</v>
      </c>
      <c r="E8" s="84"/>
      <c r="F8" s="63">
        <f t="shared" si="0"/>
        <v>0</v>
      </c>
      <c r="G8" s="66">
        <f>_xlfn.XLOOKUP(B8,[2]!Tabla26727[UUCC],[2]!Tabla26727[CANTIDAD],0)</f>
        <v>0.39866666666666667</v>
      </c>
      <c r="H8" s="63">
        <f t="shared" si="1"/>
        <v>10020088</v>
      </c>
      <c r="I8" s="65">
        <f t="shared" si="2"/>
        <v>-0.39866666666666667</v>
      </c>
    </row>
    <row r="9" spans="2:14" x14ac:dyDescent="0.25">
      <c r="B9" t="s">
        <v>69</v>
      </c>
      <c r="C9" t="str">
        <f>IFERROR(VLOOKUP(B9,[1]UCC_CAP14!$B:$D,2,0),"")</f>
        <v>km de conductor (3 fases)  semiaislado 1/0 AWG</v>
      </c>
      <c r="D9" s="4">
        <f>IFERROR(VLOOKUP(B9,[1]UCC_CAP14!$B:$D,3,0),0)</f>
        <v>23386000</v>
      </c>
      <c r="E9" s="29"/>
      <c r="F9" s="5">
        <f>E9*D9</f>
        <v>0</v>
      </c>
      <c r="G9" s="19">
        <f>_xlfn.XLOOKUP(B9,[2]!Tabla26727[UUCC],[2]!Tabla26727[CANTIDAD],0)</f>
        <v>1.8919999999999999</v>
      </c>
      <c r="H9" s="5">
        <f>G9*D9</f>
        <v>44246312</v>
      </c>
      <c r="I9" s="7">
        <f>E9-G9</f>
        <v>-1.8919999999999999</v>
      </c>
    </row>
    <row r="10" spans="2:14" x14ac:dyDescent="0.25">
      <c r="B10" t="s">
        <v>70</v>
      </c>
      <c r="C10" t="str">
        <f>IFERROR(VLOOKUP(B10,[1]UCC_CAP14!$B:$D,2,0),"")</f>
        <v>Cable de Guarda</v>
      </c>
      <c r="D10" s="4">
        <f>IFERROR(VLOOKUP(B10,[1]UCC_CAP14!$B:$D,3,0),0)</f>
        <v>3655000</v>
      </c>
      <c r="E10" s="26"/>
      <c r="F10" s="5">
        <f t="shared" si="0"/>
        <v>0</v>
      </c>
      <c r="G10" s="19">
        <f>_xlfn.XLOOKUP(B10,[2]!Tabla26727[UUCC],[2]!Tabla26727[CANTIDAD],0)</f>
        <v>2.0557799999999999</v>
      </c>
      <c r="H10" s="5">
        <f t="shared" si="1"/>
        <v>7513875.8999999994</v>
      </c>
      <c r="I10" s="7">
        <f t="shared" si="2"/>
        <v>-2.0557799999999999</v>
      </c>
    </row>
    <row r="11" spans="2:14" x14ac:dyDescent="0.25">
      <c r="B11" t="s">
        <v>119</v>
      </c>
      <c r="C11" t="str">
        <f>IFERROR(VLOOKUP(B11,[1]UCC_CAP14!$B:$D,2,0),"")</f>
        <v>km de conductor (3 fases)  semiaislado 4/0 AWG</v>
      </c>
      <c r="D11" s="4">
        <f>IFERROR(VLOOKUP(B11,[1]UCC_CAP14!$B:$D,3,0),0)</f>
        <v>63988000</v>
      </c>
      <c r="E11" s="26"/>
      <c r="F11" s="5">
        <f t="shared" si="0"/>
        <v>0</v>
      </c>
      <c r="G11" s="19">
        <f>_xlfn.XLOOKUP(B11,[2]!Tabla26727[UUCC],[2]!Tabla26727[CANTIDAD],0)</f>
        <v>4.3354333333333335</v>
      </c>
      <c r="H11" s="5">
        <f t="shared" si="1"/>
        <v>277415708.13333333</v>
      </c>
      <c r="I11" s="7">
        <f t="shared" si="2"/>
        <v>-4.3354333333333335</v>
      </c>
    </row>
    <row r="12" spans="2:14" x14ac:dyDescent="0.25">
      <c r="F12" s="5">
        <f>SUBTOTAL(109,Tabla4891561071519202426[Valor Plan])</f>
        <v>0</v>
      </c>
      <c r="H12" s="5">
        <f>SUBTOTAL(109,Tabla4891561071519202426[Valor CAPEX])</f>
        <v>349161668.0333333</v>
      </c>
      <c r="I12">
        <f>SUBTOTAL(103,Tabla4891561071519202426[Diferencia])</f>
        <v>7</v>
      </c>
    </row>
    <row r="13" spans="2:14" x14ac:dyDescent="0.25">
      <c r="D13" s="11"/>
      <c r="E13" s="11"/>
      <c r="F13" s="11"/>
      <c r="J13" s="5"/>
      <c r="N13" s="5"/>
    </row>
    <row r="15" spans="2:14" x14ac:dyDescent="0.25">
      <c r="B15" s="21">
        <v>7400188</v>
      </c>
      <c r="C15" s="21"/>
    </row>
    <row r="16" spans="2:14" x14ac:dyDescent="0.25">
      <c r="B16" s="13" t="s">
        <v>75</v>
      </c>
      <c r="C16" t="s">
        <v>2</v>
      </c>
      <c r="D16" t="s">
        <v>76</v>
      </c>
      <c r="E16" t="s">
        <v>77</v>
      </c>
      <c r="F16" t="s">
        <v>8</v>
      </c>
      <c r="G16" t="s">
        <v>78</v>
      </c>
    </row>
    <row r="17" spans="2:7" x14ac:dyDescent="0.25">
      <c r="B17" t="s">
        <v>21</v>
      </c>
      <c r="C17" t="s">
        <v>80</v>
      </c>
      <c r="D17" s="7">
        <f>E5</f>
        <v>0</v>
      </c>
      <c r="E17" s="6">
        <f>G5</f>
        <v>19</v>
      </c>
      <c r="F17" s="23">
        <f t="shared" ref="F17:F21" si="3">D17-E17</f>
        <v>-19</v>
      </c>
      <c r="G17" s="5">
        <f>D5*F17</f>
        <v>-2926760</v>
      </c>
    </row>
    <row r="18" spans="2:7" x14ac:dyDescent="0.25">
      <c r="B18" t="s">
        <v>62</v>
      </c>
      <c r="C18" t="s">
        <v>85</v>
      </c>
      <c r="D18" s="7">
        <f>E6</f>
        <v>0</v>
      </c>
      <c r="E18" s="6">
        <f>G6</f>
        <v>1</v>
      </c>
      <c r="F18" s="23">
        <f t="shared" si="3"/>
        <v>-1</v>
      </c>
      <c r="G18" s="5">
        <f>D6*F18</f>
        <v>-4086000</v>
      </c>
    </row>
    <row r="19" spans="2:7" x14ac:dyDescent="0.25">
      <c r="B19" t="s">
        <v>69</v>
      </c>
      <c r="C19" t="s">
        <v>223</v>
      </c>
      <c r="D19" s="7">
        <f>E9</f>
        <v>0</v>
      </c>
      <c r="E19" s="6">
        <f>G9</f>
        <v>1.8919999999999999</v>
      </c>
      <c r="F19" s="24">
        <f t="shared" si="3"/>
        <v>-1.8919999999999999</v>
      </c>
      <c r="G19" s="5">
        <f>D9*F19</f>
        <v>-44246312</v>
      </c>
    </row>
    <row r="20" spans="2:7" x14ac:dyDescent="0.25">
      <c r="B20" t="s">
        <v>70</v>
      </c>
      <c r="C20" t="s">
        <v>143</v>
      </c>
      <c r="D20" s="7">
        <f t="shared" ref="D20:D21" si="4">E10</f>
        <v>0</v>
      </c>
      <c r="E20" s="6">
        <f t="shared" ref="E20:E21" si="5">G10</f>
        <v>2.0557799999999999</v>
      </c>
      <c r="F20" s="23">
        <f t="shared" si="3"/>
        <v>-2.0557799999999999</v>
      </c>
      <c r="G20" s="5">
        <f t="shared" ref="G20:G21" si="6">D10*F20</f>
        <v>-7513875.8999999994</v>
      </c>
    </row>
    <row r="21" spans="2:7" x14ac:dyDescent="0.25">
      <c r="B21" t="s">
        <v>119</v>
      </c>
      <c r="C21" t="s">
        <v>115</v>
      </c>
      <c r="D21" s="7">
        <f t="shared" si="4"/>
        <v>0</v>
      </c>
      <c r="E21" s="6">
        <f t="shared" si="5"/>
        <v>4.3354333333333335</v>
      </c>
      <c r="F21" s="23">
        <f t="shared" si="3"/>
        <v>-4.3354333333333335</v>
      </c>
      <c r="G21" s="5">
        <f t="shared" si="6"/>
        <v>-277415708.13333333</v>
      </c>
    </row>
    <row r="22" spans="2:7" x14ac:dyDescent="0.25">
      <c r="G22" s="15">
        <f>SUBTOTAL(109,Tabla4891114161820212527[Costo])</f>
        <v>-336188656.0333333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8291-CB44-4044-8D23-63FADA0AC42C}">
  <sheetPr>
    <tabColor theme="9" tint="0.39997558519241921"/>
  </sheetPr>
  <dimension ref="A2:N31"/>
  <sheetViews>
    <sheetView workbookViewId="0">
      <selection activeCell="E35" sqref="E35"/>
    </sheetView>
  </sheetViews>
  <sheetFormatPr baseColWidth="10" defaultRowHeight="15" x14ac:dyDescent="0.25"/>
  <cols>
    <col min="2" max="2" width="16.7109375" customWidth="1"/>
    <col min="3" max="3" width="70.7109375" bestFit="1" customWidth="1"/>
    <col min="4" max="4" width="17.7109375" bestFit="1" customWidth="1"/>
    <col min="5" max="5" width="15" bestFit="1" customWidth="1"/>
    <col min="6" max="6" width="15.140625" bestFit="1" customWidth="1"/>
    <col min="7" max="7" width="19.140625" customWidth="1"/>
    <col min="8" max="8" width="15.85546875" customWidth="1"/>
    <col min="9" max="9" width="14.7109375" bestFit="1" customWidth="1"/>
    <col min="10" max="10" width="15.140625" customWidth="1"/>
  </cols>
  <sheetData>
    <row r="2" spans="1:14" x14ac:dyDescent="0.25">
      <c r="B2" s="1">
        <v>401004</v>
      </c>
      <c r="C2" s="1" t="s">
        <v>266</v>
      </c>
    </row>
    <row r="4" spans="1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14" hidden="1" x14ac:dyDescent="0.25">
      <c r="B5" s="27" t="s">
        <v>14</v>
      </c>
      <c r="C5" t="str">
        <f>IFERROR(VLOOKUP(B5,[1]UCC_CAP14!$B:$D,2,0),"")</f>
        <v>km de conductor/fase aéreo urbano - Trenzado - Aluminio - calibre 2</v>
      </c>
      <c r="D5" s="4">
        <f>IFERROR(VLOOKUP(B5,[1]UCC_CAP14!$B:$D,3,0),0)</f>
        <v>8187300</v>
      </c>
      <c r="E5" s="28">
        <v>0</v>
      </c>
      <c r="F5" s="5">
        <f t="shared" ref="F5:F20" si="0">E5*D5</f>
        <v>0</v>
      </c>
      <c r="G5" s="6" t="e">
        <f>_xlfn.XLOOKUP(B5,[3]!Tabla245101315[UUCC],[3]!Tabla245101315[CANTIDAD],0)</f>
        <v>#REF!</v>
      </c>
      <c r="H5" s="5" t="e">
        <f t="shared" ref="H5:H20" si="1">G5*D5</f>
        <v>#REF!</v>
      </c>
      <c r="I5" s="7" t="e">
        <f t="shared" ref="I5:I20" si="2">E5-G5</f>
        <v>#REF!</v>
      </c>
    </row>
    <row r="6" spans="1:14" hidden="1" x14ac:dyDescent="0.25">
      <c r="B6" s="27" t="s">
        <v>15</v>
      </c>
      <c r="C6" t="str">
        <f>IFERROR(VLOOKUP(B6,[1]UCC_CAP14!$B:$D,2,0),"")</f>
        <v>km de conductor/fase aéreo urbano - Trenzado - Aluminio - calibre  1/0</v>
      </c>
      <c r="D6" s="4">
        <f>IFERROR(VLOOKUP(B6,[1]UCC_CAP14!$B:$D,3,0),0)</f>
        <v>10612500</v>
      </c>
      <c r="E6" s="28">
        <v>0</v>
      </c>
      <c r="F6" s="5">
        <f t="shared" si="0"/>
        <v>0</v>
      </c>
      <c r="G6" s="6" t="e">
        <f>_xlfn.XLOOKUP(B6,[3]!Tabla245101315[UUCC],[3]!Tabla245101315[CANTIDAD],0)</f>
        <v>#REF!</v>
      </c>
      <c r="H6" s="5" t="e">
        <f t="shared" si="1"/>
        <v>#REF!</v>
      </c>
      <c r="I6" s="7" t="e">
        <f t="shared" si="2"/>
        <v>#REF!</v>
      </c>
    </row>
    <row r="7" spans="1:14" x14ac:dyDescent="0.25">
      <c r="A7" t="s">
        <v>54</v>
      </c>
      <c r="B7" s="27" t="s">
        <v>54</v>
      </c>
      <c r="C7" t="str">
        <f>IFERROR(VLOOKUP(B7,[1]UCC_CAP14!$B:$D,2,0),"")</f>
        <v>Juego cortacircuitos - N2</v>
      </c>
      <c r="D7" s="4">
        <f>IFERROR(VLOOKUP(B7,[1]UCC_CAP14!$B:$D,3,0),0)</f>
        <v>1200000</v>
      </c>
      <c r="E7" s="28">
        <v>22</v>
      </c>
      <c r="F7" s="5">
        <f t="shared" ref="F7:F13" si="3">E7*D7</f>
        <v>26400000</v>
      </c>
      <c r="G7" s="19"/>
      <c r="H7" s="5">
        <f t="shared" ref="H7:H13" si="4">G7*D7</f>
        <v>0</v>
      </c>
      <c r="I7" s="7">
        <f t="shared" ref="I7:I13" si="5">E7-G7</f>
        <v>22</v>
      </c>
    </row>
    <row r="8" spans="1:14" x14ac:dyDescent="0.25">
      <c r="A8" t="s">
        <v>152</v>
      </c>
      <c r="B8" s="27" t="s">
        <v>152</v>
      </c>
      <c r="C8" t="str">
        <f>IFERROR(VLOOKUP(B8,[1]UCC_CAP14!$B:$D,2,0),"")</f>
        <v>Juego cuchillas de operación sin carga - N2</v>
      </c>
      <c r="D8" s="4">
        <f>IFERROR(VLOOKUP(B8,[1]UCC_CAP14!$B:$D,3,0),0)</f>
        <v>1003000</v>
      </c>
      <c r="E8" s="28">
        <v>6</v>
      </c>
      <c r="F8" s="5">
        <f t="shared" si="3"/>
        <v>6018000</v>
      </c>
      <c r="G8" s="19"/>
      <c r="H8" s="5">
        <f t="shared" si="4"/>
        <v>0</v>
      </c>
      <c r="I8" s="7">
        <f t="shared" si="5"/>
        <v>6</v>
      </c>
    </row>
    <row r="9" spans="1:14" x14ac:dyDescent="0.25">
      <c r="A9" t="s">
        <v>56</v>
      </c>
      <c r="B9" s="27" t="s">
        <v>56</v>
      </c>
      <c r="C9" t="str">
        <f>IFERROR(VLOOKUP(B9,[1]UCC_CAP14!$B:$D,2,0),"")</f>
        <v>Juego pararrayos - N2</v>
      </c>
      <c r="D9" s="4">
        <f>IFERROR(VLOOKUP(B9,[1]UCC_CAP14!$B:$D,3,0),0)</f>
        <v>962000</v>
      </c>
      <c r="E9" s="28">
        <v>5</v>
      </c>
      <c r="F9" s="5">
        <f t="shared" si="3"/>
        <v>4810000</v>
      </c>
      <c r="G9" s="19"/>
      <c r="H9" s="5">
        <f t="shared" si="4"/>
        <v>0</v>
      </c>
      <c r="I9" s="7">
        <f t="shared" si="5"/>
        <v>5</v>
      </c>
    </row>
    <row r="10" spans="1:14" hidden="1" x14ac:dyDescent="0.25">
      <c r="A10" t="s">
        <v>139</v>
      </c>
      <c r="B10" s="27" t="s">
        <v>139</v>
      </c>
      <c r="C10" t="str">
        <f>IFERROR(VLOOKUP(B10,[1]UCC_CAP14!$B:$D,2,0),"")</f>
        <v>Reconectador - N2</v>
      </c>
      <c r="D10" s="4">
        <f>IFERROR(VLOOKUP(B10,[1]UCC_CAP14!$B:$D,3,0),0)</f>
        <v>45399000</v>
      </c>
      <c r="E10" s="28">
        <v>2</v>
      </c>
      <c r="F10" s="5">
        <f t="shared" si="3"/>
        <v>90798000</v>
      </c>
      <c r="G10" s="19"/>
      <c r="H10" s="5">
        <f t="shared" si="4"/>
        <v>0</v>
      </c>
      <c r="I10" s="7">
        <f t="shared" si="5"/>
        <v>2</v>
      </c>
    </row>
    <row r="11" spans="1:14" x14ac:dyDescent="0.25">
      <c r="A11" t="s">
        <v>53</v>
      </c>
      <c r="B11" s="27" t="s">
        <v>53</v>
      </c>
      <c r="C11" t="str">
        <f>IFERROR(VLOOKUP(B11,[1]UCC_CAP14!$B:$D,2,0),"")</f>
        <v>Cortacircuitos monopolar - N2</v>
      </c>
      <c r="D11" s="4">
        <f>IFERROR(VLOOKUP(B11,[1]UCC_CAP14!$B:$D,3,0),0)</f>
        <v>484000</v>
      </c>
      <c r="E11" s="28">
        <v>2</v>
      </c>
      <c r="F11" s="5">
        <f t="shared" si="3"/>
        <v>968000</v>
      </c>
      <c r="G11" s="19"/>
      <c r="H11" s="5">
        <f t="shared" si="4"/>
        <v>0</v>
      </c>
      <c r="I11" s="7">
        <f t="shared" si="5"/>
        <v>2</v>
      </c>
    </row>
    <row r="12" spans="1:14" x14ac:dyDescent="0.25">
      <c r="A12" t="s">
        <v>58</v>
      </c>
      <c r="B12" s="27" t="s">
        <v>58</v>
      </c>
      <c r="C12" t="str">
        <f>IFERROR(VLOOKUP(B12,[1]UCC_CAP14!$B:$D,2,0),"")</f>
        <v>Sistema de puesta a tierra diseño típico</v>
      </c>
      <c r="D12" s="4">
        <f>IFERROR(VLOOKUP(B12,[1]UCC_CAP14!$B:$D,3,0),0)</f>
        <v>270000</v>
      </c>
      <c r="E12" s="28">
        <v>4</v>
      </c>
      <c r="F12" s="5">
        <f t="shared" si="3"/>
        <v>1080000</v>
      </c>
      <c r="G12" s="19"/>
      <c r="H12" s="5">
        <f t="shared" si="4"/>
        <v>0</v>
      </c>
      <c r="I12" s="7">
        <f t="shared" si="5"/>
        <v>4</v>
      </c>
      <c r="J12" s="5"/>
      <c r="N12" s="5"/>
    </row>
    <row r="13" spans="1:14" x14ac:dyDescent="0.25">
      <c r="A13" t="s">
        <v>60</v>
      </c>
      <c r="B13" s="27" t="s">
        <v>60</v>
      </c>
      <c r="C13" t="str">
        <f>IFERROR(VLOOKUP(B13,[1]UCC_CAP14!$B:$D,2,0),"")</f>
        <v>Poste de concreto de 12 m 510 kg - suspensión</v>
      </c>
      <c r="D13" s="4">
        <f>IFERROR(VLOOKUP(B13,[1]UCC_CAP14!$B:$D,3,0),0)</f>
        <v>3215000</v>
      </c>
      <c r="E13" s="28">
        <v>4</v>
      </c>
      <c r="F13" s="5">
        <f t="shared" si="3"/>
        <v>12860000</v>
      </c>
      <c r="G13" s="19"/>
      <c r="H13" s="5">
        <f t="shared" si="4"/>
        <v>0</v>
      </c>
      <c r="I13" s="7">
        <f t="shared" si="5"/>
        <v>4</v>
      </c>
    </row>
    <row r="14" spans="1:14" x14ac:dyDescent="0.25">
      <c r="A14" t="s">
        <v>66</v>
      </c>
      <c r="B14" s="27" t="s">
        <v>66</v>
      </c>
      <c r="C14" t="str">
        <f>IFERROR(VLOOKUP(B14,[1]UCC_CAP14!$B:$D,2,0),"")</f>
        <v>km de conductor (3 fases)  ACSR 2 AWG</v>
      </c>
      <c r="D14" s="4">
        <f>IFERROR(VLOOKUP(B14,[1]UCC_CAP14!$B:$D,3,0),0)</f>
        <v>12347000</v>
      </c>
      <c r="E14" s="28">
        <v>0.17710000000000001</v>
      </c>
      <c r="F14" s="5">
        <f t="shared" ref="F14:F16" si="6">E14*D14</f>
        <v>2186653.7000000002</v>
      </c>
      <c r="G14" s="19"/>
      <c r="H14" s="5">
        <f t="shared" ref="H14:H16" si="7">G14*D14</f>
        <v>0</v>
      </c>
      <c r="I14" s="7">
        <f t="shared" ref="I14:I16" si="8">E14-G14</f>
        <v>0.17710000000000001</v>
      </c>
    </row>
    <row r="15" spans="1:14" x14ac:dyDescent="0.25">
      <c r="A15" t="s">
        <v>69</v>
      </c>
      <c r="B15" s="27" t="s">
        <v>69</v>
      </c>
      <c r="C15" t="str">
        <f>IFERROR(VLOOKUP(B15,[1]UCC_CAP14!$B:$D,2,0),"")</f>
        <v>km de conductor (3 fases)  semiaislado 1/0 AWG</v>
      </c>
      <c r="D15" s="4">
        <f>IFERROR(VLOOKUP(B15,[1]UCC_CAP14!$B:$D,3,0),0)</f>
        <v>23386000</v>
      </c>
      <c r="E15" s="28">
        <v>2.2210000000000001E-2</v>
      </c>
      <c r="F15" s="5">
        <f t="shared" si="6"/>
        <v>519403.06</v>
      </c>
      <c r="G15" s="19"/>
      <c r="H15" s="5">
        <f t="shared" si="7"/>
        <v>0</v>
      </c>
      <c r="I15" s="7">
        <f t="shared" si="8"/>
        <v>2.2210000000000001E-2</v>
      </c>
    </row>
    <row r="16" spans="1:14" x14ac:dyDescent="0.25">
      <c r="A16" t="s">
        <v>105</v>
      </c>
      <c r="B16" s="27" t="s">
        <v>105</v>
      </c>
      <c r="C16" t="str">
        <f>IFERROR(VLOOKUP(B16,[1]UCC_CAP14!$B:$D,2,0),"")</f>
        <v>km de conductor (3 fases)  semiaislado 4/0 AWG</v>
      </c>
      <c r="D16" s="4">
        <f>IFERROR(VLOOKUP(B16,[1]UCC_CAP14!$B:$D,3,0),0)</f>
        <v>72635000</v>
      </c>
      <c r="E16" s="28">
        <v>0.13932</v>
      </c>
      <c r="F16" s="5">
        <f t="shared" si="6"/>
        <v>10119508.199999999</v>
      </c>
      <c r="G16" s="19"/>
      <c r="H16" s="5">
        <f t="shared" si="7"/>
        <v>0</v>
      </c>
      <c r="I16" s="7">
        <f t="shared" si="8"/>
        <v>0.13932</v>
      </c>
    </row>
    <row r="17" spans="1:9" x14ac:dyDescent="0.25">
      <c r="A17" t="s">
        <v>141</v>
      </c>
      <c r="B17" s="27" t="s">
        <v>141</v>
      </c>
      <c r="C17" t="str">
        <f>IFERROR(VLOOKUP(B17,[1]UCC_CAP14!$B:$D,2,0),"")</f>
        <v>Juego cuchillas de operación sin carga - N3</v>
      </c>
      <c r="D17" s="4">
        <f>IFERROR(VLOOKUP(B17,[1]UCC_CAP14!$B:$D,3,0),0)</f>
        <v>1581000</v>
      </c>
      <c r="E17" s="28">
        <v>6</v>
      </c>
      <c r="F17" s="5">
        <f t="shared" si="0"/>
        <v>9486000</v>
      </c>
      <c r="G17" s="51"/>
      <c r="H17" s="52">
        <f t="shared" si="1"/>
        <v>0</v>
      </c>
      <c r="I17" s="7">
        <f t="shared" si="2"/>
        <v>6</v>
      </c>
    </row>
    <row r="18" spans="1:9" x14ac:dyDescent="0.25">
      <c r="A18" t="s">
        <v>158</v>
      </c>
      <c r="B18" s="27" t="s">
        <v>158</v>
      </c>
      <c r="C18" t="str">
        <f>IFERROR(VLOOKUP(B18,[1]UCC_CAP14!$B:$D,2,0),"")</f>
        <v>Juego pararrayos - N3</v>
      </c>
      <c r="D18" s="4">
        <f>IFERROR(VLOOKUP(B18,[1]UCC_CAP14!$B:$D,3,0),0)</f>
        <v>1380000</v>
      </c>
      <c r="E18" s="28">
        <v>4</v>
      </c>
      <c r="F18" s="5">
        <f t="shared" si="0"/>
        <v>5520000</v>
      </c>
      <c r="G18" s="6"/>
      <c r="H18" s="5">
        <f t="shared" si="1"/>
        <v>0</v>
      </c>
      <c r="I18" s="7">
        <f t="shared" si="2"/>
        <v>4</v>
      </c>
    </row>
    <row r="19" spans="1:9" x14ac:dyDescent="0.25">
      <c r="A19" t="s">
        <v>172</v>
      </c>
      <c r="B19" s="27" t="s">
        <v>172</v>
      </c>
      <c r="C19" t="str">
        <f>IFERROR(VLOOKUP(B19,[1]UCC_CAP14!$B:$D,2,0),"")</f>
        <v>Reconectador - N3</v>
      </c>
      <c r="D19" s="4">
        <f>IFERROR(VLOOKUP(B19,[1]UCC_CAP14!$B:$D,3,0),0)</f>
        <v>60774000</v>
      </c>
      <c r="E19" s="28">
        <v>2</v>
      </c>
      <c r="F19" s="5">
        <f t="shared" si="0"/>
        <v>121548000</v>
      </c>
      <c r="G19" s="6"/>
      <c r="H19" s="5">
        <f t="shared" si="1"/>
        <v>0</v>
      </c>
      <c r="I19" s="7">
        <f t="shared" si="2"/>
        <v>2</v>
      </c>
    </row>
    <row r="20" spans="1:9" x14ac:dyDescent="0.25">
      <c r="A20" t="s">
        <v>106</v>
      </c>
      <c r="B20" s="27" t="s">
        <v>106</v>
      </c>
      <c r="C20" t="str">
        <f>IFERROR(VLOOKUP(B20,[1]UCC_CAP14!$B:$D,2,0),"")</f>
        <v>Sistema de puesta a tierra diseño típico para poste</v>
      </c>
      <c r="D20" s="4">
        <f>IFERROR(VLOOKUP(B20,[1]UCC_CAP14!$B:$D,3,0),0)</f>
        <v>376000</v>
      </c>
      <c r="E20" s="28">
        <v>4</v>
      </c>
      <c r="F20" s="5">
        <f t="shared" si="0"/>
        <v>1504000</v>
      </c>
      <c r="G20" s="6"/>
      <c r="H20" s="5">
        <f t="shared" si="1"/>
        <v>0</v>
      </c>
      <c r="I20" s="7">
        <f t="shared" si="2"/>
        <v>4</v>
      </c>
    </row>
    <row r="21" spans="1:9" x14ac:dyDescent="0.25">
      <c r="F21" s="5">
        <f>SUBTOTAL(109,Tabla48915610715[Valor Plan])</f>
        <v>203019564.96000001</v>
      </c>
      <c r="H21" s="5">
        <f>SUBTOTAL(109,Tabla48915610715[Valor CAPEX])</f>
        <v>0</v>
      </c>
      <c r="I21">
        <f>SUBTOTAL(103,Tabla48915610715[Diferencia])</f>
        <v>13</v>
      </c>
    </row>
    <row r="22" spans="1:9" x14ac:dyDescent="0.25">
      <c r="D22" s="11"/>
      <c r="E22" s="11"/>
      <c r="F22" s="11"/>
    </row>
    <row r="24" spans="1:9" x14ac:dyDescent="0.25">
      <c r="B24" s="21">
        <v>7400205</v>
      </c>
      <c r="C24" s="21" t="s">
        <v>266</v>
      </c>
    </row>
    <row r="25" spans="1:9" x14ac:dyDescent="0.25">
      <c r="B25" s="13" t="s">
        <v>75</v>
      </c>
      <c r="C25" t="s">
        <v>2</v>
      </c>
      <c r="D25" t="s">
        <v>76</v>
      </c>
      <c r="E25" t="s">
        <v>77</v>
      </c>
      <c r="F25" t="s">
        <v>8</v>
      </c>
      <c r="G25" t="s">
        <v>78</v>
      </c>
    </row>
    <row r="26" spans="1:9" x14ac:dyDescent="0.25">
      <c r="D26" s="7"/>
      <c r="E26" s="6"/>
      <c r="F26" s="23">
        <f t="shared" ref="F26:F30" si="9">D26-E26</f>
        <v>0</v>
      </c>
      <c r="G26" s="5"/>
    </row>
    <row r="27" spans="1:9" x14ac:dyDescent="0.25">
      <c r="D27" s="7"/>
      <c r="E27" s="6"/>
      <c r="F27" s="23">
        <f t="shared" si="9"/>
        <v>0</v>
      </c>
      <c r="G27" s="5"/>
    </row>
    <row r="28" spans="1:9" x14ac:dyDescent="0.25">
      <c r="D28" s="7"/>
      <c r="E28" s="7"/>
      <c r="F28" s="23">
        <f t="shared" si="9"/>
        <v>0</v>
      </c>
      <c r="G28" s="5"/>
    </row>
    <row r="29" spans="1:9" x14ac:dyDescent="0.25">
      <c r="D29" s="7"/>
      <c r="E29" s="7"/>
      <c r="F29" s="23">
        <f t="shared" si="9"/>
        <v>0</v>
      </c>
      <c r="G29" s="5"/>
    </row>
    <row r="30" spans="1:9" x14ac:dyDescent="0.25">
      <c r="D30" s="7"/>
      <c r="E30" s="7"/>
      <c r="F30" s="23">
        <f t="shared" si="9"/>
        <v>0</v>
      </c>
      <c r="G30" s="5"/>
    </row>
    <row r="31" spans="1:9" x14ac:dyDescent="0.25">
      <c r="G31" s="15">
        <f>SUBTOTAL(109,Tabla489111416[Costo])</f>
        <v>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4524-53BA-449F-8E5D-274995298E27}">
  <sheetPr>
    <tabColor theme="7"/>
  </sheetPr>
  <dimension ref="B2:N132"/>
  <sheetViews>
    <sheetView topLeftCell="A91" workbookViewId="0">
      <selection activeCell="I130" sqref="I130"/>
    </sheetView>
  </sheetViews>
  <sheetFormatPr baseColWidth="10" defaultRowHeight="15" x14ac:dyDescent="0.25"/>
  <cols>
    <col min="2" max="2" width="21" bestFit="1" customWidth="1"/>
    <col min="3" max="3" width="66.5703125" customWidth="1"/>
    <col min="4" max="5" width="17.7109375" bestFit="1" customWidth="1"/>
    <col min="6" max="6" width="12" customWidth="1"/>
    <col min="7" max="7" width="15.85546875" bestFit="1" customWidth="1"/>
    <col min="8" max="8" width="15.85546875" customWidth="1"/>
    <col min="10" max="10" width="15.140625" customWidth="1"/>
    <col min="11" max="11" width="15.140625" bestFit="1" customWidth="1"/>
    <col min="14" max="14" width="16.42578125" customWidth="1"/>
  </cols>
  <sheetData>
    <row r="2" spans="2:9" x14ac:dyDescent="0.25">
      <c r="B2" s="1" t="s">
        <v>230</v>
      </c>
      <c r="C2" s="1" t="s">
        <v>232</v>
      </c>
    </row>
    <row r="4" spans="2:9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9" x14ac:dyDescent="0.25">
      <c r="B5" t="s">
        <v>89</v>
      </c>
      <c r="C5" t="str">
        <f>IFERROR(VLOOKUP(B5,[1]UCC_CAP14!$B:$D,2,0),"")</f>
        <v>Caja para redes subterráneas tipo doble</v>
      </c>
      <c r="D5" s="4">
        <f>IFERROR(VLOOKUP(B5,[1]UCC_CAP14!$B:$D,3,0),0)</f>
        <v>3755000</v>
      </c>
      <c r="E5" s="54"/>
      <c r="F5" s="5">
        <f t="shared" ref="F5:F108" si="0">E5*D5</f>
        <v>0</v>
      </c>
      <c r="G5" s="6"/>
      <c r="H5" s="5">
        <f t="shared" ref="H5:H108" si="1">G5*D5</f>
        <v>0</v>
      </c>
      <c r="I5" s="7">
        <f t="shared" ref="I5:I108" si="2">E5-G5</f>
        <v>0</v>
      </c>
    </row>
    <row r="6" spans="2:9" x14ac:dyDescent="0.25">
      <c r="B6" t="s">
        <v>10</v>
      </c>
      <c r="C6" t="str">
        <f>IFERROR(VLOOKUP(B6,[1]UCC_CAP14!$B:$D,2,0),"")</f>
        <v>km de conductor/fase aéreo rural - Trenzado - Aluminio - calibre 2</v>
      </c>
      <c r="D6" s="4">
        <f>IFERROR(VLOOKUP(B6,[1]UCC_CAP14!$B:$D,3,0),0)</f>
        <v>8189000</v>
      </c>
      <c r="E6" s="54"/>
      <c r="F6" s="5">
        <f t="shared" ref="F6:F9" si="3">E6*D6</f>
        <v>0</v>
      </c>
      <c r="G6" s="6"/>
      <c r="H6" s="5">
        <f t="shared" ref="H6:H9" si="4">G6*D6</f>
        <v>0</v>
      </c>
      <c r="I6" s="7">
        <f t="shared" ref="I6:I9" si="5">E6-G6</f>
        <v>0</v>
      </c>
    </row>
    <row r="7" spans="2:9" x14ac:dyDescent="0.25">
      <c r="B7" t="s">
        <v>11</v>
      </c>
      <c r="C7" t="str">
        <f>IFERROR(VLOOKUP(B7,[1]UCC_CAP14!$B:$D,2,0),"")</f>
        <v>km de conductor/fase aéreo rural - Trenzado - Aluminio - calibre  1/0</v>
      </c>
      <c r="D7" s="4">
        <f>IFERROR(VLOOKUP(B7,[1]UCC_CAP14!$B:$D,3,0),0)</f>
        <v>10614200</v>
      </c>
      <c r="E7" s="54"/>
      <c r="F7" s="5">
        <f t="shared" si="3"/>
        <v>0</v>
      </c>
      <c r="G7" s="6"/>
      <c r="H7" s="5">
        <f t="shared" si="4"/>
        <v>0</v>
      </c>
      <c r="I7" s="7">
        <f t="shared" si="5"/>
        <v>0</v>
      </c>
    </row>
    <row r="8" spans="2:9" x14ac:dyDescent="0.25">
      <c r="B8" t="s">
        <v>12</v>
      </c>
      <c r="C8" t="str">
        <f>IFERROR(VLOOKUP(B8,[1]UCC_CAP14!$B:$D,2,0),"")</f>
        <v>km de conductor/fase aéreo rural - Trenzado - Aluminio - calibre  2/0</v>
      </c>
      <c r="D8" s="4">
        <f>IFERROR(VLOOKUP(B8,[1]UCC_CAP14!$B:$D,3,0),0)</f>
        <v>13039500</v>
      </c>
      <c r="E8" s="54"/>
      <c r="F8" s="5">
        <f>E8*D8</f>
        <v>0</v>
      </c>
      <c r="G8" s="6"/>
      <c r="H8" s="5">
        <f>G8*D8</f>
        <v>0</v>
      </c>
      <c r="I8" s="7">
        <f>E8-G8</f>
        <v>0</v>
      </c>
    </row>
    <row r="9" spans="2:9" x14ac:dyDescent="0.25">
      <c r="B9" t="s">
        <v>13</v>
      </c>
      <c r="C9" t="str">
        <f>IFERROR(VLOOKUP(B9,[1]UCC_CAP14!$B:$D,2,0),"")</f>
        <v>km de conductor/fase aéreo rural - Trenzado - Aluminio - calibre  4/0</v>
      </c>
      <c r="D9" s="4">
        <f>IFERROR(VLOOKUP(B9,[1]UCC_CAP14!$B:$D,3,0),0)</f>
        <v>15464700</v>
      </c>
      <c r="E9" s="54"/>
      <c r="F9" s="5">
        <f t="shared" si="3"/>
        <v>0</v>
      </c>
      <c r="G9" s="6"/>
      <c r="H9" s="5">
        <f t="shared" si="4"/>
        <v>0</v>
      </c>
      <c r="I9" s="7">
        <f t="shared" si="5"/>
        <v>0</v>
      </c>
    </row>
    <row r="10" spans="2:9" x14ac:dyDescent="0.25">
      <c r="B10" t="s">
        <v>149</v>
      </c>
      <c r="C10" t="str">
        <f>IFERROR(VLOOKUP(B10,[1]UCC_CAP14!$B:$D,2,0),"")</f>
        <v>km de conductor/fase subterráneo urbano - Aislado - Cobre - calibre 2</v>
      </c>
      <c r="D10" s="4">
        <f>IFERROR(VLOOKUP(B10,[1]UCC_CAP14!$B:$D,3,0),0)</f>
        <v>11476300</v>
      </c>
      <c r="E10" s="54"/>
      <c r="F10" s="5">
        <f t="shared" si="0"/>
        <v>0</v>
      </c>
      <c r="G10" s="6"/>
      <c r="H10" s="5">
        <f t="shared" si="1"/>
        <v>0</v>
      </c>
      <c r="I10" s="7">
        <f t="shared" si="2"/>
        <v>0</v>
      </c>
    </row>
    <row r="11" spans="2:9" x14ac:dyDescent="0.25">
      <c r="B11" t="s">
        <v>14</v>
      </c>
      <c r="C11" t="str">
        <f>IFERROR(VLOOKUP(B11,[1]UCC_CAP14!$B:$D,2,0),"")</f>
        <v>km de conductor/fase aéreo urbano - Trenzado - Aluminio - calibre 2</v>
      </c>
      <c r="D11" s="4">
        <f>IFERROR(VLOOKUP(B11,[1]UCC_CAP14!$B:$D,3,0),0)</f>
        <v>8187300</v>
      </c>
      <c r="E11" s="54"/>
      <c r="F11" s="5">
        <f t="shared" si="0"/>
        <v>0</v>
      </c>
      <c r="G11" s="19"/>
      <c r="H11" s="5">
        <f t="shared" si="1"/>
        <v>0</v>
      </c>
      <c r="I11" s="7">
        <f t="shared" si="2"/>
        <v>0</v>
      </c>
    </row>
    <row r="12" spans="2:9" x14ac:dyDescent="0.25">
      <c r="B12" t="s">
        <v>15</v>
      </c>
      <c r="C12" t="str">
        <f>IFERROR(VLOOKUP(B12,[1]UCC_CAP14!$B:$D,2,0),"")</f>
        <v>km de conductor/fase aéreo urbano - Trenzado - Aluminio - calibre  1/0</v>
      </c>
      <c r="D12" s="4">
        <f>IFERROR(VLOOKUP(B12,[1]UCC_CAP14!$B:$D,3,0),0)</f>
        <v>10612500</v>
      </c>
      <c r="E12" s="54"/>
      <c r="F12" s="5">
        <f t="shared" si="0"/>
        <v>0</v>
      </c>
      <c r="G12" s="19"/>
      <c r="H12" s="5">
        <f t="shared" si="1"/>
        <v>0</v>
      </c>
      <c r="I12" s="7">
        <f t="shared" si="2"/>
        <v>0</v>
      </c>
    </row>
    <row r="13" spans="2:9" x14ac:dyDescent="0.25">
      <c r="B13" t="s">
        <v>16</v>
      </c>
      <c r="C13" t="str">
        <f>IFERROR(VLOOKUP(B13,[1]UCC_CAP14!$B:$D,2,0),"")</f>
        <v>km de conductor/fase aéreo urbano - Trenzado - Aluminio - calibre  2/0</v>
      </c>
      <c r="D13" s="4">
        <f>IFERROR(VLOOKUP(B13,[1]UCC_CAP14!$B:$D,3,0),0)</f>
        <v>13037800</v>
      </c>
      <c r="E13" s="54"/>
      <c r="F13" s="5">
        <f>E13*D13</f>
        <v>0</v>
      </c>
      <c r="G13" s="6"/>
      <c r="H13" s="5">
        <f>G13*D13</f>
        <v>0</v>
      </c>
      <c r="I13" s="7">
        <f>E13-G13</f>
        <v>0</v>
      </c>
    </row>
    <row r="14" spans="2:9" x14ac:dyDescent="0.25">
      <c r="B14" t="s">
        <v>17</v>
      </c>
      <c r="C14" t="str">
        <f>IFERROR(VLOOKUP(B14,[1]UCC_CAP14!$B:$D,2,0),"")</f>
        <v>km de conductor/fase aéreo urbano - Trenzado - Aluminio - calibre  4/0</v>
      </c>
      <c r="D14" s="4">
        <f>IFERROR(VLOOKUP(B14,[1]UCC_CAP14!$B:$D,3,0),0)</f>
        <v>15463000</v>
      </c>
      <c r="E14" s="54"/>
      <c r="F14" s="5">
        <f t="shared" si="0"/>
        <v>0</v>
      </c>
      <c r="G14" s="19"/>
      <c r="H14" s="5">
        <f t="shared" si="1"/>
        <v>0</v>
      </c>
      <c r="I14" s="7">
        <f t="shared" si="2"/>
        <v>0</v>
      </c>
    </row>
    <row r="15" spans="2:9" x14ac:dyDescent="0.25">
      <c r="B15" t="s">
        <v>19</v>
      </c>
      <c r="C15" t="str">
        <f>IFERROR(VLOOKUP(B15,[1]UCC_CAP14!$B:$D,2,0),"")</f>
        <v>km de conductor/fase aéreo rural - Aislado - Aluminio - calibre 1</v>
      </c>
      <c r="D15" s="4">
        <f>IFERROR(VLOOKUP(B15,[1]UCC_CAP14!$B:$D,3,0),0)</f>
        <v>2480900</v>
      </c>
      <c r="E15" s="16"/>
      <c r="F15" s="5">
        <f>E15*D15</f>
        <v>0</v>
      </c>
      <c r="G15" s="6"/>
      <c r="H15" s="5">
        <f>G15*D15</f>
        <v>0</v>
      </c>
      <c r="I15" s="7">
        <f>E15-G15</f>
        <v>0</v>
      </c>
    </row>
    <row r="16" spans="2:9" x14ac:dyDescent="0.25">
      <c r="B16" t="s">
        <v>145</v>
      </c>
      <c r="C16" t="str">
        <f>IFERROR(VLOOKUP(B16,[1]UCC_CAP14!$B:$D,2,0),"")</f>
        <v>km de conductor/fase aéreo rural - Desnudo - Aluminio - calibre 4</v>
      </c>
      <c r="D16" s="4">
        <f>IFERROR(VLOOKUP(B16,[1]UCC_CAP14!$B:$D,3,0),0)</f>
        <v>1785500</v>
      </c>
      <c r="E16" s="54"/>
      <c r="F16" s="5">
        <f>E16*D16</f>
        <v>0</v>
      </c>
      <c r="G16" s="6"/>
      <c r="H16" s="5">
        <f>G16*D16</f>
        <v>0</v>
      </c>
      <c r="I16" s="7">
        <f>E16-G16</f>
        <v>0</v>
      </c>
    </row>
    <row r="17" spans="2:9" x14ac:dyDescent="0.25">
      <c r="B17" t="s">
        <v>21</v>
      </c>
      <c r="C17" t="str">
        <f>IFERROR(VLOOKUP(B17,[1]UCC_CAP14!$B:$D,2,0),"")</f>
        <v>Puesta a Tierra N1</v>
      </c>
      <c r="D17" s="4">
        <f>IFERROR(VLOOKUP(B17,[1]UCC_CAP14!$B:$D,3,0),0)</f>
        <v>154040</v>
      </c>
      <c r="E17" s="16"/>
      <c r="F17" s="5">
        <f t="shared" si="0"/>
        <v>0</v>
      </c>
      <c r="G17" s="6"/>
      <c r="H17" s="5">
        <f t="shared" si="1"/>
        <v>0</v>
      </c>
      <c r="I17" s="7">
        <f t="shared" si="2"/>
        <v>0</v>
      </c>
    </row>
    <row r="18" spans="2:9" x14ac:dyDescent="0.25">
      <c r="B18" t="s">
        <v>22</v>
      </c>
      <c r="C18" t="str">
        <f>IFERROR(VLOOKUP(B18,[1]UCC_CAP14!$B:$D,2,0),"")</f>
        <v>Caja de Derivación N1</v>
      </c>
      <c r="D18" s="4">
        <f>IFERROR(VLOOKUP(B18,[1]UCC_CAP14!$B:$D,3,0),0)</f>
        <v>153498</v>
      </c>
      <c r="E18" s="16"/>
      <c r="F18" s="5">
        <f t="shared" si="0"/>
        <v>0</v>
      </c>
      <c r="G18" s="6"/>
      <c r="H18" s="5">
        <f t="shared" si="1"/>
        <v>0</v>
      </c>
      <c r="I18" s="7">
        <f t="shared" si="2"/>
        <v>0</v>
      </c>
    </row>
    <row r="19" spans="2:9" x14ac:dyDescent="0.25">
      <c r="B19" t="s">
        <v>132</v>
      </c>
      <c r="C19" t="str">
        <f>IFERROR(VLOOKUP(B19,[1]UCC_CAP14!$B:$D,2,0),"")</f>
        <v>Poste de concreto - 8 m - urbano - suspensión - red común</v>
      </c>
      <c r="D19" s="4">
        <f>IFERROR(VLOOKUP(B19,[1]UCC_CAP14!$B:$D,3,0),0)</f>
        <v>654000</v>
      </c>
      <c r="E19" s="16"/>
      <c r="F19" s="5">
        <f t="shared" ref="F19:F26" si="6">E19*D19</f>
        <v>0</v>
      </c>
      <c r="G19" s="6"/>
      <c r="H19" s="5">
        <f t="shared" ref="H19:H26" si="7">G19*D19</f>
        <v>0</v>
      </c>
      <c r="I19" s="7">
        <f t="shared" ref="I19:I26" si="8">E19-G19</f>
        <v>0</v>
      </c>
    </row>
    <row r="20" spans="2:9" x14ac:dyDescent="0.25">
      <c r="B20" t="s">
        <v>146</v>
      </c>
      <c r="C20" t="str">
        <f>IFERROR(VLOOKUP(B20,[1]UCC_CAP14!$B:$D,2,0),"")</f>
        <v>Poste de fibra de vidrio - 8 m - urbano- suspensión - red común</v>
      </c>
      <c r="D20" s="4">
        <f>IFERROR(VLOOKUP(B20,[1]UCC_CAP14!$B:$D,3,0),0)</f>
        <v>1234000</v>
      </c>
      <c r="E20" s="16"/>
      <c r="F20" s="5">
        <f t="shared" si="6"/>
        <v>0</v>
      </c>
      <c r="G20" s="6"/>
      <c r="H20" s="5">
        <f t="shared" si="7"/>
        <v>0</v>
      </c>
      <c r="I20" s="7">
        <f t="shared" si="8"/>
        <v>0</v>
      </c>
    </row>
    <row r="21" spans="2:9" x14ac:dyDescent="0.25">
      <c r="B21" t="s">
        <v>147</v>
      </c>
      <c r="C21" t="str">
        <f>IFERROR(VLOOKUP(B21,[1]UCC_CAP14!$B:$D,2,0),"")</f>
        <v>Poste de concreto - 12 m - rural- suspensión - red común</v>
      </c>
      <c r="D21" s="4">
        <f>IFERROR(VLOOKUP(B21,[1]UCC_CAP14!$B:$D,3,0),0)</f>
        <v>1123000</v>
      </c>
      <c r="E21" s="16"/>
      <c r="F21" s="5">
        <f t="shared" si="6"/>
        <v>0</v>
      </c>
      <c r="G21" s="6"/>
      <c r="H21" s="5">
        <f t="shared" si="7"/>
        <v>0</v>
      </c>
      <c r="I21" s="7">
        <f t="shared" si="8"/>
        <v>0</v>
      </c>
    </row>
    <row r="22" spans="2:9" x14ac:dyDescent="0.25">
      <c r="B22" t="s">
        <v>254</v>
      </c>
      <c r="C22" t="str">
        <f>IFERROR(VLOOKUP(B22,[1]UCC_CAP14!$B:$D,2,0),"")</f>
        <v>Poste de madera - 8 m - rural- suspensión - red común</v>
      </c>
      <c r="D22" s="4">
        <f>IFERROR(VLOOKUP(B22,[1]UCC_CAP14!$B:$D,3,0),0)</f>
        <v>775000</v>
      </c>
      <c r="E22" s="16"/>
      <c r="F22" s="5">
        <f>E22*D22</f>
        <v>0</v>
      </c>
      <c r="G22" s="6"/>
      <c r="H22" s="5">
        <f>G22*D22</f>
        <v>0</v>
      </c>
      <c r="I22" s="7">
        <f>E22-G22</f>
        <v>0</v>
      </c>
    </row>
    <row r="23" spans="2:9" x14ac:dyDescent="0.25">
      <c r="B23" t="s">
        <v>248</v>
      </c>
      <c r="C23" t="str">
        <f>IFERROR(VLOOKUP(B23,[1]UCC_CAP14!$B:$D,2,0),"")</f>
        <v>Poste de metálico - 10 m - rural- suspensión - red común</v>
      </c>
      <c r="D23" s="4">
        <f>IFERROR(VLOOKUP(B23,[1]UCC_CAP14!$B:$D,3,0),0)</f>
        <v>1159000</v>
      </c>
      <c r="E23" s="16"/>
      <c r="F23" s="5">
        <f>E23*D23</f>
        <v>0</v>
      </c>
      <c r="G23" s="6"/>
      <c r="H23" s="5">
        <f>G23*D23</f>
        <v>0</v>
      </c>
      <c r="I23" s="7">
        <f>E23-G23</f>
        <v>0</v>
      </c>
    </row>
    <row r="24" spans="2:9" x14ac:dyDescent="0.25">
      <c r="B24" t="s">
        <v>133</v>
      </c>
      <c r="C24" t="str">
        <f>IFERROR(VLOOKUP(B24,[1]UCC_CAP14!$B:$D,2,0),"")</f>
        <v>Poste de fibra de vidrio - 8 m - rural- suspensión - red común</v>
      </c>
      <c r="D24" s="4">
        <f>IFERROR(VLOOKUP(B24,[1]UCC_CAP14!$B:$D,3,0),0)</f>
        <v>1338000</v>
      </c>
      <c r="E24" s="16"/>
      <c r="F24" s="5">
        <f t="shared" si="6"/>
        <v>0</v>
      </c>
      <c r="G24" s="6"/>
      <c r="H24" s="5">
        <f t="shared" si="7"/>
        <v>0</v>
      </c>
      <c r="I24" s="7">
        <f t="shared" si="8"/>
        <v>0</v>
      </c>
    </row>
    <row r="25" spans="2:9" x14ac:dyDescent="0.25">
      <c r="B25" t="s">
        <v>134</v>
      </c>
      <c r="C25" t="str">
        <f>IFERROR(VLOOKUP(B25,[1]UCC_CAP14!$B:$D,2,0),"")</f>
        <v>Poste de fibra de vidrio - 10 m - rural- suspensión - red común</v>
      </c>
      <c r="D25" s="4">
        <f>IFERROR(VLOOKUP(B25,[1]UCC_CAP14!$B:$D,3,0),0)</f>
        <v>1987000</v>
      </c>
      <c r="E25" s="16"/>
      <c r="F25" s="5">
        <f>E25*D25</f>
        <v>0</v>
      </c>
      <c r="G25" s="6"/>
      <c r="H25" s="5">
        <f>G25*D25</f>
        <v>0</v>
      </c>
      <c r="I25" s="7">
        <f>E25-G25</f>
        <v>0</v>
      </c>
    </row>
    <row r="26" spans="2:9" x14ac:dyDescent="0.25">
      <c r="B26" t="s">
        <v>135</v>
      </c>
      <c r="C26" t="str">
        <f>IFERROR(VLOOKUP(B26,[1]UCC_CAP14!$B:$D,2,0),"")</f>
        <v>Poste de concreto - 8 m - urbano - retención - red común</v>
      </c>
      <c r="D26" s="4">
        <f>IFERROR(VLOOKUP(B26,[1]UCC_CAP14!$B:$D,3,0),0)</f>
        <v>697000</v>
      </c>
      <c r="E26" s="16"/>
      <c r="F26" s="5">
        <f t="shared" si="6"/>
        <v>0</v>
      </c>
      <c r="G26" s="6"/>
      <c r="H26" s="5">
        <f t="shared" si="7"/>
        <v>0</v>
      </c>
      <c r="I26" s="7">
        <f t="shared" si="8"/>
        <v>0</v>
      </c>
    </row>
    <row r="27" spans="2:9" x14ac:dyDescent="0.25">
      <c r="B27" t="s">
        <v>150</v>
      </c>
      <c r="C27" t="str">
        <f>IFERROR(VLOOKUP(B27,[1]UCC_CAP14!$B:$D,2,0),"")</f>
        <v>Poste de madera - 8 m - urbano - retención - red común</v>
      </c>
      <c r="D27" s="4">
        <f>IFERROR(VLOOKUP(B27,[1]UCC_CAP14!$B:$D,3,0),0)</f>
        <v>715000</v>
      </c>
      <c r="E27" s="54"/>
      <c r="F27" s="5">
        <f t="shared" si="0"/>
        <v>0</v>
      </c>
      <c r="G27" s="6"/>
      <c r="H27" s="5">
        <f t="shared" si="1"/>
        <v>0</v>
      </c>
      <c r="I27" s="7">
        <f t="shared" si="2"/>
        <v>0</v>
      </c>
    </row>
    <row r="28" spans="2:9" x14ac:dyDescent="0.25">
      <c r="B28" t="s">
        <v>136</v>
      </c>
      <c r="C28" t="str">
        <f>IFERROR(VLOOKUP(B28,[1]UCC_CAP14!$B:$D,2,0),"")</f>
        <v>Poste de fibra de vidrio - 8 m - urbano- retención - red común</v>
      </c>
      <c r="D28" s="4">
        <f>IFERROR(VLOOKUP(B28,[1]UCC_CAP14!$B:$D,3,0),0)</f>
        <v>1277000</v>
      </c>
      <c r="E28" s="16"/>
      <c r="F28" s="5">
        <f t="shared" ref="F28:F29" si="9">E28*D28</f>
        <v>0</v>
      </c>
      <c r="G28" s="6"/>
      <c r="H28" s="5">
        <f t="shared" ref="H28:H29" si="10">G28*D28</f>
        <v>0</v>
      </c>
      <c r="I28" s="7">
        <f t="shared" ref="I28:I29" si="11">E28-G28</f>
        <v>0</v>
      </c>
    </row>
    <row r="29" spans="2:9" x14ac:dyDescent="0.25">
      <c r="B29" t="s">
        <v>95</v>
      </c>
      <c r="C29" t="str">
        <f>IFERROR(VLOOKUP(B29,[1]UCC_CAP14!$B:$D,2,0),"")</f>
        <v>Poste de concreto - 8 m - rural- retención - red común</v>
      </c>
      <c r="D29" s="4">
        <f>IFERROR(VLOOKUP(B29,[1]UCC_CAP14!$B:$D,3,0),0)</f>
        <v>801000</v>
      </c>
      <c r="E29" s="16"/>
      <c r="F29" s="5">
        <f t="shared" si="9"/>
        <v>0</v>
      </c>
      <c r="G29" s="6"/>
      <c r="H29" s="5">
        <f t="shared" si="10"/>
        <v>0</v>
      </c>
      <c r="I29" s="7">
        <f t="shared" si="11"/>
        <v>0</v>
      </c>
    </row>
    <row r="30" spans="2:9" x14ac:dyDescent="0.25">
      <c r="B30" t="s">
        <v>137</v>
      </c>
      <c r="C30" t="str">
        <f>IFERROR(VLOOKUP(B30,[1]UCC_CAP14!$B:$D,2,0),"")</f>
        <v>Poste de fibra de vidrio - 8 m - rural- retención - red común</v>
      </c>
      <c r="D30" s="4">
        <f>IFERROR(VLOOKUP(B30,[1]UCC_CAP14!$B:$D,3,0),0)</f>
        <v>1381000</v>
      </c>
      <c r="E30" s="16"/>
      <c r="F30" s="5">
        <f t="shared" si="0"/>
        <v>0</v>
      </c>
      <c r="G30" s="6"/>
      <c r="H30" s="5">
        <f t="shared" si="1"/>
        <v>0</v>
      </c>
      <c r="I30" s="7">
        <f t="shared" si="2"/>
        <v>0</v>
      </c>
    </row>
    <row r="31" spans="2:9" x14ac:dyDescent="0.25">
      <c r="B31" t="s">
        <v>138</v>
      </c>
      <c r="C31" t="str">
        <f>IFERROR(VLOOKUP(B31,[1]UCC_CAP14!$B:$D,2,0),"")</f>
        <v>Poste de fibra de vidrio - 10 m - rural- retención - red común</v>
      </c>
      <c r="D31" s="4">
        <f>IFERROR(VLOOKUP(B31,[1]UCC_CAP14!$B:$D,3,0),0)</f>
        <v>2031000</v>
      </c>
      <c r="E31" s="16"/>
      <c r="F31" s="5">
        <f>E31*D31</f>
        <v>0</v>
      </c>
      <c r="G31" s="6"/>
      <c r="H31" s="5">
        <f>G31*D31</f>
        <v>0</v>
      </c>
      <c r="I31" s="7">
        <f>E31-G31</f>
        <v>0</v>
      </c>
    </row>
    <row r="32" spans="2:9" x14ac:dyDescent="0.25">
      <c r="B32" t="s">
        <v>23</v>
      </c>
      <c r="C32" t="str">
        <f>IFERROR(VLOOKUP(B32,[1]UCC_CAP14!$B:$D,2,0),"")</f>
        <v>Poste de concreto - 8 m - urbano - suspensión - red trenzada</v>
      </c>
      <c r="D32" s="4">
        <f>IFERROR(VLOOKUP(B32,[1]UCC_CAP14!$B:$D,3,0),0)</f>
        <v>646000</v>
      </c>
      <c r="E32" s="16"/>
      <c r="F32" s="5">
        <f t="shared" si="0"/>
        <v>0</v>
      </c>
      <c r="G32" s="6"/>
      <c r="H32" s="5">
        <f t="shared" si="1"/>
        <v>0</v>
      </c>
      <c r="I32" s="7">
        <f t="shared" si="2"/>
        <v>0</v>
      </c>
    </row>
    <row r="33" spans="2:9" x14ac:dyDescent="0.25">
      <c r="B33" t="s">
        <v>24</v>
      </c>
      <c r="C33" t="str">
        <f>IFERROR(VLOOKUP(B33,[1]UCC_CAP14!$B:$D,2,0),"")</f>
        <v>Poste de concreto - 12 m - urbano- suspensión - red trenzada</v>
      </c>
      <c r="D33" s="4">
        <f>IFERROR(VLOOKUP(B33,[1]UCC_CAP14!$B:$D,3,0),0)</f>
        <v>1011000</v>
      </c>
      <c r="E33" s="16"/>
      <c r="F33" s="5">
        <f t="shared" ref="F33:F34" si="12">E33*D33</f>
        <v>0</v>
      </c>
      <c r="G33" s="6"/>
      <c r="H33" s="5">
        <f t="shared" ref="H33:H34" si="13">G33*D33</f>
        <v>0</v>
      </c>
      <c r="I33" s="7">
        <f t="shared" ref="I33:I34" si="14">E33-G33</f>
        <v>0</v>
      </c>
    </row>
    <row r="34" spans="2:9" x14ac:dyDescent="0.25">
      <c r="B34" t="s">
        <v>25</v>
      </c>
      <c r="C34" t="str">
        <f>IFERROR(VLOOKUP(B34,[1]UCC_CAP14!$B:$D,2,0),"")</f>
        <v>Poste de fibra de vidrio - 8 m - urbano- suspensión - red trenzada</v>
      </c>
      <c r="D34" s="4">
        <f>IFERROR(VLOOKUP(B34,[1]UCC_CAP14!$B:$D,3,0),0)</f>
        <v>1226000</v>
      </c>
      <c r="E34" s="16"/>
      <c r="F34" s="5">
        <f t="shared" si="12"/>
        <v>0</v>
      </c>
      <c r="G34" s="6"/>
      <c r="H34" s="5">
        <f t="shared" si="13"/>
        <v>0</v>
      </c>
      <c r="I34" s="7">
        <f t="shared" si="14"/>
        <v>0</v>
      </c>
    </row>
    <row r="35" spans="2:9" x14ac:dyDescent="0.25">
      <c r="B35" t="s">
        <v>26</v>
      </c>
      <c r="C35" t="str">
        <f>IFERROR(VLOOKUP(B35,[1]UCC_CAP14!$B:$D,2,0),"")</f>
        <v>Poste de concreto - 8 m - rural- suspensión - red trenzada</v>
      </c>
      <c r="D35" s="4">
        <f>IFERROR(VLOOKUP(B35,[1]UCC_CAP14!$B:$D,3,0),0)</f>
        <v>750000</v>
      </c>
      <c r="E35" s="16"/>
      <c r="F35" s="5">
        <f t="shared" si="0"/>
        <v>0</v>
      </c>
      <c r="G35" s="6"/>
      <c r="H35" s="5">
        <f t="shared" si="1"/>
        <v>0</v>
      </c>
      <c r="I35" s="7">
        <f t="shared" si="2"/>
        <v>0</v>
      </c>
    </row>
    <row r="36" spans="2:9" x14ac:dyDescent="0.25">
      <c r="B36" t="s">
        <v>27</v>
      </c>
      <c r="C36" t="str">
        <f>IFERROR(VLOOKUP(B36,[1]UCC_CAP14!$B:$D,2,0),"")</f>
        <v>Poste de concreto - 12 m - rural- suspensión - red trenzada</v>
      </c>
      <c r="D36" s="4">
        <f>IFERROR(VLOOKUP(B36,[1]UCC_CAP14!$B:$D,3,0),0)</f>
        <v>1116000</v>
      </c>
      <c r="E36" s="16"/>
      <c r="F36" s="5">
        <f t="shared" ref="F36:F39" si="15">E36*D36</f>
        <v>0</v>
      </c>
      <c r="G36" s="6"/>
      <c r="H36" s="5">
        <f t="shared" ref="H36:H39" si="16">G36*D36</f>
        <v>0</v>
      </c>
      <c r="I36" s="7">
        <f t="shared" ref="I36:I39" si="17">E36-G36</f>
        <v>0</v>
      </c>
    </row>
    <row r="37" spans="2:9" x14ac:dyDescent="0.25">
      <c r="B37" t="s">
        <v>29</v>
      </c>
      <c r="C37" t="str">
        <f>IFERROR(VLOOKUP(B37,[1]UCC_CAP14!$B:$D,2,0),"")</f>
        <v>Poste de fibra de vidrio - 8 m - rural- suspensión - red trenzada</v>
      </c>
      <c r="D37" s="4">
        <f>IFERROR(VLOOKUP(B37,[1]UCC_CAP14!$B:$D,3,0),0)</f>
        <v>1330000</v>
      </c>
      <c r="E37" s="16"/>
      <c r="F37" s="5">
        <f t="shared" si="15"/>
        <v>0</v>
      </c>
      <c r="G37" s="6"/>
      <c r="H37" s="5">
        <f t="shared" si="16"/>
        <v>0</v>
      </c>
      <c r="I37" s="7">
        <f t="shared" si="17"/>
        <v>0</v>
      </c>
    </row>
    <row r="38" spans="2:9" x14ac:dyDescent="0.25">
      <c r="B38" t="s">
        <v>30</v>
      </c>
      <c r="C38" t="str">
        <f>IFERROR(VLOOKUP(B38,[1]UCC_CAP14!$B:$D,2,0),"")</f>
        <v>Poste de concreto - 8 m - urbano - retención - red trenzada</v>
      </c>
      <c r="D38" s="4">
        <f>IFERROR(VLOOKUP(B38,[1]UCC_CAP14!$B:$D,3,0),0)</f>
        <v>663000</v>
      </c>
      <c r="E38" s="16"/>
      <c r="F38" s="5">
        <f t="shared" si="15"/>
        <v>0</v>
      </c>
      <c r="G38" s="6"/>
      <c r="H38" s="5">
        <f t="shared" si="16"/>
        <v>0</v>
      </c>
      <c r="I38" s="7">
        <f t="shared" si="17"/>
        <v>0</v>
      </c>
    </row>
    <row r="39" spans="2:9" x14ac:dyDescent="0.25">
      <c r="B39" t="s">
        <v>31</v>
      </c>
      <c r="C39" t="str">
        <f>IFERROR(VLOOKUP(B39,[1]UCC_CAP14!$B:$D,2,0),"")</f>
        <v>Poste de fibra de vidrio - 8 m - urbano- retención - red trenzada</v>
      </c>
      <c r="D39" s="4">
        <f>IFERROR(VLOOKUP(B39,[1]UCC_CAP14!$B:$D,3,0),0)</f>
        <v>1243000</v>
      </c>
      <c r="E39" s="16"/>
      <c r="F39" s="5">
        <f t="shared" si="15"/>
        <v>0</v>
      </c>
      <c r="G39" s="6"/>
      <c r="H39" s="5">
        <f t="shared" si="16"/>
        <v>0</v>
      </c>
      <c r="I39" s="7">
        <f t="shared" si="17"/>
        <v>0</v>
      </c>
    </row>
    <row r="40" spans="2:9" x14ac:dyDescent="0.25">
      <c r="B40" t="s">
        <v>32</v>
      </c>
      <c r="C40" t="str">
        <f>IFERROR(VLOOKUP(B40,[1]UCC_CAP14!$B:$D,2,0),"")</f>
        <v>Poste de concreto - 8 m - rural- retención - red trenzada</v>
      </c>
      <c r="D40" s="4">
        <f>IFERROR(VLOOKUP(B40,[1]UCC_CAP14!$B:$D,3,0),0)</f>
        <v>767000</v>
      </c>
      <c r="E40" s="16"/>
      <c r="F40" s="5">
        <f t="shared" si="0"/>
        <v>0</v>
      </c>
      <c r="G40" s="6"/>
      <c r="H40" s="5">
        <f t="shared" si="1"/>
        <v>0</v>
      </c>
      <c r="I40" s="7">
        <f t="shared" si="2"/>
        <v>0</v>
      </c>
    </row>
    <row r="41" spans="2:9" x14ac:dyDescent="0.25">
      <c r="B41" t="s">
        <v>35</v>
      </c>
      <c r="C41" t="str">
        <f>IFERROR(VLOOKUP(B41,[1]UCC_CAP14!$B:$D,2,0),"")</f>
        <v>Poste de fibra de vidrio - 8 m - rural- retención - red trenzada</v>
      </c>
      <c r="D41" s="4">
        <f>IFERROR(VLOOKUP(B41,[1]UCC_CAP14!$B:$D,3,0),0)</f>
        <v>1347000</v>
      </c>
      <c r="E41" s="16"/>
      <c r="F41" s="5">
        <f t="shared" si="0"/>
        <v>0</v>
      </c>
      <c r="G41" s="6"/>
      <c r="H41" s="5">
        <f t="shared" si="1"/>
        <v>0</v>
      </c>
      <c r="I41" s="7">
        <f t="shared" si="2"/>
        <v>0</v>
      </c>
    </row>
    <row r="42" spans="2:9" x14ac:dyDescent="0.25">
      <c r="B42" t="s">
        <v>148</v>
      </c>
      <c r="C42" t="str">
        <f>IFERROR(VLOOKUP(B42,[1]UCC_CAP14!$B:$D,2,0),"")</f>
        <v>Poste de fibra de vidrio - 12 m - rural- retención - red trenzada</v>
      </c>
      <c r="D42" s="4">
        <f>IFERROR(VLOOKUP(B42,[1]UCC_CAP14!$B:$D,3,0),0)</f>
        <v>2222000</v>
      </c>
      <c r="E42" s="16"/>
      <c r="F42" s="5">
        <f>E42*D42</f>
        <v>0</v>
      </c>
      <c r="G42" s="6"/>
      <c r="H42" s="5">
        <f>G42*D42</f>
        <v>0</v>
      </c>
      <c r="I42" s="7">
        <f>E42-G42</f>
        <v>0</v>
      </c>
    </row>
    <row r="43" spans="2:9" x14ac:dyDescent="0.25">
      <c r="B43" t="s">
        <v>97</v>
      </c>
      <c r="C43" t="str">
        <f>IFERROR(VLOOKUP(B43,[1]UCC_CAP14!$B:$D,2,0),"")</f>
        <v>Transformador Aéreo Trifásico urbano de 150 kVA</v>
      </c>
      <c r="D43" s="4">
        <f>IFERROR(VLOOKUP(B43,[1]UCC_CAP14!$B:$D,3,0),0)</f>
        <v>14521000</v>
      </c>
      <c r="E43" s="54"/>
      <c r="F43" s="5">
        <f>E43*D43</f>
        <v>0</v>
      </c>
      <c r="G43" s="6"/>
      <c r="H43" s="5">
        <f>G43*D43</f>
        <v>0</v>
      </c>
      <c r="I43" s="7">
        <f>E43-G43</f>
        <v>0</v>
      </c>
    </row>
    <row r="44" spans="2:9" x14ac:dyDescent="0.25">
      <c r="B44" t="s">
        <v>40</v>
      </c>
      <c r="C44" t="str">
        <f>IFERROR(VLOOKUP(B44,[1]UCC_CAP14!$B:$D,2,0),"")</f>
        <v>Transformador Aéreo Monofásico urbano de 10 kVA</v>
      </c>
      <c r="D44" s="4">
        <f>IFERROR(VLOOKUP(B44,[1]UCC_CAP14!$B:$D,3,0),0)</f>
        <v>5887000</v>
      </c>
      <c r="E44" s="54"/>
      <c r="F44" s="5">
        <f t="shared" ref="F44:F51" si="18">E44*D44</f>
        <v>0</v>
      </c>
      <c r="G44" s="6"/>
      <c r="H44" s="5">
        <f t="shared" ref="H44:H51" si="19">G44*D44</f>
        <v>0</v>
      </c>
      <c r="I44" s="7">
        <f t="shared" ref="I44:I51" si="20">E44-G44</f>
        <v>0</v>
      </c>
    </row>
    <row r="45" spans="2:9" x14ac:dyDescent="0.25">
      <c r="B45" t="s">
        <v>124</v>
      </c>
      <c r="C45" t="str">
        <f>IFERROR(VLOOKUP(B45,[1]UCC_CAP14!$B:$D,2,0),"")</f>
        <v>Transformador Aéreo Monofásico rural de 5 kVA</v>
      </c>
      <c r="D45" s="4">
        <f>IFERROR(VLOOKUP(B45,[1]UCC_CAP14!$B:$D,3,0),0)</f>
        <v>5658000</v>
      </c>
      <c r="E45" s="54"/>
      <c r="F45" s="5">
        <f>E45*D45</f>
        <v>0</v>
      </c>
      <c r="G45" s="6"/>
      <c r="H45" s="5">
        <f>G45*D45</f>
        <v>0</v>
      </c>
      <c r="I45" s="7">
        <f>E45-G45</f>
        <v>0</v>
      </c>
    </row>
    <row r="46" spans="2:9" x14ac:dyDescent="0.25">
      <c r="B46" t="s">
        <v>41</v>
      </c>
      <c r="C46" t="str">
        <f>IFERROR(VLOOKUP(B46,[1]UCC_CAP14!$B:$D,2,0),"")</f>
        <v>Transformador Aéreo Monofásico urbano de 15 kVA</v>
      </c>
      <c r="D46" s="4">
        <f>IFERROR(VLOOKUP(B46,[1]UCC_CAP14!$B:$D,3,0),0)</f>
        <v>6286000</v>
      </c>
      <c r="E46" s="54"/>
      <c r="F46" s="5">
        <f>E46*D46</f>
        <v>0</v>
      </c>
      <c r="G46" s="6"/>
      <c r="H46" s="5">
        <f>G46*D46</f>
        <v>0</v>
      </c>
      <c r="I46" s="7">
        <f>E46-G46</f>
        <v>0</v>
      </c>
    </row>
    <row r="47" spans="2:9" x14ac:dyDescent="0.25">
      <c r="B47" t="s">
        <v>42</v>
      </c>
      <c r="C47" t="str">
        <f>IFERROR(VLOOKUP(B47,[1]UCC_CAP14!$B:$D,2,0),"")</f>
        <v>Transformador Aéreo Monofásico rural de 10 kVA</v>
      </c>
      <c r="D47" s="4">
        <f>IFERROR(VLOOKUP(B47,[1]UCC_CAP14!$B:$D,3,0),0)</f>
        <v>6458000</v>
      </c>
      <c r="E47" s="54"/>
      <c r="F47" s="5">
        <f t="shared" si="18"/>
        <v>0</v>
      </c>
      <c r="G47" s="6"/>
      <c r="H47" s="5">
        <f t="shared" si="19"/>
        <v>0</v>
      </c>
      <c r="I47" s="7">
        <f t="shared" si="20"/>
        <v>0</v>
      </c>
    </row>
    <row r="48" spans="2:9" x14ac:dyDescent="0.25">
      <c r="B48" t="s">
        <v>43</v>
      </c>
      <c r="C48" t="str">
        <f>IFERROR(VLOOKUP(B48,[1]UCC_CAP14!$B:$D,2,0),"")</f>
        <v>Transformador Aéreo Monofásico rural de 15 kVA</v>
      </c>
      <c r="D48" s="4">
        <f>IFERROR(VLOOKUP(B48,[1]UCC_CAP14!$B:$D,3,0),0)</f>
        <v>6857000</v>
      </c>
      <c r="E48" s="54"/>
      <c r="F48" s="5">
        <f t="shared" ref="F48:F50" si="21">E48*D48</f>
        <v>0</v>
      </c>
      <c r="G48" s="6"/>
      <c r="H48" s="5">
        <f t="shared" ref="H48:H50" si="22">G48*D48</f>
        <v>0</v>
      </c>
      <c r="I48" s="7">
        <f t="shared" ref="I48:I50" si="23">E48-G48</f>
        <v>0</v>
      </c>
    </row>
    <row r="49" spans="2:9" x14ac:dyDescent="0.25">
      <c r="B49" t="s">
        <v>44</v>
      </c>
      <c r="C49" t="str">
        <f>IFERROR(VLOOKUP(B49,[1]UCC_CAP14!$B:$D,2,0),"")</f>
        <v>Transformador Aéreo Monofásico rural de 25 kVA</v>
      </c>
      <c r="D49" s="4">
        <f>IFERROR(VLOOKUP(B49,[1]UCC_CAP14!$B:$D,3,0),0)</f>
        <v>7257000</v>
      </c>
      <c r="E49" s="54"/>
      <c r="F49" s="5">
        <f t="shared" si="21"/>
        <v>0</v>
      </c>
      <c r="G49" s="6"/>
      <c r="H49" s="5">
        <f t="shared" si="22"/>
        <v>0</v>
      </c>
      <c r="I49" s="7">
        <f t="shared" si="23"/>
        <v>0</v>
      </c>
    </row>
    <row r="50" spans="2:9" x14ac:dyDescent="0.25">
      <c r="B50" t="s">
        <v>45</v>
      </c>
      <c r="C50" t="str">
        <f>IFERROR(VLOOKUP(B50,[1]UCC_CAP14!$B:$D,2,0),"")</f>
        <v>Transformador Aéreo Monofásico rural de 37,5 kVA</v>
      </c>
      <c r="D50" s="4">
        <f>IFERROR(VLOOKUP(B50,[1]UCC_CAP14!$B:$D,3,0),0)</f>
        <v>7726000</v>
      </c>
      <c r="E50" s="54"/>
      <c r="F50" s="5">
        <f t="shared" si="21"/>
        <v>0</v>
      </c>
      <c r="G50" s="6"/>
      <c r="H50" s="5">
        <f t="shared" si="22"/>
        <v>0</v>
      </c>
      <c r="I50" s="7">
        <f t="shared" si="23"/>
        <v>0</v>
      </c>
    </row>
    <row r="51" spans="2:9" x14ac:dyDescent="0.25">
      <c r="B51" t="s">
        <v>48</v>
      </c>
      <c r="C51" t="str">
        <f>IFERROR(VLOOKUP(B51,[1]UCC_CAP14!$B:$D,2,0),"")</f>
        <v>Transformador Aéreo Monofásico urbano de 25 kVA</v>
      </c>
      <c r="D51" s="4">
        <f>IFERROR(VLOOKUP(B51,[1]UCC_CAP14!$B:$D,3,0),0)</f>
        <v>6686000</v>
      </c>
      <c r="E51" s="54"/>
      <c r="F51" s="5">
        <f t="shared" si="18"/>
        <v>0</v>
      </c>
      <c r="G51" s="6"/>
      <c r="H51" s="5">
        <f t="shared" si="19"/>
        <v>0</v>
      </c>
      <c r="I51" s="7">
        <f t="shared" si="20"/>
        <v>0</v>
      </c>
    </row>
    <row r="52" spans="2:9" x14ac:dyDescent="0.25">
      <c r="B52" t="s">
        <v>52</v>
      </c>
      <c r="C52" t="str">
        <f>IFERROR(VLOOKUP(B52,[1]UCC_CAP14!$B:$D,2,0),"")</f>
        <v>Transformador Aéreo Monofásico urbano de 50 kVA</v>
      </c>
      <c r="D52" s="4">
        <f>IFERROR(VLOOKUP(B52,[1]UCC_CAP14!$B:$D,3,0),0)</f>
        <v>7532000</v>
      </c>
      <c r="E52" s="54"/>
      <c r="F52" s="5">
        <f>E52*D52</f>
        <v>0</v>
      </c>
      <c r="G52" s="6"/>
      <c r="H52" s="5">
        <f>G52*D52</f>
        <v>0</v>
      </c>
      <c r="I52" s="7">
        <f>E52-G52</f>
        <v>0</v>
      </c>
    </row>
    <row r="53" spans="2:9" x14ac:dyDescent="0.25">
      <c r="B53" t="s">
        <v>151</v>
      </c>
      <c r="C53" t="str">
        <f>IFERROR(VLOOKUP(B53,[1]UCC_CAP14!$B:$D,2,0),"")</f>
        <v>Indicador falla - N2</v>
      </c>
      <c r="D53" s="4">
        <f>IFERROR(VLOOKUP(B53,[1]UCC_CAP14!$B:$D,3,0),0)</f>
        <v>1124000</v>
      </c>
      <c r="E53" s="16"/>
      <c r="F53" s="5">
        <f t="shared" si="0"/>
        <v>0</v>
      </c>
      <c r="G53" s="6"/>
      <c r="H53" s="5">
        <f t="shared" si="1"/>
        <v>0</v>
      </c>
      <c r="I53" s="7">
        <f t="shared" si="2"/>
        <v>0</v>
      </c>
    </row>
    <row r="54" spans="2:9" x14ac:dyDescent="0.25">
      <c r="B54" t="s">
        <v>54</v>
      </c>
      <c r="C54" t="str">
        <f>IFERROR(VLOOKUP(B54,[1]UCC_CAP14!$B:$D,2,0),"")</f>
        <v>Juego cortacircuitos - N2</v>
      </c>
      <c r="D54" s="4">
        <f>IFERROR(VLOOKUP(B54,[1]UCC_CAP14!$B:$D,3,0),0)</f>
        <v>1200000</v>
      </c>
      <c r="E54" s="16"/>
      <c r="F54" s="5">
        <f t="shared" si="0"/>
        <v>0</v>
      </c>
      <c r="G54" s="6"/>
      <c r="H54" s="5">
        <f t="shared" si="1"/>
        <v>0</v>
      </c>
      <c r="I54" s="7">
        <f t="shared" si="2"/>
        <v>0</v>
      </c>
    </row>
    <row r="55" spans="2:9" x14ac:dyDescent="0.25">
      <c r="B55" t="s">
        <v>152</v>
      </c>
      <c r="C55" t="str">
        <f>IFERROR(VLOOKUP(B55,[1]UCC_CAP14!$B:$D,2,0),"")</f>
        <v>Juego cuchillas de operación sin carga - N2</v>
      </c>
      <c r="D55" s="4">
        <f>IFERROR(VLOOKUP(B55,[1]UCC_CAP14!$B:$D,3,0),0)</f>
        <v>1003000</v>
      </c>
      <c r="E55" s="16"/>
      <c r="F55" s="5">
        <f>E55*D55</f>
        <v>0</v>
      </c>
      <c r="G55" s="6"/>
      <c r="H55" s="5">
        <f>G55*D55</f>
        <v>0</v>
      </c>
      <c r="I55" s="7">
        <f>E55-G55</f>
        <v>0</v>
      </c>
    </row>
    <row r="56" spans="2:9" x14ac:dyDescent="0.25">
      <c r="B56" t="s">
        <v>55</v>
      </c>
      <c r="C56" t="str">
        <f>IFERROR(VLOOKUP(B56,[1]UCC_CAP14!$B:$D,2,0),"")</f>
        <v>Pararrayos - N2</v>
      </c>
      <c r="D56" s="4">
        <f>IFERROR(VLOOKUP(B56,[1]UCC_CAP14!$B:$D,3,0),0)</f>
        <v>482000</v>
      </c>
      <c r="E56" s="16"/>
      <c r="F56" s="5">
        <f t="shared" si="0"/>
        <v>0</v>
      </c>
      <c r="G56" s="6"/>
      <c r="H56" s="5">
        <f t="shared" si="1"/>
        <v>0</v>
      </c>
      <c r="I56" s="7">
        <f t="shared" si="2"/>
        <v>0</v>
      </c>
    </row>
    <row r="57" spans="2:9" x14ac:dyDescent="0.25">
      <c r="B57" t="s">
        <v>152</v>
      </c>
      <c r="C57" t="str">
        <f>IFERROR(VLOOKUP(B57,[1]UCC_CAP14!$B:$D,2,0),"")</f>
        <v>Juego cuchillas de operación sin carga - N2</v>
      </c>
      <c r="D57" s="4">
        <f>IFERROR(VLOOKUP(B57,[1]UCC_CAP14!$B:$D,3,0),0)</f>
        <v>1003000</v>
      </c>
      <c r="E57" s="16"/>
      <c r="F57" s="5">
        <f t="shared" si="0"/>
        <v>0</v>
      </c>
      <c r="G57" s="6"/>
      <c r="H57" s="5">
        <f t="shared" si="1"/>
        <v>0</v>
      </c>
      <c r="I57" s="7">
        <f t="shared" si="2"/>
        <v>0</v>
      </c>
    </row>
    <row r="58" spans="2:9" x14ac:dyDescent="0.25">
      <c r="B58" t="s">
        <v>56</v>
      </c>
      <c r="C58" t="str">
        <f>IFERROR(VLOOKUP(B58,[1]UCC_CAP14!$B:$D,2,0),"")</f>
        <v>Juego pararrayos - N2</v>
      </c>
      <c r="D58" s="4">
        <f>IFERROR(VLOOKUP(B58,[1]UCC_CAP14!$B:$D,3,0),0)</f>
        <v>962000</v>
      </c>
      <c r="E58" s="16"/>
      <c r="F58" s="5">
        <f t="shared" si="0"/>
        <v>0</v>
      </c>
      <c r="G58" s="6"/>
      <c r="H58" s="5">
        <f t="shared" si="1"/>
        <v>0</v>
      </c>
      <c r="I58" s="7">
        <f t="shared" si="2"/>
        <v>0</v>
      </c>
    </row>
    <row r="59" spans="2:9" x14ac:dyDescent="0.25">
      <c r="B59" t="s">
        <v>100</v>
      </c>
      <c r="C59" t="str">
        <f>IFERROR(VLOOKUP(B59,[1]UCC_CAP14!$B:$D,2,0),"")</f>
        <v>Seccionador monopolar - N2</v>
      </c>
      <c r="D59" s="4">
        <f>IFERROR(VLOOKUP(B59,[1]UCC_CAP14!$B:$D,3,0),0)</f>
        <v>655000</v>
      </c>
      <c r="E59" s="16"/>
      <c r="F59" s="5">
        <f t="shared" si="0"/>
        <v>0</v>
      </c>
      <c r="G59" s="6"/>
      <c r="H59" s="5">
        <f t="shared" si="1"/>
        <v>0</v>
      </c>
      <c r="I59" s="7">
        <f t="shared" si="2"/>
        <v>0</v>
      </c>
    </row>
    <row r="60" spans="2:9" x14ac:dyDescent="0.25">
      <c r="B60" t="s">
        <v>165</v>
      </c>
      <c r="C60" t="str">
        <f>IFERROR(VLOOKUP(B60,[1]UCC_CAP14!$B:$D,2,0),"")</f>
        <v>Seccionalizador con control inteligente, 400 A - N2</v>
      </c>
      <c r="D60" s="4">
        <f>IFERROR(VLOOKUP(B60,[1]UCC_CAP14!$B:$D,3,0),0)</f>
        <v>24698000</v>
      </c>
      <c r="E60" s="16"/>
      <c r="F60" s="5">
        <f t="shared" si="0"/>
        <v>0</v>
      </c>
      <c r="G60" s="6"/>
      <c r="H60" s="5">
        <f t="shared" si="1"/>
        <v>0</v>
      </c>
      <c r="I60" s="7">
        <f>E60-G60</f>
        <v>0</v>
      </c>
    </row>
    <row r="61" spans="2:9" x14ac:dyDescent="0.25">
      <c r="B61" t="s">
        <v>153</v>
      </c>
      <c r="C61" t="str">
        <f>IFERROR(VLOOKUP(B61,[1]UCC_CAP14!$B:$D,2,0),"")</f>
        <v>Seccionalizador manual (bajo carga), 400 A - N2</v>
      </c>
      <c r="D61" s="4">
        <f>IFERROR(VLOOKUP(B61,[1]UCC_CAP14!$B:$D,3,0),0)</f>
        <v>20319000</v>
      </c>
      <c r="E61" s="16"/>
      <c r="F61" s="5">
        <f t="shared" si="0"/>
        <v>0</v>
      </c>
      <c r="G61" s="6"/>
      <c r="H61" s="5">
        <f t="shared" si="1"/>
        <v>0</v>
      </c>
      <c r="I61" s="7">
        <f t="shared" si="2"/>
        <v>0</v>
      </c>
    </row>
    <row r="62" spans="2:9" x14ac:dyDescent="0.25">
      <c r="B62" t="s">
        <v>139</v>
      </c>
      <c r="C62" t="str">
        <f>IFERROR(VLOOKUP(B62,[1]UCC_CAP14!$B:$D,2,0),"")</f>
        <v>Reconectador - N2</v>
      </c>
      <c r="D62" s="4">
        <f>IFERROR(VLOOKUP(B62,[1]UCC_CAP14!$B:$D,3,0),0)</f>
        <v>45399000</v>
      </c>
      <c r="E62" s="16"/>
      <c r="F62" s="5">
        <f t="shared" si="0"/>
        <v>0</v>
      </c>
      <c r="G62" s="6"/>
      <c r="H62" s="5">
        <f t="shared" si="1"/>
        <v>0</v>
      </c>
      <c r="I62" s="7">
        <f t="shared" si="2"/>
        <v>0</v>
      </c>
    </row>
    <row r="63" spans="2:9" x14ac:dyDescent="0.25">
      <c r="B63" t="s">
        <v>53</v>
      </c>
      <c r="C63" t="str">
        <f>IFERROR(VLOOKUP(B63,[1]UCC_CAP14!$B:$D,2,0),"")</f>
        <v>Cortacircuitos monopolar - N2</v>
      </c>
      <c r="D63" s="4">
        <f>IFERROR(VLOOKUP(B63,[1]UCC_CAP14!$B:$D,3,0),0)</f>
        <v>484000</v>
      </c>
      <c r="E63" s="16"/>
      <c r="F63" s="5">
        <f t="shared" si="0"/>
        <v>0</v>
      </c>
      <c r="G63" s="6"/>
      <c r="H63" s="5">
        <f t="shared" si="1"/>
        <v>0</v>
      </c>
      <c r="I63" s="7">
        <f t="shared" si="2"/>
        <v>0</v>
      </c>
    </row>
    <row r="64" spans="2:9" x14ac:dyDescent="0.25">
      <c r="B64" t="s">
        <v>140</v>
      </c>
      <c r="C64" t="str">
        <f>IFERROR(VLOOKUP(B64,[1]UCC_CAP14!$B:$D,2,0),"")</f>
        <v>km de conductor (3 fases)  semiaislado 266 kcmil</v>
      </c>
      <c r="D64" s="4">
        <f>IFERROR(VLOOKUP(B64,[1]UCC_CAP14!$B:$D,3,0),0)</f>
        <v>99764000</v>
      </c>
      <c r="E64" s="54"/>
      <c r="F64" s="5">
        <f t="shared" si="0"/>
        <v>0</v>
      </c>
      <c r="G64" s="6"/>
      <c r="H64" s="5">
        <f t="shared" si="1"/>
        <v>0</v>
      </c>
      <c r="I64" s="7">
        <f t="shared" si="2"/>
        <v>0</v>
      </c>
    </row>
    <row r="65" spans="2:9" x14ac:dyDescent="0.25">
      <c r="B65" t="s">
        <v>253</v>
      </c>
      <c r="C65" t="str">
        <f>IFERROR(VLOOKUP(B65,[1]UCC_CAP14!$B:$D,2,0),"")</f>
        <v>km de conductor (3 fases)  de cobre aislado XLP o  EPR, 15 kV- 2 AWG</v>
      </c>
      <c r="D65" s="4">
        <f>IFERROR(VLOOKUP(B65,[1]UCC_CAP14!$B:$D,3,0),0)</f>
        <v>186256000</v>
      </c>
      <c r="E65" s="54"/>
      <c r="F65" s="5">
        <f>E65*D65</f>
        <v>0</v>
      </c>
      <c r="G65" s="6"/>
      <c r="H65" s="5">
        <f>G65*D65</f>
        <v>0</v>
      </c>
      <c r="I65" s="7">
        <f>E65-G65</f>
        <v>0</v>
      </c>
    </row>
    <row r="66" spans="2:9" x14ac:dyDescent="0.25">
      <c r="B66" t="s">
        <v>102</v>
      </c>
      <c r="C66" t="str">
        <f>IFERROR(VLOOKUP(B66,[1]UCC_CAP14!$B:$D,2,0),"")</f>
        <v>km de conductor (3 fases)  de cobre aislado XLP o  EPR, 15 kV- 1/0 AWG</v>
      </c>
      <c r="D66" s="4">
        <f>IFERROR(VLOOKUP(B66,[1]UCC_CAP14!$B:$D,3,0),0)</f>
        <v>192490000</v>
      </c>
      <c r="E66" s="54"/>
      <c r="F66" s="5">
        <f>E66*D66</f>
        <v>0</v>
      </c>
      <c r="G66" s="6"/>
      <c r="H66" s="5">
        <f>G66*D66</f>
        <v>0</v>
      </c>
      <c r="I66" s="7">
        <f>E66-G66</f>
        <v>0</v>
      </c>
    </row>
    <row r="67" spans="2:9" x14ac:dyDescent="0.25">
      <c r="B67" t="s">
        <v>103</v>
      </c>
      <c r="C67" t="str">
        <f>IFERROR(VLOOKUP(B67,[1]UCC_CAP14!$B:$D,2,0),"")</f>
        <v>km de conductor (3 fases)  de cobre aislado XLP o  EPR, 15 kV- 2/0 AWG</v>
      </c>
      <c r="D67" s="4">
        <f>IFERROR(VLOOKUP(B67,[1]UCC_CAP14!$B:$D,3,0),0)</f>
        <v>199510000</v>
      </c>
      <c r="E67" s="54"/>
      <c r="F67" s="5">
        <f t="shared" si="0"/>
        <v>0</v>
      </c>
      <c r="G67" s="6"/>
      <c r="H67" s="5">
        <f t="shared" si="1"/>
        <v>0</v>
      </c>
      <c r="I67" s="7">
        <f>E67-G67</f>
        <v>0</v>
      </c>
    </row>
    <row r="68" spans="2:9" x14ac:dyDescent="0.25">
      <c r="B68" t="s">
        <v>57</v>
      </c>
      <c r="C68" t="str">
        <f>IFERROR(VLOOKUP(B68,[1]UCC_CAP14!$B:$D,2,0),"")</f>
        <v>Cable de Guarda</v>
      </c>
      <c r="D68" s="4">
        <f>IFERROR(VLOOKUP(B68,[1]UCC_CAP14!$B:$D,3,0),0)</f>
        <v>2960000</v>
      </c>
      <c r="E68" s="54"/>
      <c r="F68" s="5">
        <f t="shared" si="0"/>
        <v>0</v>
      </c>
      <c r="G68" s="6"/>
      <c r="H68" s="5">
        <f t="shared" si="1"/>
        <v>0</v>
      </c>
      <c r="I68" s="7">
        <f t="shared" si="2"/>
        <v>0</v>
      </c>
    </row>
    <row r="69" spans="2:9" x14ac:dyDescent="0.25">
      <c r="B69" t="s">
        <v>58</v>
      </c>
      <c r="C69" t="str">
        <f>IFERROR(VLOOKUP(B69,[1]UCC_CAP14!$B:$D,2,0),"")</f>
        <v>Sistema de puesta a tierra diseño típico</v>
      </c>
      <c r="D69" s="4">
        <f>IFERROR(VLOOKUP(B69,[1]UCC_CAP14!$B:$D,3,0),0)</f>
        <v>270000</v>
      </c>
      <c r="E69" s="16"/>
      <c r="F69" s="5">
        <f t="shared" si="0"/>
        <v>0</v>
      </c>
      <c r="G69" s="6"/>
      <c r="H69" s="5">
        <f t="shared" si="1"/>
        <v>0</v>
      </c>
      <c r="I69" s="7">
        <f t="shared" si="2"/>
        <v>0</v>
      </c>
    </row>
    <row r="70" spans="2:9" x14ac:dyDescent="0.25">
      <c r="B70" t="s">
        <v>59</v>
      </c>
      <c r="C70" t="str">
        <f>IFERROR(VLOOKUP(B70,[1]UCC_CAP14!$B:$D,2,0),"")</f>
        <v>Poste metálico de 12 m 750 kg</v>
      </c>
      <c r="D70" s="4">
        <f>IFERROR(VLOOKUP(B70,[1]UCC_CAP14!$B:$D,3,0),0)</f>
        <v>3778000</v>
      </c>
      <c r="E70" s="16"/>
      <c r="F70" s="5">
        <f t="shared" si="0"/>
        <v>0</v>
      </c>
      <c r="G70" s="6"/>
      <c r="H70" s="5">
        <f t="shared" si="1"/>
        <v>0</v>
      </c>
      <c r="I70" s="7">
        <f t="shared" si="2"/>
        <v>0</v>
      </c>
    </row>
    <row r="71" spans="2:9" x14ac:dyDescent="0.25">
      <c r="B71" t="s">
        <v>60</v>
      </c>
      <c r="C71" t="str">
        <f>IFERROR(VLOOKUP(B71,[1]UCC_CAP14!$B:$D,2,0),"")</f>
        <v>Poste de concreto de 12 m 510 kg - suspensión</v>
      </c>
      <c r="D71" s="4">
        <f>IFERROR(VLOOKUP(B71,[1]UCC_CAP14!$B:$D,3,0),0)</f>
        <v>3215000</v>
      </c>
      <c r="E71" s="16"/>
      <c r="F71" s="5">
        <f t="shared" si="0"/>
        <v>0</v>
      </c>
      <c r="G71" s="6"/>
      <c r="H71" s="5">
        <f t="shared" si="1"/>
        <v>0</v>
      </c>
      <c r="I71" s="7">
        <f t="shared" si="2"/>
        <v>0</v>
      </c>
    </row>
    <row r="72" spans="2:9" x14ac:dyDescent="0.25">
      <c r="B72" t="s">
        <v>61</v>
      </c>
      <c r="C72" t="str">
        <f>IFERROR(VLOOKUP(B72,[1]UCC_CAP14!$B:$D,2,0),"")</f>
        <v>Poste de concreto de 12 m 1050 kg - retención</v>
      </c>
      <c r="D72" s="4">
        <f>IFERROR(VLOOKUP(B72,[1]UCC_CAP14!$B:$D,3,0),0)</f>
        <v>4226000</v>
      </c>
      <c r="E72" s="16"/>
      <c r="F72" s="5">
        <f t="shared" si="0"/>
        <v>0</v>
      </c>
      <c r="G72" s="6"/>
      <c r="H72" s="5">
        <f t="shared" si="1"/>
        <v>0</v>
      </c>
      <c r="I72" s="7">
        <f t="shared" si="2"/>
        <v>0</v>
      </c>
    </row>
    <row r="73" spans="2:9" x14ac:dyDescent="0.25">
      <c r="B73" t="s">
        <v>62</v>
      </c>
      <c r="C73" t="str">
        <f>IFERROR(VLOOKUP(B73,[1]UCC_CAP14!$B:$D,2,0),"")</f>
        <v>Poste de concreto de 12 m 750 kg - retención</v>
      </c>
      <c r="D73" s="4">
        <f>IFERROR(VLOOKUP(B73,[1]UCC_CAP14!$B:$D,3,0),0)</f>
        <v>4086000</v>
      </c>
      <c r="E73" s="16"/>
      <c r="F73" s="5">
        <f t="shared" si="0"/>
        <v>0</v>
      </c>
      <c r="G73" s="6"/>
      <c r="H73" s="5">
        <f t="shared" si="1"/>
        <v>0</v>
      </c>
      <c r="I73" s="7">
        <f t="shared" si="2"/>
        <v>0</v>
      </c>
    </row>
    <row r="74" spans="2:9" x14ac:dyDescent="0.25">
      <c r="B74" t="s">
        <v>63</v>
      </c>
      <c r="C74" t="str">
        <f>IFERROR(VLOOKUP(B74,[1]UCC_CAP14!$B:$D,2,0),"")</f>
        <v>Poste de PRFV de 12 m 510 kg - suspensión</v>
      </c>
      <c r="D74" s="4">
        <f>IFERROR(VLOOKUP(B74,[1]UCC_CAP14!$B:$D,3,0),0)</f>
        <v>5315000</v>
      </c>
      <c r="E74" s="16"/>
      <c r="F74" s="5">
        <f t="shared" si="0"/>
        <v>0</v>
      </c>
      <c r="G74" s="6"/>
      <c r="H74" s="5">
        <f t="shared" si="1"/>
        <v>0</v>
      </c>
      <c r="I74" s="7">
        <f t="shared" si="2"/>
        <v>0</v>
      </c>
    </row>
    <row r="75" spans="2:9" x14ac:dyDescent="0.25">
      <c r="B75" t="s">
        <v>64</v>
      </c>
      <c r="C75" t="str">
        <f>IFERROR(VLOOKUP(B75,[1]UCC_CAP14!$B:$D,2,0),"")</f>
        <v>Poste de PRFV de 12 m 1050 kg - retención</v>
      </c>
      <c r="D75" s="4">
        <f>IFERROR(VLOOKUP(B75,[1]UCC_CAP14!$B:$D,3,0),0)</f>
        <v>7383000</v>
      </c>
      <c r="E75" s="16"/>
      <c r="F75" s="5">
        <f t="shared" si="0"/>
        <v>0</v>
      </c>
      <c r="G75" s="6"/>
      <c r="H75" s="5">
        <f t="shared" si="1"/>
        <v>0</v>
      </c>
      <c r="I75" s="7">
        <f t="shared" si="2"/>
        <v>0</v>
      </c>
    </row>
    <row r="76" spans="2:9" x14ac:dyDescent="0.25">
      <c r="B76" t="s">
        <v>65</v>
      </c>
      <c r="C76" t="str">
        <f>IFERROR(VLOOKUP(B76,[1]UCC_CAP14!$B:$D,2,0),"")</f>
        <v>Poste de PRFV de 12 m 750 kg - retención</v>
      </c>
      <c r="D76" s="4">
        <f>IFERROR(VLOOKUP(B76,[1]UCC_CAP14!$B:$D,3,0),0)</f>
        <v>6029000</v>
      </c>
      <c r="E76" s="16"/>
      <c r="F76" s="5">
        <f t="shared" si="0"/>
        <v>0</v>
      </c>
      <c r="G76" s="6"/>
      <c r="H76" s="5">
        <f t="shared" si="1"/>
        <v>0</v>
      </c>
      <c r="I76" s="7">
        <f t="shared" si="2"/>
        <v>0</v>
      </c>
    </row>
    <row r="77" spans="2:9" x14ac:dyDescent="0.25">
      <c r="B77" t="s">
        <v>104</v>
      </c>
      <c r="C77" t="str">
        <f>IFERROR(VLOOKUP(B77,[1]UCC_CAP14!$B:$D,2,0),"")</f>
        <v>Canalización urbana 2x4"</v>
      </c>
      <c r="D77" s="4">
        <f>IFERROR(VLOOKUP(B77,[1]UCC_CAP14!$B:$D,3,0),0)</f>
        <v>369585000</v>
      </c>
      <c r="E77" s="54"/>
      <c r="F77" s="5">
        <f t="shared" si="0"/>
        <v>0</v>
      </c>
      <c r="G77" s="6"/>
      <c r="H77" s="5">
        <f t="shared" si="1"/>
        <v>0</v>
      </c>
      <c r="I77" s="7">
        <f>E77-G77</f>
        <v>0</v>
      </c>
    </row>
    <row r="78" spans="2:9" x14ac:dyDescent="0.25">
      <c r="B78" t="s">
        <v>120</v>
      </c>
      <c r="C78" t="str">
        <f>IFERROR(VLOOKUP(B78,[1]UCC_CAP14!$B:$D,2,0),"")</f>
        <v>km de conductor (3 fases)  ACSR 4 AWG</v>
      </c>
      <c r="D78" s="4">
        <f>IFERROR(VLOOKUP(B78,[1]UCC_CAP14!$B:$D,3,0),0)</f>
        <v>10968000</v>
      </c>
      <c r="E78" s="54"/>
      <c r="F78" s="5">
        <f t="shared" si="0"/>
        <v>0</v>
      </c>
      <c r="G78" s="6"/>
      <c r="H78" s="5">
        <f t="shared" si="1"/>
        <v>0</v>
      </c>
      <c r="I78" s="7">
        <f t="shared" si="2"/>
        <v>0</v>
      </c>
    </row>
    <row r="79" spans="2:9" x14ac:dyDescent="0.25">
      <c r="B79" t="s">
        <v>66</v>
      </c>
      <c r="C79" t="str">
        <f>IFERROR(VLOOKUP(B79,[1]UCC_CAP14!$B:$D,2,0),"")</f>
        <v>km de conductor (3 fases)  ACSR 2 AWG</v>
      </c>
      <c r="D79" s="4">
        <f>IFERROR(VLOOKUP(B79,[1]UCC_CAP14!$B:$D,3,0),0)</f>
        <v>12347000</v>
      </c>
      <c r="E79" s="54"/>
      <c r="F79" s="5">
        <f t="shared" si="0"/>
        <v>0</v>
      </c>
      <c r="G79" s="6"/>
      <c r="H79" s="5">
        <f t="shared" si="1"/>
        <v>0</v>
      </c>
      <c r="I79" s="7">
        <f t="shared" si="2"/>
        <v>0</v>
      </c>
    </row>
    <row r="80" spans="2:9" x14ac:dyDescent="0.25">
      <c r="B80" t="s">
        <v>67</v>
      </c>
      <c r="C80" t="str">
        <f>IFERROR(VLOOKUP(B80,[1]UCC_CAP14!$B:$D,2,0),"")</f>
        <v>km de conductor (3 fases)  ACSR 1/0 AWG</v>
      </c>
      <c r="D80" s="4">
        <f>IFERROR(VLOOKUP(B80,[1]UCC_CAP14!$B:$D,3,0),0)</f>
        <v>14814000</v>
      </c>
      <c r="E80" s="54"/>
      <c r="F80" s="5">
        <f t="shared" si="0"/>
        <v>0</v>
      </c>
      <c r="G80" s="19"/>
      <c r="H80" s="5">
        <f t="shared" si="1"/>
        <v>0</v>
      </c>
      <c r="I80" s="7">
        <f t="shared" si="2"/>
        <v>0</v>
      </c>
    </row>
    <row r="81" spans="2:9" x14ac:dyDescent="0.25">
      <c r="B81" t="s">
        <v>154</v>
      </c>
      <c r="C81" t="str">
        <f>IFERROR(VLOOKUP(B81,[1]UCC_CAP14!$B:$D,2,0),"")</f>
        <v>km de conductor (3 fases)  ACSR 2/0 AWG</v>
      </c>
      <c r="D81" s="4">
        <f>IFERROR(VLOOKUP(B81,[1]UCC_CAP14!$B:$D,3,0),0)</f>
        <v>16647000</v>
      </c>
      <c r="E81" s="54"/>
      <c r="F81" s="5">
        <f t="shared" si="0"/>
        <v>0</v>
      </c>
      <c r="G81" s="6"/>
      <c r="H81" s="5">
        <f t="shared" si="1"/>
        <v>0</v>
      </c>
      <c r="I81" s="7">
        <f t="shared" si="2"/>
        <v>0</v>
      </c>
    </row>
    <row r="82" spans="2:9" x14ac:dyDescent="0.25">
      <c r="B82" t="s">
        <v>68</v>
      </c>
      <c r="C82" t="str">
        <f>IFERROR(VLOOKUP(B82,[1]UCC_CAP14!$B:$D,2,0),"")</f>
        <v>km de conductor (3 fases)  ACSR 4/0 AWG</v>
      </c>
      <c r="D82" s="4">
        <f>IFERROR(VLOOKUP(B82,[1]UCC_CAP14!$B:$D,3,0),0)</f>
        <v>25134000</v>
      </c>
      <c r="E82" s="54"/>
      <c r="F82" s="5">
        <f t="shared" si="0"/>
        <v>0</v>
      </c>
      <c r="G82" s="19"/>
      <c r="H82" s="5">
        <f t="shared" si="1"/>
        <v>0</v>
      </c>
      <c r="I82" s="7">
        <f t="shared" si="2"/>
        <v>0</v>
      </c>
    </row>
    <row r="83" spans="2:9" x14ac:dyDescent="0.25">
      <c r="B83" t="s">
        <v>155</v>
      </c>
      <c r="C83" t="str">
        <f>IFERROR(VLOOKUP(B83,[1]UCC_CAP14!$B:$D,2,0),"")</f>
        <v>km de conductor (3 fases)  ACSR 266 kcmil</v>
      </c>
      <c r="D83" s="4">
        <f>IFERROR(VLOOKUP(B83,[1]UCC_CAP14!$B:$D,3,0),0)</f>
        <v>29314000</v>
      </c>
      <c r="E83" s="54"/>
      <c r="F83" s="5">
        <f t="shared" si="0"/>
        <v>0</v>
      </c>
      <c r="G83" s="19"/>
      <c r="H83" s="5">
        <f t="shared" si="1"/>
        <v>0</v>
      </c>
      <c r="I83" s="7">
        <f t="shared" si="2"/>
        <v>0</v>
      </c>
    </row>
    <row r="84" spans="2:9" x14ac:dyDescent="0.25">
      <c r="B84" t="s">
        <v>211</v>
      </c>
      <c r="C84" t="str">
        <f>IFERROR(VLOOKUP(B84,[1]UCC_CAP14!$B:$D,2,0),"")</f>
        <v>km de conductor (3 fases)  ACSR 397 kcmil</v>
      </c>
      <c r="D84" s="4">
        <f>IFERROR(VLOOKUP(B84,[1]UCC_CAP14!$B:$D,3,0),0)</f>
        <v>40231000</v>
      </c>
      <c r="E84" s="54"/>
      <c r="F84" s="5">
        <f>E84*D84</f>
        <v>0</v>
      </c>
      <c r="G84" s="19"/>
      <c r="H84" s="5">
        <f>G84*D84</f>
        <v>0</v>
      </c>
      <c r="I84" s="7">
        <f>E84-G84</f>
        <v>0</v>
      </c>
    </row>
    <row r="85" spans="2:9" x14ac:dyDescent="0.25">
      <c r="B85" t="s">
        <v>69</v>
      </c>
      <c r="C85" t="str">
        <f>IFERROR(VLOOKUP(B85,[1]UCC_CAP14!$B:$D,2,0),"")</f>
        <v>km de conductor (3 fases)  semiaislado 1/0 AWG</v>
      </c>
      <c r="D85" s="4">
        <f>IFERROR(VLOOKUP(B85,[1]UCC_CAP14!$B:$D,3,0),0)</f>
        <v>23386000</v>
      </c>
      <c r="E85" s="54"/>
      <c r="F85" s="5">
        <f t="shared" si="0"/>
        <v>0</v>
      </c>
      <c r="G85" s="19"/>
      <c r="H85" s="5">
        <f t="shared" si="1"/>
        <v>0</v>
      </c>
      <c r="I85" s="7">
        <f t="shared" si="2"/>
        <v>0</v>
      </c>
    </row>
    <row r="86" spans="2:9" x14ac:dyDescent="0.25">
      <c r="B86" t="s">
        <v>105</v>
      </c>
      <c r="C86" t="str">
        <f>IFERROR(VLOOKUP(B86,[1]UCC_CAP14!$B:$D,2,0),"")</f>
        <v>km de conductor (3 fases)  semiaislado 4/0 AWG</v>
      </c>
      <c r="D86" s="4">
        <f>IFERROR(VLOOKUP(B86,[1]UCC_CAP14!$B:$D,3,0),0)</f>
        <v>72635000</v>
      </c>
      <c r="E86" s="54"/>
      <c r="F86" s="5">
        <f t="shared" si="0"/>
        <v>0</v>
      </c>
      <c r="G86" s="19"/>
      <c r="H86" s="5">
        <f t="shared" si="1"/>
        <v>0</v>
      </c>
      <c r="I86" s="7">
        <f t="shared" si="2"/>
        <v>0</v>
      </c>
    </row>
    <row r="87" spans="2:9" x14ac:dyDescent="0.25">
      <c r="B87" t="s">
        <v>141</v>
      </c>
      <c r="C87" t="str">
        <f>IFERROR(VLOOKUP(B87,[1]UCC_CAP14!$B:$D,2,0),"")</f>
        <v>Juego cuchillas de operación sin carga - N3</v>
      </c>
      <c r="D87" s="4">
        <f>IFERROR(VLOOKUP(B87,[1]UCC_CAP14!$B:$D,3,0),0)</f>
        <v>1581000</v>
      </c>
      <c r="E87" s="16"/>
      <c r="F87" s="5">
        <f t="shared" si="0"/>
        <v>0</v>
      </c>
      <c r="G87" s="6"/>
      <c r="H87" s="5">
        <f t="shared" si="1"/>
        <v>0</v>
      </c>
      <c r="I87" s="7">
        <f t="shared" si="2"/>
        <v>0</v>
      </c>
    </row>
    <row r="88" spans="2:9" x14ac:dyDescent="0.25">
      <c r="B88" t="s">
        <v>156</v>
      </c>
      <c r="C88" t="str">
        <f>IFERROR(VLOOKUP(B88,[1]UCC_CAP14!$B:$D,2,0),"")</f>
        <v>Juego cortacircuitos - N3</v>
      </c>
      <c r="D88" s="4">
        <f>IFERROR(VLOOKUP(B88,[1]UCC_CAP14!$B:$D,3,0),0)</f>
        <v>1693000</v>
      </c>
      <c r="E88" s="16"/>
      <c r="F88" s="5">
        <f t="shared" si="0"/>
        <v>0</v>
      </c>
      <c r="G88" s="6"/>
      <c r="H88" s="5">
        <f t="shared" si="1"/>
        <v>0</v>
      </c>
      <c r="I88" s="7">
        <f t="shared" si="2"/>
        <v>0</v>
      </c>
    </row>
    <row r="89" spans="2:9" x14ac:dyDescent="0.25">
      <c r="B89" t="s">
        <v>157</v>
      </c>
      <c r="C89" t="str">
        <f>IFERROR(VLOOKUP(B89,[1]UCC_CAP14!$B:$D,2,0),"")</f>
        <v>Juego pararrayos (44 kV - N3</v>
      </c>
      <c r="D89" s="4">
        <f>IFERROR(VLOOKUP(B89,[1]UCC_CAP14!$B:$D,3,0),0)</f>
        <v>3073000</v>
      </c>
      <c r="E89" s="16"/>
      <c r="F89" s="5">
        <f t="shared" si="0"/>
        <v>0</v>
      </c>
      <c r="G89" s="6"/>
      <c r="H89" s="5">
        <f t="shared" si="1"/>
        <v>0</v>
      </c>
      <c r="I89" s="7">
        <f t="shared" si="2"/>
        <v>0</v>
      </c>
    </row>
    <row r="90" spans="2:9" x14ac:dyDescent="0.25">
      <c r="B90" t="s">
        <v>158</v>
      </c>
      <c r="C90" t="str">
        <f>IFERROR(VLOOKUP(B90,[1]UCC_CAP14!$B:$D,2,0),"")</f>
        <v>Juego pararrayos - N3</v>
      </c>
      <c r="D90" s="4">
        <f>IFERROR(VLOOKUP(B90,[1]UCC_CAP14!$B:$D,3,0),0)</f>
        <v>1380000</v>
      </c>
      <c r="E90" s="16"/>
      <c r="F90" s="5">
        <f t="shared" si="0"/>
        <v>0</v>
      </c>
      <c r="G90" s="6"/>
      <c r="H90" s="5">
        <f t="shared" si="1"/>
        <v>0</v>
      </c>
      <c r="I90" s="7">
        <f t="shared" si="2"/>
        <v>0</v>
      </c>
    </row>
    <row r="91" spans="2:9" x14ac:dyDescent="0.25">
      <c r="B91" t="s">
        <v>172</v>
      </c>
      <c r="C91" t="str">
        <f>IFERROR(VLOOKUP(B91,[1]UCC_CAP14!$B:$D,2,0),"")</f>
        <v>Reconectador - N3</v>
      </c>
      <c r="D91" s="4">
        <f>IFERROR(VLOOKUP(B91,[1]UCC_CAP14!$B:$D,3,0),0)</f>
        <v>60774000</v>
      </c>
      <c r="E91" s="54"/>
      <c r="F91" s="5">
        <f>E91*D91</f>
        <v>0</v>
      </c>
      <c r="G91" s="6"/>
      <c r="H91" s="5">
        <f>G91*D91</f>
        <v>0</v>
      </c>
      <c r="I91" s="7">
        <f>E91-G91</f>
        <v>0</v>
      </c>
    </row>
    <row r="92" spans="2:9" x14ac:dyDescent="0.25">
      <c r="B92" t="s">
        <v>212</v>
      </c>
      <c r="C92" t="str">
        <f>IFERROR(VLOOKUP(B92,[1]UCC_CAP14!$B:$D,2,0),"")</f>
        <v>Transición aérea - subterránea - N3</v>
      </c>
      <c r="D92" s="4">
        <f>IFERROR(VLOOKUP(B92,[1]UCC_CAP14!$B:$D,3,0),0)</f>
        <v>2540000</v>
      </c>
      <c r="E92" s="54"/>
      <c r="F92" s="5">
        <f>E92*D92</f>
        <v>0</v>
      </c>
      <c r="G92" s="6"/>
      <c r="H92" s="5">
        <f>G92*D92</f>
        <v>0</v>
      </c>
      <c r="I92" s="7">
        <f>E92-G92</f>
        <v>0</v>
      </c>
    </row>
    <row r="93" spans="2:9" x14ac:dyDescent="0.25">
      <c r="B93" t="s">
        <v>159</v>
      </c>
      <c r="C93" t="str">
        <f>IFERROR(VLOOKUP(B93,[1]UCC_CAP14!$B:$D,2,0),"")</f>
        <v>km de conductor (3 fases)  de cobre aislado XLP o  EPR, 35 kV- 500 kcmil</v>
      </c>
      <c r="D93" s="4">
        <f>IFERROR(VLOOKUP(B93,[1]UCC_CAP14!$B:$D,3,0),0)</f>
        <v>357310000</v>
      </c>
      <c r="E93" s="54"/>
      <c r="F93" s="5">
        <f t="shared" si="0"/>
        <v>0</v>
      </c>
      <c r="G93" s="6"/>
      <c r="H93" s="5">
        <f t="shared" si="1"/>
        <v>0</v>
      </c>
      <c r="I93" s="7">
        <f t="shared" si="2"/>
        <v>0</v>
      </c>
    </row>
    <row r="94" spans="2:9" x14ac:dyDescent="0.25">
      <c r="B94" t="s">
        <v>70</v>
      </c>
      <c r="C94" t="str">
        <f>IFERROR(VLOOKUP(B94,[1]UCC_CAP14!$B:$D,2,0),"")</f>
        <v>Cable de Guarda</v>
      </c>
      <c r="D94" s="4">
        <f>IFERROR(VLOOKUP(B94,[1]UCC_CAP14!$B:$D,3,0),0)</f>
        <v>3655000</v>
      </c>
      <c r="E94" s="54"/>
      <c r="F94" s="5">
        <f t="shared" si="0"/>
        <v>0</v>
      </c>
      <c r="G94" s="17"/>
      <c r="H94" s="5">
        <f t="shared" si="1"/>
        <v>0</v>
      </c>
      <c r="I94" s="7">
        <f t="shared" si="2"/>
        <v>0</v>
      </c>
    </row>
    <row r="95" spans="2:9" x14ac:dyDescent="0.25">
      <c r="B95" t="s">
        <v>106</v>
      </c>
      <c r="C95" t="str">
        <f>IFERROR(VLOOKUP(B95,[1]UCC_CAP14!$B:$D,2,0),"")</f>
        <v>Sistema de puesta a tierra diseño típico para poste</v>
      </c>
      <c r="D95" s="4">
        <f>IFERROR(VLOOKUP(B95,[1]UCC_CAP14!$B:$D,3,0),0)</f>
        <v>376000</v>
      </c>
      <c r="E95" s="16"/>
      <c r="F95" s="5">
        <f t="shared" si="0"/>
        <v>0</v>
      </c>
      <c r="G95" s="6"/>
      <c r="H95" s="5">
        <f t="shared" si="1"/>
        <v>0</v>
      </c>
      <c r="I95" s="7">
        <f t="shared" si="2"/>
        <v>0</v>
      </c>
    </row>
    <row r="96" spans="2:9" x14ac:dyDescent="0.25">
      <c r="B96" t="s">
        <v>71</v>
      </c>
      <c r="C96" t="str">
        <f>IFERROR(VLOOKUP(B96,[1]UCC_CAP14!$B:$D,2,0),"")</f>
        <v>Poste de concreto de 14 m 750 kg Poste simple - Circuito sencillo - suspensión</v>
      </c>
      <c r="D96" s="4">
        <f>IFERROR(VLOOKUP(B96,[1]UCC_CAP14!$B:$D,3,0),0)</f>
        <v>3943000</v>
      </c>
      <c r="E96" s="16"/>
      <c r="F96" s="5">
        <f t="shared" si="0"/>
        <v>0</v>
      </c>
      <c r="G96" s="6"/>
      <c r="H96" s="5">
        <f t="shared" si="1"/>
        <v>0</v>
      </c>
      <c r="I96" s="7">
        <f t="shared" si="2"/>
        <v>0</v>
      </c>
    </row>
    <row r="97" spans="2:14" x14ac:dyDescent="0.25">
      <c r="B97" t="s">
        <v>107</v>
      </c>
      <c r="C97" t="str">
        <f>IFERROR(VLOOKUP(B97,[1]UCC_CAP14!$B:$D,2,0),"")</f>
        <v>Poste de concreto de 14 m 750 kg Poste simple - Circuito sencillo - retención</v>
      </c>
      <c r="D97" s="4">
        <f>IFERROR(VLOOKUP(B97,[1]UCC_CAP14!$B:$D,3,0),0)</f>
        <v>6953000</v>
      </c>
      <c r="E97" s="16"/>
      <c r="F97" s="5">
        <f t="shared" si="0"/>
        <v>0</v>
      </c>
      <c r="G97" s="6"/>
      <c r="H97" s="5">
        <f t="shared" si="1"/>
        <v>0</v>
      </c>
      <c r="I97" s="7">
        <f t="shared" si="2"/>
        <v>0</v>
      </c>
    </row>
    <row r="98" spans="2:14" x14ac:dyDescent="0.25">
      <c r="B98" t="s">
        <v>117</v>
      </c>
      <c r="C98" t="str">
        <f>IFERROR(VLOOKUP(B98,[1]UCC_CAP14!$B:$D,2,0),"")</f>
        <v>Poste de concreto de 14 m 750 kg  Poste simple - Circuito doble  - suspensión</v>
      </c>
      <c r="D98" s="4">
        <f>IFERROR(VLOOKUP(B98,[1]UCC_CAP14!$B:$D,3,0),0)</f>
        <v>4940000</v>
      </c>
      <c r="E98" s="16"/>
      <c r="F98" s="5">
        <f t="shared" si="0"/>
        <v>0</v>
      </c>
      <c r="G98" s="6"/>
      <c r="H98" s="5">
        <f t="shared" si="1"/>
        <v>0</v>
      </c>
      <c r="I98" s="7">
        <f t="shared" si="2"/>
        <v>0</v>
      </c>
    </row>
    <row r="99" spans="2:14" x14ac:dyDescent="0.25">
      <c r="B99" t="s">
        <v>118</v>
      </c>
      <c r="C99" t="str">
        <f>IFERROR(VLOOKUP(B99,[1]UCC_CAP14!$B:$D,2,0),"")</f>
        <v>Poste de concreto de 14 m 750 kg  Poste simple - Circuito doble - retención</v>
      </c>
      <c r="D99" s="4">
        <f>IFERROR(VLOOKUP(B99,[1]UCC_CAP14!$B:$D,3,0),0)</f>
        <v>7034000</v>
      </c>
      <c r="E99" s="16"/>
      <c r="F99" s="5">
        <f t="shared" si="0"/>
        <v>0</v>
      </c>
      <c r="G99" s="6"/>
      <c r="H99" s="5">
        <f t="shared" si="1"/>
        <v>0</v>
      </c>
      <c r="I99" s="7">
        <f t="shared" si="2"/>
        <v>0</v>
      </c>
    </row>
    <row r="100" spans="2:14" x14ac:dyDescent="0.25">
      <c r="B100" t="s">
        <v>160</v>
      </c>
      <c r="C100" t="str">
        <f>IFERROR(VLOOKUP(B100,[1]UCC_CAP14!$B:$D,2,0),"")</f>
        <v>Poste de concreto de 14 m 750 kg Postes en H - Circuito sencillo - suspensión</v>
      </c>
      <c r="D100" s="4">
        <f>IFERROR(VLOOKUP(B100,[1]UCC_CAP14!$B:$D,3,0),0)</f>
        <v>7482000</v>
      </c>
      <c r="E100" s="16"/>
      <c r="F100" s="5">
        <f t="shared" si="0"/>
        <v>0</v>
      </c>
      <c r="G100" s="6"/>
      <c r="H100" s="5">
        <f t="shared" si="1"/>
        <v>0</v>
      </c>
      <c r="I100" s="7">
        <f t="shared" si="2"/>
        <v>0</v>
      </c>
    </row>
    <row r="101" spans="2:14" x14ac:dyDescent="0.25">
      <c r="B101" t="s">
        <v>108</v>
      </c>
      <c r="C101" t="str">
        <f>IFERROR(VLOOKUP(B101,[1]UCC_CAP14!$B:$D,2,0),"")</f>
        <v>Poste de concreto de 14 m 750 kg Postes en H - Circuito sencillo  - retención</v>
      </c>
      <c r="D101" s="4">
        <f>IFERROR(VLOOKUP(B101,[1]UCC_CAP14!$B:$D,3,0),0)</f>
        <v>11952000</v>
      </c>
      <c r="E101" s="16"/>
      <c r="F101" s="5">
        <f t="shared" si="0"/>
        <v>0</v>
      </c>
      <c r="G101" s="6"/>
      <c r="H101" s="5">
        <f t="shared" si="1"/>
        <v>0</v>
      </c>
      <c r="I101" s="7">
        <f t="shared" si="2"/>
        <v>0</v>
      </c>
    </row>
    <row r="102" spans="2:14" x14ac:dyDescent="0.25">
      <c r="B102" t="s">
        <v>161</v>
      </c>
      <c r="C102" t="str">
        <f>IFERROR(VLOOKUP(B102,[1]UCC_CAP14!$B:$D,2,0),"")</f>
        <v>Poste de concreto de 14 m 750 kg Postes en H - Circuito doble - retención</v>
      </c>
      <c r="D102" s="4">
        <f>IFERROR(VLOOKUP(B102,[1]UCC_CAP14!$B:$D,3,0),0)</f>
        <v>13898000</v>
      </c>
      <c r="E102" s="16"/>
      <c r="F102" s="5">
        <f t="shared" si="0"/>
        <v>0</v>
      </c>
      <c r="G102" s="6"/>
      <c r="H102" s="5">
        <f t="shared" si="1"/>
        <v>0</v>
      </c>
      <c r="I102" s="7">
        <f t="shared" si="2"/>
        <v>0</v>
      </c>
    </row>
    <row r="103" spans="2:14" x14ac:dyDescent="0.25">
      <c r="B103" t="s">
        <v>109</v>
      </c>
      <c r="C103" t="str">
        <f>IFERROR(VLOOKUP(B103,[1]UCC_CAP14!$B:$D,2,0),"")</f>
        <v>Poste de PRFV de 14 m 750 kg- Poste simple - Circuito sencillo - suspensión</v>
      </c>
      <c r="D103" s="4">
        <f>IFERROR(VLOOKUP(B103,[1]UCC_CAP14!$B:$D,3,0),0)</f>
        <v>13426000</v>
      </c>
      <c r="E103" s="16"/>
      <c r="F103" s="5">
        <f t="shared" si="0"/>
        <v>0</v>
      </c>
      <c r="G103" s="6"/>
      <c r="H103" s="5">
        <f t="shared" si="1"/>
        <v>0</v>
      </c>
      <c r="I103" s="7">
        <f t="shared" si="2"/>
        <v>0</v>
      </c>
    </row>
    <row r="104" spans="2:14" x14ac:dyDescent="0.25">
      <c r="B104" s="9" t="s">
        <v>162</v>
      </c>
      <c r="C104" t="str">
        <f>IFERROR(VLOOKUP(B104,[1]UCC_CAP14!$B:$D,2,0),"")</f>
        <v>Poste de PRFV de 14 m 750 kg- Poste simple - Circuito sencillo - retención</v>
      </c>
      <c r="D104" s="4">
        <f>IFERROR(VLOOKUP(B104,[1]UCC_CAP14!$B:$D,3,0),0)</f>
        <v>16435000</v>
      </c>
      <c r="E104" s="16"/>
      <c r="F104" s="5">
        <f t="shared" si="0"/>
        <v>0</v>
      </c>
      <c r="G104" s="6"/>
      <c r="H104" s="5">
        <f t="shared" si="1"/>
        <v>0</v>
      </c>
      <c r="I104" s="7">
        <f t="shared" si="2"/>
        <v>0</v>
      </c>
    </row>
    <row r="105" spans="2:14" x14ac:dyDescent="0.25">
      <c r="B105" t="s">
        <v>163</v>
      </c>
      <c r="C105" t="str">
        <f>IFERROR(VLOOKUP(B105,[1]UCC_CAP14!$B:$D,2,0),"")</f>
        <v>Poste de PRFV  de 14 m 750 kg- Poste simple - Circuito doble - retención</v>
      </c>
      <c r="D105" s="4">
        <f>IFERROR(VLOOKUP(B105,[1]UCC_CAP14!$B:$D,3,0),0)</f>
        <v>18292000</v>
      </c>
      <c r="E105" s="54"/>
      <c r="F105" s="5">
        <f t="shared" si="0"/>
        <v>0</v>
      </c>
      <c r="G105" s="6"/>
      <c r="H105" s="5">
        <f t="shared" si="1"/>
        <v>0</v>
      </c>
      <c r="I105" s="7">
        <f t="shared" si="2"/>
        <v>0</v>
      </c>
    </row>
    <row r="106" spans="2:14" x14ac:dyDescent="0.25">
      <c r="B106" t="s">
        <v>164</v>
      </c>
      <c r="C106" t="str">
        <f>IFERROR(VLOOKUP(B106,[1]UCC_CAP14!$B:$D,2,0),"")</f>
        <v>Canalización 4*6"</v>
      </c>
      <c r="D106" s="4">
        <f>IFERROR(VLOOKUP(B106,[1]UCC_CAP14!$B:$D,3,0),0)</f>
        <v>512465000</v>
      </c>
      <c r="E106" s="54"/>
      <c r="F106" s="5">
        <f t="shared" si="0"/>
        <v>0</v>
      </c>
      <c r="G106" s="6"/>
      <c r="H106" s="5">
        <f t="shared" si="1"/>
        <v>0</v>
      </c>
      <c r="I106" s="7">
        <f t="shared" si="2"/>
        <v>0</v>
      </c>
    </row>
    <row r="107" spans="2:14" x14ac:dyDescent="0.25">
      <c r="B107" t="s">
        <v>110</v>
      </c>
      <c r="C107" t="str">
        <f>IFERROR(VLOOKUP(B107,[1]UCC_CAP14!$B:$D,2,0),"")</f>
        <v>km de conductor (3 fases)  ACSR 4/0 AWG</v>
      </c>
      <c r="D107" s="4">
        <f>IFERROR(VLOOKUP(B107,[1]UCC_CAP14!$B:$D,3,0),0)</f>
        <v>25204000</v>
      </c>
      <c r="E107" s="54"/>
      <c r="F107" s="5">
        <f t="shared" si="0"/>
        <v>0</v>
      </c>
      <c r="G107" s="6"/>
      <c r="H107" s="5">
        <f t="shared" si="1"/>
        <v>0</v>
      </c>
      <c r="I107" s="7">
        <f t="shared" si="2"/>
        <v>0</v>
      </c>
    </row>
    <row r="108" spans="2:14" x14ac:dyDescent="0.25">
      <c r="B108" t="s">
        <v>119</v>
      </c>
      <c r="C108" t="str">
        <f>IFERROR(VLOOKUP(B108,[1]UCC_CAP14!$B:$D,2,0),"")</f>
        <v>km de conductor (3 fases)  semiaislado 4/0 AWG</v>
      </c>
      <c r="D108" s="4">
        <f>IFERROR(VLOOKUP(B108,[1]UCC_CAP14!$B:$D,3,0),0)</f>
        <v>63988000</v>
      </c>
      <c r="E108" s="54"/>
      <c r="F108" s="5">
        <f t="shared" si="0"/>
        <v>0</v>
      </c>
      <c r="G108" s="19"/>
      <c r="H108" s="5">
        <f t="shared" si="1"/>
        <v>0</v>
      </c>
      <c r="I108" s="7">
        <f t="shared" si="2"/>
        <v>0</v>
      </c>
    </row>
    <row r="109" spans="2:14" x14ac:dyDescent="0.25">
      <c r="F109" s="5">
        <f>SUBTOTAL(109,Tabla4891561033[Valor Plan])</f>
        <v>0</v>
      </c>
      <c r="H109" s="5">
        <f>SUBTOTAL(109,Tabla4891561033[Valor CAPEX])</f>
        <v>0</v>
      </c>
      <c r="I109">
        <f>SUBTOTAL(103,Tabla4891561033[Diferencia])</f>
        <v>104</v>
      </c>
    </row>
    <row r="110" spans="2:14" x14ac:dyDescent="0.25">
      <c r="D110" s="11"/>
      <c r="E110" s="11"/>
      <c r="F110" s="11"/>
      <c r="J110" s="5"/>
      <c r="N110" s="5"/>
    </row>
    <row r="112" spans="2:14" x14ac:dyDescent="0.25">
      <c r="B112" s="21" t="s">
        <v>231</v>
      </c>
      <c r="C112" s="21"/>
    </row>
    <row r="113" spans="2:7" x14ac:dyDescent="0.25">
      <c r="B113" s="13" t="s">
        <v>75</v>
      </c>
      <c r="C113" t="s">
        <v>2</v>
      </c>
      <c r="D113" t="s">
        <v>76</v>
      </c>
      <c r="E113" t="s">
        <v>77</v>
      </c>
      <c r="F113" t="s">
        <v>8</v>
      </c>
      <c r="G113" t="s">
        <v>78</v>
      </c>
    </row>
    <row r="114" spans="2:7" x14ac:dyDescent="0.25">
      <c r="B114" t="s">
        <v>14</v>
      </c>
      <c r="C114" t="s">
        <v>79</v>
      </c>
      <c r="D114" s="8">
        <f>E6+E11</f>
        <v>0</v>
      </c>
      <c r="E114" s="8">
        <f>G6+G11</f>
        <v>0</v>
      </c>
      <c r="F114" s="25">
        <f>D114-E114</f>
        <v>0</v>
      </c>
      <c r="G114" s="5">
        <f>D11*F114</f>
        <v>0</v>
      </c>
    </row>
    <row r="115" spans="2:7" x14ac:dyDescent="0.25">
      <c r="B115" t="s">
        <v>15</v>
      </c>
      <c r="C115" t="s">
        <v>202</v>
      </c>
      <c r="D115" s="8">
        <f>E7+E12</f>
        <v>0</v>
      </c>
      <c r="E115" s="8">
        <f>G7+G12</f>
        <v>0</v>
      </c>
      <c r="F115" s="25"/>
      <c r="G115" s="5">
        <f>D12*F115</f>
        <v>0</v>
      </c>
    </row>
    <row r="116" spans="2:7" x14ac:dyDescent="0.25">
      <c r="B116" t="s">
        <v>17</v>
      </c>
      <c r="C116" t="str">
        <f>IFERROR(VLOOKUP(B116,[1]UCC_CAP14!$B:$D,2,0),"")</f>
        <v>km de conductor/fase aéreo urbano - Trenzado - Aluminio - calibre  4/0</v>
      </c>
      <c r="D116" s="8">
        <f>E9+E14</f>
        <v>0</v>
      </c>
      <c r="E116" s="8">
        <f>G9+G14</f>
        <v>0</v>
      </c>
      <c r="F116" s="25"/>
      <c r="G116" s="5">
        <f>D14*F116</f>
        <v>0</v>
      </c>
    </row>
    <row r="117" spans="2:7" x14ac:dyDescent="0.25">
      <c r="B117" t="s">
        <v>21</v>
      </c>
      <c r="C117" t="s">
        <v>80</v>
      </c>
      <c r="D117" s="7">
        <f>E17+E69+E95</f>
        <v>0</v>
      </c>
      <c r="E117" s="7">
        <f>G17+G69+G95</f>
        <v>0</v>
      </c>
      <c r="F117" s="23"/>
      <c r="G117" s="5">
        <f>D17*F117</f>
        <v>0</v>
      </c>
    </row>
    <row r="118" spans="2:7" x14ac:dyDescent="0.25">
      <c r="B118" t="s">
        <v>23</v>
      </c>
      <c r="C118" t="s">
        <v>81</v>
      </c>
      <c r="D118" s="7">
        <f>E19+E26+E29+E32+E35+E38+E40</f>
        <v>0</v>
      </c>
      <c r="E118" s="7">
        <f>G19+G26+G29+G32+G35+G38+G40</f>
        <v>0</v>
      </c>
      <c r="F118" s="23"/>
      <c r="G118" s="5">
        <f>D32*F118</f>
        <v>0</v>
      </c>
    </row>
    <row r="119" spans="2:7" x14ac:dyDescent="0.25">
      <c r="B119" t="s">
        <v>25</v>
      </c>
      <c r="C119" t="s">
        <v>82</v>
      </c>
      <c r="D119" s="7">
        <f>E20+E24+E28+E30+E34+E37+E39+E41</f>
        <v>0</v>
      </c>
      <c r="E119" s="7">
        <f>G20+G24+G28+G30+G34+G37+G39+G41</f>
        <v>0</v>
      </c>
      <c r="F119" s="23"/>
      <c r="G119" s="5">
        <f>D34*F119</f>
        <v>0</v>
      </c>
    </row>
    <row r="120" spans="2:7" x14ac:dyDescent="0.25">
      <c r="B120" t="s">
        <v>40</v>
      </c>
      <c r="C120" t="s">
        <v>233</v>
      </c>
      <c r="D120" s="7">
        <f>E44</f>
        <v>0</v>
      </c>
      <c r="E120" s="7">
        <f>G44</f>
        <v>0</v>
      </c>
      <c r="F120" s="23">
        <f>D120-E120</f>
        <v>0</v>
      </c>
      <c r="G120" s="5">
        <f>D44*F120</f>
        <v>0</v>
      </c>
    </row>
    <row r="121" spans="2:7" x14ac:dyDescent="0.25">
      <c r="B121" t="s">
        <v>41</v>
      </c>
      <c r="C121" t="s">
        <v>206</v>
      </c>
      <c r="D121" s="7">
        <f>E47</f>
        <v>0</v>
      </c>
      <c r="E121" s="7">
        <f>G47</f>
        <v>0</v>
      </c>
      <c r="F121" s="23"/>
      <c r="G121" s="5">
        <f t="shared" ref="G121" si="24">D47*F121</f>
        <v>0</v>
      </c>
    </row>
    <row r="122" spans="2:7" x14ac:dyDescent="0.25">
      <c r="B122" t="s">
        <v>48</v>
      </c>
      <c r="C122" t="s">
        <v>215</v>
      </c>
      <c r="D122" s="7">
        <f>E51</f>
        <v>0</v>
      </c>
      <c r="E122" s="7">
        <f>G51</f>
        <v>0</v>
      </c>
      <c r="F122" s="23">
        <f t="shared" ref="F122" si="25">D122-E122</f>
        <v>0</v>
      </c>
      <c r="G122" s="5">
        <f>D51*F122</f>
        <v>0</v>
      </c>
    </row>
    <row r="123" spans="2:7" x14ac:dyDescent="0.25">
      <c r="B123" t="s">
        <v>60</v>
      </c>
      <c r="C123" t="s">
        <v>84</v>
      </c>
      <c r="D123" s="7">
        <f>E71</f>
        <v>0</v>
      </c>
      <c r="E123" s="7">
        <f>G71</f>
        <v>0</v>
      </c>
      <c r="F123" s="23"/>
      <c r="G123" s="5">
        <f>D71*F123</f>
        <v>0</v>
      </c>
    </row>
    <row r="124" spans="2:7" x14ac:dyDescent="0.25">
      <c r="B124" t="s">
        <v>63</v>
      </c>
      <c r="C124" t="s">
        <v>113</v>
      </c>
      <c r="D124" s="7">
        <f>E74</f>
        <v>0</v>
      </c>
      <c r="E124" s="7">
        <f>G74</f>
        <v>0</v>
      </c>
      <c r="F124" s="23"/>
      <c r="G124" s="5">
        <f>D74*F124</f>
        <v>0</v>
      </c>
    </row>
    <row r="125" spans="2:7" x14ac:dyDescent="0.25">
      <c r="B125" t="s">
        <v>64</v>
      </c>
      <c r="C125" t="s">
        <v>86</v>
      </c>
      <c r="D125" s="7">
        <f>E75</f>
        <v>0</v>
      </c>
      <c r="E125" s="7">
        <f>G75</f>
        <v>0</v>
      </c>
      <c r="F125" s="23"/>
      <c r="G125" s="5">
        <f>D75*F125</f>
        <v>0</v>
      </c>
    </row>
    <row r="126" spans="2:7" x14ac:dyDescent="0.25">
      <c r="B126" t="s">
        <v>67</v>
      </c>
      <c r="C126" t="s">
        <v>131</v>
      </c>
      <c r="D126" s="8">
        <f>E80</f>
        <v>0</v>
      </c>
      <c r="E126" s="8">
        <f>G80</f>
        <v>0</v>
      </c>
      <c r="F126" s="25"/>
      <c r="G126" s="5">
        <f>D80*F126</f>
        <v>0</v>
      </c>
    </row>
    <row r="127" spans="2:7" x14ac:dyDescent="0.25">
      <c r="B127" t="s">
        <v>68</v>
      </c>
      <c r="C127" t="str">
        <f>IFERROR(VLOOKUP(B127,[1]UCC_CAP14!$B:$D,2,0),"")</f>
        <v>km de conductor (3 fases)  ACSR 4/0 AWG</v>
      </c>
      <c r="D127" s="8">
        <f>E82</f>
        <v>0</v>
      </c>
      <c r="E127" s="8">
        <f>G82</f>
        <v>0</v>
      </c>
      <c r="F127" s="25">
        <f t="shared" ref="F127:F128" si="26">D127-E127</f>
        <v>0</v>
      </c>
      <c r="G127" s="5">
        <f>D82*F127</f>
        <v>0</v>
      </c>
    </row>
    <row r="128" spans="2:7" x14ac:dyDescent="0.25">
      <c r="B128" t="s">
        <v>212</v>
      </c>
      <c r="C128" t="s">
        <v>217</v>
      </c>
      <c r="D128" s="7">
        <f>E92</f>
        <v>0</v>
      </c>
      <c r="E128" s="7">
        <f>G92</f>
        <v>0</v>
      </c>
      <c r="F128" s="23">
        <f t="shared" si="26"/>
        <v>0</v>
      </c>
      <c r="G128" s="5">
        <f>D92*F128</f>
        <v>0</v>
      </c>
    </row>
    <row r="129" spans="2:7" x14ac:dyDescent="0.25">
      <c r="B129" t="s">
        <v>71</v>
      </c>
      <c r="C129" t="s">
        <v>144</v>
      </c>
      <c r="D129" s="7">
        <f>E96</f>
        <v>0</v>
      </c>
      <c r="E129" s="7">
        <f>G96</f>
        <v>0</v>
      </c>
      <c r="F129" s="23">
        <f t="shared" ref="F129" si="27">D129-E129</f>
        <v>0</v>
      </c>
      <c r="G129" s="5">
        <f>D96*F129</f>
        <v>0</v>
      </c>
    </row>
    <row r="130" spans="2:7" x14ac:dyDescent="0.25">
      <c r="B130" t="s">
        <v>109</v>
      </c>
      <c r="C130" t="str">
        <f>IFERROR(VLOOKUP(B130,[1]UCC_CAP14!$B:$D,2,0),"")</f>
        <v>Poste de PRFV de 14 m 750 kg- Poste simple - Circuito sencillo - suspensión</v>
      </c>
      <c r="D130" s="7">
        <f>E103</f>
        <v>0</v>
      </c>
      <c r="E130" s="7">
        <f>G103</f>
        <v>0</v>
      </c>
      <c r="F130" s="23">
        <f>D130-E130</f>
        <v>0</v>
      </c>
      <c r="G130" s="5">
        <f>D103*F130</f>
        <v>0</v>
      </c>
    </row>
    <row r="131" spans="2:7" x14ac:dyDescent="0.25">
      <c r="B131" t="s">
        <v>119</v>
      </c>
      <c r="C131" t="s">
        <v>115</v>
      </c>
      <c r="D131" s="7">
        <f>E108</f>
        <v>0</v>
      </c>
      <c r="E131" s="7">
        <f>G108</f>
        <v>0</v>
      </c>
      <c r="F131" s="23">
        <f t="shared" ref="F131" si="28">D131-E131</f>
        <v>0</v>
      </c>
      <c r="G131" s="5">
        <f>D108*F131</f>
        <v>0</v>
      </c>
    </row>
    <row r="132" spans="2:7" x14ac:dyDescent="0.25">
      <c r="G132" s="15">
        <f>SUBTOTAL(109,Tabla4891134[Costo])</f>
        <v>0</v>
      </c>
    </row>
  </sheetData>
  <phoneticPr fontId="4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03DF-F64C-4A76-AFF2-AE2EB57181D4}">
  <dimension ref="B2:N37"/>
  <sheetViews>
    <sheetView zoomScale="106" zoomScaleNormal="106" workbookViewId="0">
      <selection activeCell="I15" sqref="I15"/>
    </sheetView>
  </sheetViews>
  <sheetFormatPr baseColWidth="10" defaultRowHeight="15" x14ac:dyDescent="0.25"/>
  <cols>
    <col min="2" max="2" width="20.28515625" bestFit="1" customWidth="1"/>
    <col min="4" max="4" width="12.42578125" customWidth="1"/>
    <col min="5" max="5" width="66" bestFit="1" customWidth="1"/>
    <col min="6" max="6" width="16.42578125" bestFit="1" customWidth="1"/>
    <col min="9" max="9" width="24.85546875" bestFit="1" customWidth="1"/>
    <col min="10" max="10" width="16.7109375" bestFit="1" customWidth="1"/>
    <col min="11" max="12" width="18.28515625" bestFit="1" customWidth="1"/>
    <col min="13" max="13" width="14.85546875" bestFit="1" customWidth="1"/>
    <col min="14" max="14" width="15.5703125" bestFit="1" customWidth="1"/>
    <col min="15" max="15" width="17.140625" bestFit="1" customWidth="1"/>
  </cols>
  <sheetData>
    <row r="2" spans="2:6" x14ac:dyDescent="0.25">
      <c r="B2" s="35" t="s">
        <v>272</v>
      </c>
      <c r="C2" s="35"/>
      <c r="D2" s="35"/>
      <c r="E2" s="35"/>
      <c r="F2" s="35"/>
    </row>
    <row r="3" spans="2:6" x14ac:dyDescent="0.25">
      <c r="B3" t="s">
        <v>224</v>
      </c>
      <c r="C3" t="s">
        <v>208</v>
      </c>
      <c r="D3" t="s">
        <v>209</v>
      </c>
      <c r="E3" t="s">
        <v>210</v>
      </c>
      <c r="F3" t="s">
        <v>181</v>
      </c>
    </row>
    <row r="4" spans="2:6" x14ac:dyDescent="0.25">
      <c r="B4" s="37" t="s">
        <v>225</v>
      </c>
      <c r="C4">
        <v>7400072</v>
      </c>
      <c r="D4" s="32">
        <v>200200</v>
      </c>
      <c r="E4" t="s">
        <v>260</v>
      </c>
      <c r="F4" s="5">
        <f>Tabla4891114161820719[[#Totals],[Costo]]</f>
        <v>0</v>
      </c>
    </row>
    <row r="5" spans="2:6" x14ac:dyDescent="0.25">
      <c r="B5" s="37" t="s">
        <v>225</v>
      </c>
      <c r="C5" s="55">
        <v>7400168</v>
      </c>
      <c r="D5" s="89">
        <v>200301</v>
      </c>
      <c r="E5" s="37" t="s">
        <v>201</v>
      </c>
      <c r="F5" s="56">
        <f>Tabla48911141618202125[[#Totals],[Costo]]</f>
        <v>-28180054.02</v>
      </c>
    </row>
    <row r="6" spans="2:6" x14ac:dyDescent="0.25">
      <c r="B6" t="s">
        <v>226</v>
      </c>
      <c r="C6">
        <v>7400000</v>
      </c>
      <c r="D6" s="32">
        <v>401306</v>
      </c>
      <c r="E6" t="s">
        <v>242</v>
      </c>
      <c r="F6" s="5">
        <f>Tabla4[[#Totals],[Costo]]</f>
        <v>-678039975.64166665</v>
      </c>
    </row>
    <row r="7" spans="2:6" x14ac:dyDescent="0.25">
      <c r="B7" t="s">
        <v>227</v>
      </c>
      <c r="C7">
        <v>7400006</v>
      </c>
      <c r="D7" s="32">
        <v>200406</v>
      </c>
      <c r="E7" t="s">
        <v>87</v>
      </c>
      <c r="F7" s="5">
        <f>Tabla48[[#Totals],[Costo]]</f>
        <v>-115480859.8</v>
      </c>
    </row>
    <row r="8" spans="2:6" x14ac:dyDescent="0.25">
      <c r="B8" t="s">
        <v>228</v>
      </c>
      <c r="C8">
        <v>7400008</v>
      </c>
      <c r="D8" s="32">
        <v>300306</v>
      </c>
      <c r="E8" t="s">
        <v>121</v>
      </c>
      <c r="F8" s="5">
        <f>Tabla489[[#Totals],[Costo]]</f>
        <v>-205479467.5</v>
      </c>
    </row>
    <row r="9" spans="2:6" x14ac:dyDescent="0.25">
      <c r="B9" t="s">
        <v>228</v>
      </c>
      <c r="C9" s="55"/>
      <c r="D9" s="55"/>
      <c r="E9" s="37"/>
      <c r="F9" s="56"/>
    </row>
    <row r="10" spans="2:6" x14ac:dyDescent="0.25">
      <c r="B10" t="s">
        <v>225</v>
      </c>
      <c r="C10" s="55">
        <v>7400174</v>
      </c>
      <c r="D10" s="91">
        <v>402000</v>
      </c>
      <c r="E10" s="37" t="s">
        <v>264</v>
      </c>
      <c r="F10" s="56">
        <f>Tabla48911141618207[[#Totals],[Costo]]</f>
        <v>0</v>
      </c>
    </row>
    <row r="11" spans="2:6" x14ac:dyDescent="0.25">
      <c r="B11" t="s">
        <v>225</v>
      </c>
      <c r="C11">
        <v>7400076</v>
      </c>
      <c r="D11" s="32">
        <v>400600</v>
      </c>
      <c r="E11" t="s">
        <v>265</v>
      </c>
      <c r="F11" s="5">
        <f>Tabla4891114161820212527[[#Totals],[Costo]]</f>
        <v>-336188656.0333333</v>
      </c>
    </row>
    <row r="12" spans="2:6" x14ac:dyDescent="0.25">
      <c r="B12" t="s">
        <v>225</v>
      </c>
      <c r="C12">
        <v>7400205</v>
      </c>
      <c r="D12" s="32">
        <v>401004</v>
      </c>
      <c r="E12" t="s">
        <v>266</v>
      </c>
      <c r="F12" s="5">
        <f>Tabla489111416[[#Totals],[Costo]]</f>
        <v>0</v>
      </c>
    </row>
    <row r="13" spans="2:6" x14ac:dyDescent="0.25">
      <c r="B13" t="s">
        <v>226</v>
      </c>
      <c r="C13">
        <v>7400030</v>
      </c>
      <c r="D13" s="32">
        <v>401506</v>
      </c>
      <c r="E13" t="s">
        <v>166</v>
      </c>
      <c r="F13" s="5">
        <f>Tabla489111416182021[[#Totals],[Costo]]</f>
        <v>0</v>
      </c>
    </row>
    <row r="14" spans="2:6" x14ac:dyDescent="0.25">
      <c r="B14" t="s">
        <v>226</v>
      </c>
      <c r="C14">
        <v>7400001</v>
      </c>
      <c r="D14" s="32">
        <v>401906</v>
      </c>
      <c r="E14" t="s">
        <v>173</v>
      </c>
      <c r="F14" s="5">
        <f>Tabla48911141618222427303233353739[[#Totals],[Costo]]</f>
        <v>0</v>
      </c>
    </row>
    <row r="15" spans="2:6" x14ac:dyDescent="0.25">
      <c r="B15" t="s">
        <v>225</v>
      </c>
      <c r="C15">
        <v>7400169</v>
      </c>
      <c r="D15" s="32">
        <v>200700</v>
      </c>
      <c r="E15" t="s">
        <v>229</v>
      </c>
      <c r="F15" s="5">
        <f>Tabla4891114162931[[#Totals],[Costo]]</f>
        <v>-41201000</v>
      </c>
    </row>
    <row r="16" spans="2:6" x14ac:dyDescent="0.25">
      <c r="B16" t="s">
        <v>225</v>
      </c>
      <c r="C16">
        <v>7400075</v>
      </c>
      <c r="D16" s="32">
        <v>200800</v>
      </c>
      <c r="E16" t="s">
        <v>261</v>
      </c>
      <c r="F16" s="5">
        <f>0</f>
        <v>0</v>
      </c>
    </row>
    <row r="17" spans="2:14" x14ac:dyDescent="0.25">
      <c r="B17" t="s">
        <v>225</v>
      </c>
      <c r="C17">
        <v>7400171</v>
      </c>
      <c r="D17" s="32">
        <v>200901</v>
      </c>
      <c r="E17" t="s">
        <v>263</v>
      </c>
      <c r="F17" s="5">
        <f>Tabla4891114161820[[#Totals],[Costo]]</f>
        <v>0</v>
      </c>
    </row>
    <row r="18" spans="2:14" x14ac:dyDescent="0.25">
      <c r="B18" t="s">
        <v>225</v>
      </c>
      <c r="C18">
        <v>7400100</v>
      </c>
      <c r="D18" s="32">
        <v>402600</v>
      </c>
      <c r="E18" t="s">
        <v>222</v>
      </c>
      <c r="F18" s="5">
        <f>Tabla48911141629[[#Totals],[Costo]]</f>
        <v>-230303169.24000001</v>
      </c>
    </row>
    <row r="19" spans="2:14" x14ac:dyDescent="0.25">
      <c r="F19" s="5">
        <f>SUBTOTAL(109,Tabla31[VALOR])</f>
        <v>-1634873182.2349999</v>
      </c>
    </row>
    <row r="21" spans="2:14" x14ac:dyDescent="0.25">
      <c r="I21" t="s">
        <v>273</v>
      </c>
      <c r="J21" s="31"/>
      <c r="K21" s="49">
        <f>J21/J$25</f>
        <v>0</v>
      </c>
      <c r="L21" s="31"/>
    </row>
    <row r="22" spans="2:14" x14ac:dyDescent="0.25">
      <c r="I22" t="s">
        <v>274</v>
      </c>
      <c r="J22" s="31">
        <v>635872879.29333305</v>
      </c>
      <c r="K22" s="49">
        <f>J22/J$25</f>
        <v>0.44485495685226212</v>
      </c>
      <c r="L22" s="31"/>
    </row>
    <row r="23" spans="2:14" x14ac:dyDescent="0.25">
      <c r="I23" t="s">
        <v>275</v>
      </c>
      <c r="J23" s="31">
        <v>678039975.64166701</v>
      </c>
      <c r="K23" s="49">
        <f>J23/J$25</f>
        <v>0.47435494409416173</v>
      </c>
    </row>
    <row r="24" spans="2:14" x14ac:dyDescent="0.25">
      <c r="I24" t="s">
        <v>276</v>
      </c>
      <c r="J24" s="31">
        <v>115480859.8</v>
      </c>
      <c r="K24" s="49">
        <f>J24/J$25</f>
        <v>8.0790099053576273E-2</v>
      </c>
    </row>
    <row r="25" spans="2:14" x14ac:dyDescent="0.25">
      <c r="J25" s="48">
        <f>SUM(J21:J24)</f>
        <v>1429393714.7349999</v>
      </c>
    </row>
    <row r="30" spans="2:14" ht="15.75" thickBot="1" x14ac:dyDescent="0.3"/>
    <row r="31" spans="2:14" ht="26.25" thickBot="1" x14ac:dyDescent="0.3">
      <c r="I31" s="38" t="s">
        <v>234</v>
      </c>
      <c r="J31" s="38" t="s">
        <v>235</v>
      </c>
      <c r="K31" s="38" t="s">
        <v>236</v>
      </c>
      <c r="L31" s="38" t="s">
        <v>237</v>
      </c>
      <c r="M31" s="38" t="s">
        <v>238</v>
      </c>
      <c r="N31" s="38" t="s">
        <v>239</v>
      </c>
    </row>
    <row r="32" spans="2:14" ht="17.25" thickTop="1" thickBot="1" x14ac:dyDescent="0.3">
      <c r="I32" s="39">
        <v>2019</v>
      </c>
      <c r="J32" s="44">
        <v>447022443.32666665</v>
      </c>
      <c r="K32" s="47">
        <v>2456146537.2814908</v>
      </c>
      <c r="L32" s="44">
        <v>1145923920.0999999</v>
      </c>
      <c r="M32" s="46" t="s">
        <v>240</v>
      </c>
      <c r="N32" s="41">
        <f>SUM(J32:M32)</f>
        <v>4049092900.7081575</v>
      </c>
    </row>
    <row r="33" spans="9:14" ht="17.25" thickTop="1" thickBot="1" x14ac:dyDescent="0.3">
      <c r="I33" s="40">
        <v>2020</v>
      </c>
      <c r="J33" s="45">
        <v>872890950.66000009</v>
      </c>
      <c r="K33" s="47">
        <v>2066940536.0999999</v>
      </c>
      <c r="L33" s="45">
        <v>947658063.24666667</v>
      </c>
      <c r="M33" s="47">
        <v>151244360.24000001</v>
      </c>
      <c r="N33" s="41">
        <f t="shared" ref="N33:N37" si="0">SUM(J33:M33)</f>
        <v>4038733910.2466669</v>
      </c>
    </row>
    <row r="34" spans="9:14" ht="17.25" thickTop="1" thickBot="1" x14ac:dyDescent="0.3">
      <c r="I34" s="40">
        <v>2021</v>
      </c>
      <c r="J34" s="45">
        <v>3563067828.5099993</v>
      </c>
      <c r="K34" s="47">
        <v>1393844793.7066667</v>
      </c>
      <c r="L34" s="45">
        <v>126873000</v>
      </c>
      <c r="M34" s="47">
        <v>485743724.89000005</v>
      </c>
      <c r="N34" s="41">
        <f t="shared" si="0"/>
        <v>5569529347.1066666</v>
      </c>
    </row>
    <row r="35" spans="9:14" ht="17.25" thickTop="1" thickBot="1" x14ac:dyDescent="0.3">
      <c r="I35" s="40">
        <v>2022</v>
      </c>
      <c r="J35" s="45">
        <v>4868861898.2766657</v>
      </c>
      <c r="K35" s="47">
        <v>3471633209.7233334</v>
      </c>
      <c r="L35" s="45">
        <v>66239000</v>
      </c>
      <c r="M35" s="47">
        <v>737173736.91000009</v>
      </c>
      <c r="N35" s="41">
        <f t="shared" si="0"/>
        <v>9143907844.9099998</v>
      </c>
    </row>
    <row r="36" spans="9:14" ht="17.25" thickTop="1" thickBot="1" x14ac:dyDescent="0.3">
      <c r="I36" s="40">
        <v>2023</v>
      </c>
      <c r="J36" s="45">
        <v>929066512.48666704</v>
      </c>
      <c r="K36" s="47">
        <v>974457448.25683296</v>
      </c>
      <c r="L36" s="45">
        <v>716971302.31599998</v>
      </c>
      <c r="M36" s="47">
        <v>672869759.19166696</v>
      </c>
      <c r="N36" s="41">
        <f>SUM(J36:M36)</f>
        <v>3293365022.2511668</v>
      </c>
    </row>
    <row r="37" spans="9:14" ht="17.25" thickTop="1" thickBot="1" x14ac:dyDescent="0.3">
      <c r="I37" s="40" t="s">
        <v>241</v>
      </c>
      <c r="J37" s="42">
        <f>SUM(J32:J36)</f>
        <v>10680909633.259998</v>
      </c>
      <c r="K37" s="43">
        <f>SUM(K32:K36)</f>
        <v>10363022525.068323</v>
      </c>
      <c r="L37" s="42">
        <f>SUM(L32:L36)</f>
        <v>3003665285.6626663</v>
      </c>
      <c r="M37" s="43">
        <f t="shared" ref="M37" si="1">SUM(M32:M36)</f>
        <v>2047031581.231667</v>
      </c>
      <c r="N37" s="41">
        <f t="shared" si="0"/>
        <v>26094629025.222656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7E5C-D006-49DF-BFA5-561D9E23205C}">
  <sheetPr>
    <tabColor theme="9" tint="0.39997558519241921"/>
  </sheetPr>
  <dimension ref="B2:N21"/>
  <sheetViews>
    <sheetView workbookViewId="0">
      <selection activeCell="B28" sqref="B28"/>
    </sheetView>
  </sheetViews>
  <sheetFormatPr baseColWidth="10" defaultRowHeight="15" x14ac:dyDescent="0.25"/>
  <cols>
    <col min="3" max="3" width="64.7109375" bestFit="1" customWidth="1"/>
    <col min="4" max="4" width="17.7109375" bestFit="1" customWidth="1"/>
    <col min="5" max="5" width="15" bestFit="1" customWidth="1"/>
    <col min="6" max="6" width="14.5703125" bestFit="1" customWidth="1"/>
    <col min="7" max="7" width="13.28515625" bestFit="1" customWidth="1"/>
    <col min="8" max="8" width="16.42578125" bestFit="1" customWidth="1"/>
    <col min="10" max="10" width="14.5703125" bestFit="1" customWidth="1"/>
  </cols>
  <sheetData>
    <row r="2" spans="2:14" x14ac:dyDescent="0.25">
      <c r="B2" s="1">
        <v>401506</v>
      </c>
      <c r="C2" s="1" t="s">
        <v>166</v>
      </c>
    </row>
    <row r="4" spans="2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14" x14ac:dyDescent="0.25">
      <c r="B5" t="s">
        <v>15</v>
      </c>
      <c r="C5" t="str">
        <f>IFERROR(VLOOKUP(B5,[1]UCC_CAP14!$B:$D,2,0),"")</f>
        <v>km de conductor/fase aéreo urbano - Trenzado - Aluminio - calibre  1/0</v>
      </c>
      <c r="D5" s="4">
        <f>IFERROR(VLOOKUP(B5,[1]UCC_CAP14!$B:$D,3,0),0)</f>
        <v>10612500</v>
      </c>
      <c r="E5" s="26"/>
      <c r="F5" s="5">
        <f t="shared" ref="F5:F13" si="0">E5*D5</f>
        <v>0</v>
      </c>
      <c r="G5" s="19">
        <f>_xlfn.XLOOKUP(B5,[2]!Tabla267[UUCC],[2]!Tabla267[CANTIDAD],0)</f>
        <v>0</v>
      </c>
      <c r="H5" s="5">
        <f t="shared" ref="H5:H13" si="1">G5*D5</f>
        <v>0</v>
      </c>
      <c r="I5" s="7">
        <f t="shared" ref="I5:I13" si="2">E5-G5</f>
        <v>0</v>
      </c>
    </row>
    <row r="6" spans="2:14" x14ac:dyDescent="0.25">
      <c r="B6" t="s">
        <v>17</v>
      </c>
      <c r="C6" t="str">
        <f>IFERROR(VLOOKUP(B6,[1]UCC_CAP14!$B:$D,2,0),"")</f>
        <v>km de conductor/fase aéreo urbano - Trenzado - Aluminio - calibre  4/0</v>
      </c>
      <c r="D6" s="4">
        <f>IFERROR(VLOOKUP(B6,[1]UCC_CAP14!$B:$D,3,0),0)</f>
        <v>15463000</v>
      </c>
      <c r="E6" s="26"/>
      <c r="F6" s="5">
        <f t="shared" si="0"/>
        <v>0</v>
      </c>
      <c r="G6" s="19">
        <f>_xlfn.XLOOKUP(B6,[2]!Tabla267[UUCC],[2]!Tabla267[CANTIDAD],0)</f>
        <v>0</v>
      </c>
      <c r="H6" s="5">
        <f t="shared" si="1"/>
        <v>0</v>
      </c>
      <c r="I6" s="7">
        <f t="shared" si="2"/>
        <v>0</v>
      </c>
    </row>
    <row r="7" spans="2:14" x14ac:dyDescent="0.25">
      <c r="B7" t="s">
        <v>21</v>
      </c>
      <c r="C7" t="str">
        <f>IFERROR(VLOOKUP(B7,[1]UCC_CAP14!$B:$D,2,0),"")</f>
        <v>Puesta a Tierra N1</v>
      </c>
      <c r="D7" s="4">
        <f>IFERROR(VLOOKUP(B7,[1]UCC_CAP14!$B:$D,3,0),0)</f>
        <v>154040</v>
      </c>
      <c r="E7" s="26"/>
      <c r="F7" s="5">
        <f t="shared" si="0"/>
        <v>0</v>
      </c>
      <c r="G7" s="6">
        <f>_xlfn.XLOOKUP(B7,[2]!Tabla267[UUCC],[2]!Tabla267[CANTIDAD],0)</f>
        <v>0</v>
      </c>
      <c r="H7" s="5">
        <f t="shared" si="1"/>
        <v>0</v>
      </c>
      <c r="I7" s="7">
        <f t="shared" si="2"/>
        <v>0</v>
      </c>
    </row>
    <row r="8" spans="2:14" x14ac:dyDescent="0.25">
      <c r="B8" t="s">
        <v>174</v>
      </c>
      <c r="C8" t="str">
        <f>IFERROR(VLOOKUP(B8,[1]UCC_CAP14!$B:$D,2,0),"")</f>
        <v>Equipo de medida - N2</v>
      </c>
      <c r="D8" s="4">
        <f>IFERROR(VLOOKUP(B8,[1]UCC_CAP14!$B:$D,3,0),0)</f>
        <v>1023000</v>
      </c>
      <c r="E8" s="26"/>
      <c r="F8" s="5">
        <f>E8*D8</f>
        <v>0</v>
      </c>
      <c r="G8" s="6">
        <f>_xlfn.XLOOKUP(B8,[2]!Tabla267[UUCC],[2]!Tabla267[CANTIDAD],0)</f>
        <v>0</v>
      </c>
      <c r="H8" s="5">
        <f>G8*D8</f>
        <v>0</v>
      </c>
      <c r="I8" s="7">
        <f>E8-G8</f>
        <v>0</v>
      </c>
    </row>
    <row r="9" spans="2:14" x14ac:dyDescent="0.25">
      <c r="B9" s="27" t="s">
        <v>129</v>
      </c>
      <c r="C9" t="str">
        <f>IFERROR(VLOOKUP(B9,[1]UCC_CAP14!$B:$D,2,0),"")</f>
        <v>Transformador de tensión - N2</v>
      </c>
      <c r="D9" s="4">
        <f>IFERROR(VLOOKUP(B9,[1]UCC_CAP14!$B:$D,3,0),0)</f>
        <v>5571000</v>
      </c>
      <c r="E9" s="26"/>
      <c r="F9" s="5">
        <f t="shared" si="0"/>
        <v>0</v>
      </c>
      <c r="G9" s="6">
        <f>_xlfn.XLOOKUP(B9,[2]!Tabla267[UUCC],[2]!Tabla267[CANTIDAD],0)</f>
        <v>0</v>
      </c>
      <c r="H9" s="5">
        <f t="shared" si="1"/>
        <v>0</v>
      </c>
      <c r="I9" s="7">
        <f t="shared" si="2"/>
        <v>0</v>
      </c>
    </row>
    <row r="10" spans="2:14" x14ac:dyDescent="0.25">
      <c r="B10" s="27" t="s">
        <v>167</v>
      </c>
      <c r="C10" t="str">
        <f>IFERROR(VLOOKUP(B10,[1]UCC_CAP14!$B:$D,2,0),"")</f>
        <v>Transformador de corriente - N2</v>
      </c>
      <c r="D10" s="4">
        <f>IFERROR(VLOOKUP(B10,[1]UCC_CAP14!$B:$D,3,0),0)</f>
        <v>3570000</v>
      </c>
      <c r="E10" s="26"/>
      <c r="F10" s="5">
        <f t="shared" si="0"/>
        <v>0</v>
      </c>
      <c r="G10" s="6">
        <f>_xlfn.XLOOKUP(B10,[2]!Tabla267[UUCC],[2]!Tabla267[CANTIDAD],0)</f>
        <v>0</v>
      </c>
      <c r="H10" s="5">
        <f t="shared" si="1"/>
        <v>0</v>
      </c>
      <c r="I10" s="7">
        <f t="shared" si="2"/>
        <v>0</v>
      </c>
    </row>
    <row r="11" spans="2:14" x14ac:dyDescent="0.25">
      <c r="B11" s="27" t="s">
        <v>168</v>
      </c>
      <c r="C11" t="str">
        <f>IFERROR(VLOOKUP(B11,[1]UCC_CAP14!$B:$D,2,0),"")</f>
        <v>Equipo de medida - N3</v>
      </c>
      <c r="D11" s="4">
        <f>IFERROR(VLOOKUP(B11,[1]UCC_CAP14!$B:$D,3,0),0)</f>
        <v>1071000</v>
      </c>
      <c r="E11" s="26"/>
      <c r="F11" s="5">
        <f t="shared" si="0"/>
        <v>0</v>
      </c>
      <c r="G11" s="6">
        <f>_xlfn.XLOOKUP(B11,[2]!Tabla267[UUCC],[2]!Tabla267[CANTIDAD],0)</f>
        <v>0</v>
      </c>
      <c r="H11" s="5">
        <f t="shared" si="1"/>
        <v>0</v>
      </c>
      <c r="I11" s="7">
        <f t="shared" si="2"/>
        <v>0</v>
      </c>
    </row>
    <row r="12" spans="2:14" x14ac:dyDescent="0.25">
      <c r="B12" s="27" t="s">
        <v>169</v>
      </c>
      <c r="C12" t="str">
        <f>IFERROR(VLOOKUP(B12,[1]UCC_CAP14!$B:$D,2,0),"")</f>
        <v>Transformador de tensión - N3</v>
      </c>
      <c r="D12" s="4">
        <f>IFERROR(VLOOKUP(B12,[1]UCC_CAP14!$B:$D,3,0),0)</f>
        <v>5908000</v>
      </c>
      <c r="E12" s="26"/>
      <c r="F12" s="5">
        <f t="shared" si="0"/>
        <v>0</v>
      </c>
      <c r="G12" s="6">
        <f>_xlfn.XLOOKUP(B12,[2]!Tabla267[UUCC],[2]!Tabla267[CANTIDAD],0)</f>
        <v>0</v>
      </c>
      <c r="H12" s="5">
        <f t="shared" si="1"/>
        <v>0</v>
      </c>
      <c r="I12" s="7">
        <f t="shared" si="2"/>
        <v>0</v>
      </c>
    </row>
    <row r="13" spans="2:14" x14ac:dyDescent="0.25">
      <c r="B13" s="27" t="s">
        <v>170</v>
      </c>
      <c r="C13" t="str">
        <f>IFERROR(VLOOKUP(B13,[1]UCC_CAP14!$B:$D,2,0),"")</f>
        <v>Transformador de corriente - N3</v>
      </c>
      <c r="D13" s="4">
        <f>IFERROR(VLOOKUP(B13,[1]UCC_CAP14!$B:$D,3,0),0)</f>
        <v>6765000</v>
      </c>
      <c r="E13" s="26"/>
      <c r="F13" s="5">
        <f t="shared" si="0"/>
        <v>0</v>
      </c>
      <c r="G13" s="6">
        <f>_xlfn.XLOOKUP(B13,[2]!Tabla267[UUCC],[2]!Tabla267[CANTIDAD],0)</f>
        <v>0</v>
      </c>
      <c r="H13" s="5">
        <f t="shared" si="1"/>
        <v>0</v>
      </c>
      <c r="I13" s="7">
        <f t="shared" si="2"/>
        <v>0</v>
      </c>
    </row>
    <row r="14" spans="2:14" x14ac:dyDescent="0.25">
      <c r="F14" s="5">
        <f>SUBTOTAL(109,Tabla489156107151920[Valor Plan])</f>
        <v>0</v>
      </c>
      <c r="H14" s="5">
        <f>SUBTOTAL(109,Tabla489156107151920[Valor CAPEX])</f>
        <v>0</v>
      </c>
      <c r="I14">
        <f>SUBTOTAL(103,Tabla489156107151920[Diferencia])</f>
        <v>9</v>
      </c>
    </row>
    <row r="15" spans="2:14" x14ac:dyDescent="0.25">
      <c r="D15" s="11"/>
      <c r="E15" s="11"/>
      <c r="F15" s="11"/>
      <c r="J15" s="5"/>
      <c r="N15" s="5"/>
    </row>
    <row r="17" spans="2:7" x14ac:dyDescent="0.25">
      <c r="B17" s="21" t="s">
        <v>171</v>
      </c>
      <c r="C17" s="21" t="s">
        <v>166</v>
      </c>
    </row>
    <row r="18" spans="2:7" x14ac:dyDescent="0.25">
      <c r="B18" s="13" t="s">
        <v>75</v>
      </c>
      <c r="C18" t="s">
        <v>2</v>
      </c>
      <c r="D18" t="s">
        <v>76</v>
      </c>
      <c r="E18" t="s">
        <v>77</v>
      </c>
      <c r="F18" t="s">
        <v>8</v>
      </c>
      <c r="G18" t="s">
        <v>78</v>
      </c>
    </row>
    <row r="19" spans="2:7" x14ac:dyDescent="0.25">
      <c r="B19" t="s">
        <v>174</v>
      </c>
      <c r="C19" t="s">
        <v>220</v>
      </c>
      <c r="D19" s="7">
        <f>E8</f>
        <v>0</v>
      </c>
      <c r="E19" s="6">
        <f>G8</f>
        <v>0</v>
      </c>
      <c r="F19" s="23">
        <f t="shared" ref="F19:F20" si="3">D19-E19</f>
        <v>0</v>
      </c>
      <c r="G19" s="5">
        <f>D8*F19</f>
        <v>0</v>
      </c>
    </row>
    <row r="20" spans="2:7" x14ac:dyDescent="0.25">
      <c r="B20" t="s">
        <v>169</v>
      </c>
      <c r="C20" t="s">
        <v>221</v>
      </c>
      <c r="D20" s="7">
        <f>E12</f>
        <v>0</v>
      </c>
      <c r="E20" s="6">
        <f>G12</f>
        <v>0</v>
      </c>
      <c r="F20" s="23">
        <f t="shared" si="3"/>
        <v>0</v>
      </c>
      <c r="G20" s="5">
        <f>D12*F20</f>
        <v>0</v>
      </c>
    </row>
    <row r="21" spans="2:7" x14ac:dyDescent="0.25">
      <c r="G21" s="15">
        <f>SUBTOTAL(109,Tabla489111416182021[Costo])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ACE-E6BD-487E-82CF-966F1A1D5027}">
  <sheetPr>
    <tabColor theme="9" tint="0.39997558519241921"/>
  </sheetPr>
  <dimension ref="B2:N14"/>
  <sheetViews>
    <sheetView workbookViewId="0">
      <selection activeCell="J27" sqref="J27"/>
    </sheetView>
  </sheetViews>
  <sheetFormatPr baseColWidth="10" defaultRowHeight="15" x14ac:dyDescent="0.25"/>
  <cols>
    <col min="3" max="3" width="26.7109375" bestFit="1" customWidth="1"/>
    <col min="4" max="4" width="17.7109375" bestFit="1" customWidth="1"/>
    <col min="5" max="5" width="15" bestFit="1" customWidth="1"/>
    <col min="6" max="6" width="14.5703125" bestFit="1" customWidth="1"/>
    <col min="7" max="7" width="15" bestFit="1" customWidth="1"/>
    <col min="8" max="8" width="16.42578125" bestFit="1" customWidth="1"/>
    <col min="9" max="9" width="13.85546875" bestFit="1" customWidth="1"/>
    <col min="10" max="10" width="14.5703125" bestFit="1" customWidth="1"/>
  </cols>
  <sheetData>
    <row r="2" spans="2:14" x14ac:dyDescent="0.25">
      <c r="B2" s="1">
        <v>401906</v>
      </c>
      <c r="C2" s="1" t="s">
        <v>173</v>
      </c>
    </row>
    <row r="4" spans="2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14" x14ac:dyDescent="0.25">
      <c r="B5" s="74" t="s">
        <v>174</v>
      </c>
      <c r="C5" s="68" t="str">
        <f>IFERROR(VLOOKUP(B5,[1]UCC_CAP14!$B:$D,2,0),"")</f>
        <v>Equipo de medida - N2</v>
      </c>
      <c r="D5" s="69">
        <f>IFERROR(VLOOKUP(B5,[1]UCC_CAP14!$B:$D,3,0),0)</f>
        <v>1023000</v>
      </c>
      <c r="E5" s="75">
        <v>80</v>
      </c>
      <c r="F5" s="70">
        <f>E5*D5</f>
        <v>81840000</v>
      </c>
      <c r="G5" s="71"/>
      <c r="H5" s="70">
        <f>G5*D5</f>
        <v>0</v>
      </c>
      <c r="I5" s="72">
        <f t="shared" ref="I5:I7" si="0">E5-G5</f>
        <v>80</v>
      </c>
    </row>
    <row r="6" spans="2:14" x14ac:dyDescent="0.25">
      <c r="B6" s="27"/>
      <c r="C6" t="str">
        <f>IFERROR(VLOOKUP(B6,[1]UCC_CAP14!$B:$D,2,0),"")</f>
        <v/>
      </c>
      <c r="D6" s="4">
        <f>IFERROR(VLOOKUP(B6,[1]UCC_CAP14!$B:$D,3,0),0)</f>
        <v>0</v>
      </c>
      <c r="E6" s="26"/>
      <c r="F6" s="5">
        <f>E6*D6</f>
        <v>0</v>
      </c>
      <c r="G6" s="6"/>
      <c r="H6" s="5">
        <f>G6*D6</f>
        <v>0</v>
      </c>
      <c r="I6" s="7">
        <f t="shared" si="0"/>
        <v>0</v>
      </c>
    </row>
    <row r="7" spans="2:14" x14ac:dyDescent="0.25">
      <c r="B7" s="27"/>
      <c r="C7" t="str">
        <f>IFERROR(VLOOKUP(B7,[1]UCC_CAP14!$B:$D,2,0),"")</f>
        <v/>
      </c>
      <c r="D7" s="4">
        <f>IFERROR(VLOOKUP(B7,[1]UCC_CAP14!$B:$D,3,0),0)</f>
        <v>0</v>
      </c>
      <c r="E7" s="26"/>
      <c r="F7" s="5">
        <f>E7*D7</f>
        <v>0</v>
      </c>
      <c r="G7" s="6"/>
      <c r="H7" s="5">
        <f>G7*D7</f>
        <v>0</v>
      </c>
      <c r="I7" s="7">
        <f t="shared" si="0"/>
        <v>0</v>
      </c>
    </row>
    <row r="8" spans="2:14" x14ac:dyDescent="0.25">
      <c r="F8" s="5">
        <f>SUBTOTAL(109,Tabla489152326293128343638[Valor Plan])</f>
        <v>81840000</v>
      </c>
      <c r="H8" s="5">
        <f>SUBTOTAL(109,Tabla489152326293128343638[Valor CAPEX])</f>
        <v>0</v>
      </c>
      <c r="I8">
        <f>SUBTOTAL(103,Tabla489152326293128343638[Diferencia])</f>
        <v>3</v>
      </c>
    </row>
    <row r="9" spans="2:14" x14ac:dyDescent="0.25">
      <c r="D9" s="11"/>
      <c r="E9" s="11"/>
      <c r="F9" s="11"/>
      <c r="J9" s="5"/>
      <c r="N9" s="5"/>
    </row>
    <row r="11" spans="2:14" x14ac:dyDescent="0.25">
      <c r="B11" s="21">
        <v>7400001</v>
      </c>
      <c r="C11" s="21"/>
    </row>
    <row r="12" spans="2:14" x14ac:dyDescent="0.25">
      <c r="B12" s="13" t="s">
        <v>75</v>
      </c>
      <c r="C12" t="s">
        <v>2</v>
      </c>
      <c r="D12" t="s">
        <v>76</v>
      </c>
      <c r="E12" t="s">
        <v>77</v>
      </c>
      <c r="F12" t="s">
        <v>8</v>
      </c>
      <c r="G12" t="s">
        <v>78</v>
      </c>
    </row>
    <row r="13" spans="2:14" x14ac:dyDescent="0.25">
      <c r="D13" s="7"/>
      <c r="E13" s="6"/>
      <c r="F13" s="23"/>
      <c r="G13" s="5"/>
    </row>
    <row r="14" spans="2:14" x14ac:dyDescent="0.25">
      <c r="G14" s="15">
        <f>SUBTOTAL(109,Tabla48911141618222427303233353739[Costo])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D1D0-65EE-4A3E-8A3D-C7EAA9903FE1}">
  <sheetPr>
    <tabColor theme="9" tint="0.39997558519241921"/>
  </sheetPr>
  <dimension ref="A2:N109"/>
  <sheetViews>
    <sheetView topLeftCell="A85" workbookViewId="0">
      <selection activeCell="E116" sqref="E116"/>
    </sheetView>
  </sheetViews>
  <sheetFormatPr baseColWidth="10" defaultRowHeight="15" x14ac:dyDescent="0.25"/>
  <cols>
    <col min="2" max="2" width="22.28515625" customWidth="1"/>
    <col min="3" max="3" width="70.7109375" bestFit="1" customWidth="1"/>
    <col min="4" max="5" width="17.7109375" customWidth="1"/>
    <col min="6" max="6" width="21.7109375" bestFit="1" customWidth="1"/>
    <col min="7" max="7" width="15" bestFit="1" customWidth="1"/>
    <col min="8" max="8" width="16.85546875" bestFit="1" customWidth="1"/>
    <col min="9" max="9" width="13.85546875" bestFit="1" customWidth="1"/>
    <col min="10" max="10" width="14.5703125" bestFit="1" customWidth="1"/>
    <col min="11" max="11" width="15" bestFit="1" customWidth="1"/>
    <col min="12" max="13" width="16.7109375" bestFit="1" customWidth="1"/>
    <col min="14" max="14" width="16.42578125" bestFit="1" customWidth="1"/>
    <col min="15" max="15" width="14.7109375" bestFit="1" customWidth="1"/>
  </cols>
  <sheetData>
    <row r="2" spans="1:9" x14ac:dyDescent="0.25">
      <c r="B2" s="1">
        <v>200406</v>
      </c>
      <c r="C2" s="1" t="s">
        <v>87</v>
      </c>
    </row>
    <row r="4" spans="1:9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9" x14ac:dyDescent="0.25">
      <c r="B5" s="60" t="s">
        <v>88</v>
      </c>
      <c r="C5" s="60" t="str">
        <f>IFERROR(VLOOKUP(B5,[1]UCC_CAP14!$B:$D,2,0),"")</f>
        <v>Caja para redes subterráneas tipo sencillo</v>
      </c>
      <c r="D5" s="61">
        <f>IFERROR(VLOOKUP(B5,[1]UCC_CAP14!$B:$D,3,0),0)</f>
        <v>1519000</v>
      </c>
      <c r="E5" s="60">
        <v>0</v>
      </c>
      <c r="F5" s="63">
        <f t="shared" ref="F5:F46" si="0">E5*D5</f>
        <v>0</v>
      </c>
      <c r="G5" s="64">
        <f>_xlfn.XLOOKUP(B5,[2]!Tabla24[UUCC],[2]!Tabla24[CANTIDAD],0)</f>
        <v>0</v>
      </c>
      <c r="H5" s="63">
        <f t="shared" ref="H5:H46" si="1">G5*D5</f>
        <v>0</v>
      </c>
      <c r="I5" s="65">
        <f t="shared" ref="I5:I80" si="2">E5-G5</f>
        <v>0</v>
      </c>
    </row>
    <row r="6" spans="1:9" x14ac:dyDescent="0.25">
      <c r="B6" s="60" t="s">
        <v>89</v>
      </c>
      <c r="C6" s="60" t="str">
        <f>IFERROR(VLOOKUP(B6,[1]UCC_CAP14!$B:$D,2,0),"")</f>
        <v>Caja para redes subterráneas tipo doble</v>
      </c>
      <c r="D6" s="61">
        <f>IFERROR(VLOOKUP(B6,[1]UCC_CAP14!$B:$D,3,0),0)</f>
        <v>3755000</v>
      </c>
      <c r="E6" s="60">
        <v>0</v>
      </c>
      <c r="F6" s="63">
        <f t="shared" si="0"/>
        <v>0</v>
      </c>
      <c r="G6" s="64">
        <f>_xlfn.XLOOKUP(B6,[2]!Tabla24[UUCC],[2]!Tabla24[CANTIDAD],0)</f>
        <v>0</v>
      </c>
      <c r="H6" s="63">
        <f t="shared" si="1"/>
        <v>0</v>
      </c>
      <c r="I6" s="65">
        <f t="shared" si="2"/>
        <v>0</v>
      </c>
    </row>
    <row r="7" spans="1:9" x14ac:dyDescent="0.25">
      <c r="A7" t="s">
        <v>90</v>
      </c>
      <c r="B7" s="60" t="s">
        <v>90</v>
      </c>
      <c r="C7" s="60" t="str">
        <f>IFERROR(VLOOKUP(B7,[1]UCC_CAP14!$B:$D,2,0),"")</f>
        <v>Canalización con   2 ductos</v>
      </c>
      <c r="D7" s="61">
        <f>IFERROR(VLOOKUP(B7,[1]UCC_CAP14!$B:$D,3,0),0)</f>
        <v>124000</v>
      </c>
      <c r="E7" s="62">
        <v>0.82748999999999984</v>
      </c>
      <c r="F7" s="63">
        <f t="shared" si="0"/>
        <v>102608.75999999998</v>
      </c>
      <c r="G7" s="64">
        <f>_xlfn.XLOOKUP(B7,[2]!Tabla24[UUCC],[2]!Tabla24[CANTIDAD],0)</f>
        <v>0</v>
      </c>
      <c r="H7" s="63">
        <f t="shared" si="1"/>
        <v>0</v>
      </c>
      <c r="I7" s="65">
        <f t="shared" si="2"/>
        <v>0.82748999999999984</v>
      </c>
    </row>
    <row r="8" spans="1:9" x14ac:dyDescent="0.25">
      <c r="B8" s="60" t="s">
        <v>9</v>
      </c>
      <c r="C8" s="60" t="str">
        <f>IFERROR(VLOOKUP(B8,[1]UCC_CAP14!$B:$D,2,0),"")</f>
        <v>km de conductor/fase  aéreo urbano - Aislado - Aluminio - calibre &lt; 6</v>
      </c>
      <c r="D8" s="61">
        <f>IFERROR(VLOOKUP(B8,[1]UCC_CAP14!$B:$D,3,0),0)</f>
        <v>702400</v>
      </c>
      <c r="E8" s="60">
        <v>0</v>
      </c>
      <c r="F8" s="63">
        <f>E8*D8</f>
        <v>0</v>
      </c>
      <c r="G8" s="64">
        <f>_xlfn.XLOOKUP(B8,[2]!Tabla24[UUCC],[2]!Tabla24[CANTIDAD],0)</f>
        <v>0</v>
      </c>
      <c r="H8" s="63">
        <f>G8*D8</f>
        <v>0</v>
      </c>
      <c r="I8" s="65">
        <f>E8-G8</f>
        <v>0</v>
      </c>
    </row>
    <row r="9" spans="1:9" x14ac:dyDescent="0.25">
      <c r="B9" s="57" t="s">
        <v>10</v>
      </c>
      <c r="C9" s="57" t="str">
        <f>IFERROR(VLOOKUP(B9,[1]UCC_CAP14!$B:$D,2,0),"")</f>
        <v>km de conductor/fase aéreo rural - Trenzado - Aluminio - calibre 2</v>
      </c>
      <c r="D9" s="58">
        <f>IFERROR(VLOOKUP(B9,[1]UCC_CAP14!$B:$D,3,0),0)</f>
        <v>8189000</v>
      </c>
      <c r="E9" s="57">
        <v>0</v>
      </c>
      <c r="F9" s="15">
        <f t="shared" si="0"/>
        <v>0</v>
      </c>
      <c r="G9" s="59">
        <f>_xlfn.XLOOKUP(B9,[2]!Tabla24[UUCC],[2]!Tabla24[CANTIDAD],0)</f>
        <v>0</v>
      </c>
      <c r="H9" s="15">
        <f t="shared" si="1"/>
        <v>0</v>
      </c>
      <c r="I9" s="23">
        <f t="shared" si="2"/>
        <v>0</v>
      </c>
    </row>
    <row r="10" spans="1:9" x14ac:dyDescent="0.25">
      <c r="B10" s="57" t="s">
        <v>11</v>
      </c>
      <c r="C10" s="57" t="str">
        <f>IFERROR(VLOOKUP(B10,[1]UCC_CAP14!$B:$D,2,0),"")</f>
        <v>km de conductor/fase aéreo rural - Trenzado - Aluminio - calibre  1/0</v>
      </c>
      <c r="D10" s="58">
        <f>IFERROR(VLOOKUP(B10,[1]UCC_CAP14!$B:$D,3,0),0)</f>
        <v>10614200</v>
      </c>
      <c r="E10" s="57">
        <v>0</v>
      </c>
      <c r="F10" s="15">
        <f t="shared" si="0"/>
        <v>0</v>
      </c>
      <c r="G10" s="59">
        <f>_xlfn.XLOOKUP(B10,[2]!Tabla24[UUCC],[2]!Tabla24[CANTIDAD],0)</f>
        <v>0</v>
      </c>
      <c r="H10" s="15">
        <f t="shared" si="1"/>
        <v>0</v>
      </c>
      <c r="I10" s="23">
        <f t="shared" si="2"/>
        <v>0</v>
      </c>
    </row>
    <row r="11" spans="1:9" x14ac:dyDescent="0.25">
      <c r="A11" t="s">
        <v>13</v>
      </c>
      <c r="B11" s="60" t="s">
        <v>13</v>
      </c>
      <c r="C11" s="60" t="str">
        <f>IFERROR(VLOOKUP(B11,[1]UCC_CAP14!$B:$D,2,0),"")</f>
        <v>km de conductor/fase aéreo rural - Trenzado - Aluminio - calibre  4/0</v>
      </c>
      <c r="D11" s="61">
        <f>IFERROR(VLOOKUP(B11,[1]UCC_CAP14!$B:$D,3,0),0)</f>
        <v>15464700</v>
      </c>
      <c r="E11" s="76">
        <v>9.7555200000000024</v>
      </c>
      <c r="F11" s="63">
        <f t="shared" si="0"/>
        <v>150866190.14400002</v>
      </c>
      <c r="G11" s="64">
        <f>_xlfn.XLOOKUP(B11,[2]!Tabla24[UUCC],[2]!Tabla24[CANTIDAD],0)</f>
        <v>0</v>
      </c>
      <c r="H11" s="63">
        <f t="shared" si="1"/>
        <v>0</v>
      </c>
      <c r="I11" s="65">
        <f t="shared" si="2"/>
        <v>9.7555200000000024</v>
      </c>
    </row>
    <row r="12" spans="1:9" x14ac:dyDescent="0.25">
      <c r="B12" s="60" t="s">
        <v>91</v>
      </c>
      <c r="C12" s="60" t="str">
        <f>IFERROR(VLOOKUP(B12,[1]UCC_CAP14!$B:$D,2,0),"")</f>
        <v>km de conductor/fase subterráneo urbano - Aislado - Aluminio - calibre  1/0</v>
      </c>
      <c r="D12" s="61">
        <f>IFERROR(VLOOKUP(B12,[1]UCC_CAP14!$B:$D,3,0),0)</f>
        <v>3072400</v>
      </c>
      <c r="E12" s="60">
        <v>0</v>
      </c>
      <c r="F12" s="63">
        <f t="shared" si="0"/>
        <v>0</v>
      </c>
      <c r="G12" s="64">
        <f>_xlfn.XLOOKUP(B12,[2]!Tabla24[UUCC],[2]!Tabla24[CANTIDAD],0)</f>
        <v>0</v>
      </c>
      <c r="H12" s="63">
        <f t="shared" si="1"/>
        <v>0</v>
      </c>
      <c r="I12" s="65">
        <f t="shared" si="2"/>
        <v>0</v>
      </c>
    </row>
    <row r="13" spans="1:9" x14ac:dyDescent="0.25">
      <c r="B13" s="60" t="s">
        <v>243</v>
      </c>
      <c r="C13" s="60" t="str">
        <f>IFERROR(VLOOKUP(B13,[1]UCC_CAP14!$B:$D,2,0),"")</f>
        <v>km de conductor/fase subterráneo urbano - Aislado - Aluminio - calibre  2/0</v>
      </c>
      <c r="D13" s="61">
        <f>IFERROR(VLOOKUP(B13,[1]UCC_CAP14!$B:$D,3,0),0)</f>
        <v>3664800</v>
      </c>
      <c r="E13" s="60">
        <v>0</v>
      </c>
      <c r="F13" s="63">
        <f>E13*D13</f>
        <v>0</v>
      </c>
      <c r="G13" s="64">
        <f>_xlfn.XLOOKUP(B13,[2]!Tabla24[UUCC],[2]!Tabla24[CANTIDAD],0)</f>
        <v>0</v>
      </c>
      <c r="H13" s="63">
        <f>G13*D13</f>
        <v>0</v>
      </c>
      <c r="I13" s="65">
        <f>E13-G13</f>
        <v>0</v>
      </c>
    </row>
    <row r="14" spans="1:9" x14ac:dyDescent="0.25">
      <c r="B14" s="60" t="s">
        <v>244</v>
      </c>
      <c r="C14" s="60" t="str">
        <f>IFERROR(VLOOKUP(B14,[1]UCC_CAP14!$B:$D,2,0),"")</f>
        <v>km de conductor/fase subterráneo urbano - Aislado - Aluminio - calibre  4/0</v>
      </c>
      <c r="D14" s="61">
        <f>IFERROR(VLOOKUP(B14,[1]UCC_CAP14!$B:$D,3,0),0)</f>
        <v>4849800</v>
      </c>
      <c r="E14" s="60">
        <v>0</v>
      </c>
      <c r="F14" s="63">
        <f>E14*D14</f>
        <v>0</v>
      </c>
      <c r="G14" s="64">
        <f>_xlfn.XLOOKUP(B14,[2]!Tabla24[UUCC],[2]!Tabla24[CANTIDAD],0)</f>
        <v>0</v>
      </c>
      <c r="H14" s="63">
        <f>G14*D14</f>
        <v>0</v>
      </c>
      <c r="I14" s="65">
        <f>E14-G14</f>
        <v>0</v>
      </c>
    </row>
    <row r="15" spans="1:9" x14ac:dyDescent="0.25">
      <c r="B15" s="60" t="s">
        <v>149</v>
      </c>
      <c r="C15" s="60" t="str">
        <f>IFERROR(VLOOKUP(B15,[1]UCC_CAP14!$B:$D,2,0),"")</f>
        <v>km de conductor/fase subterráneo urbano - Aislado - Cobre - calibre 2</v>
      </c>
      <c r="D15" s="61">
        <f>IFERROR(VLOOKUP(B15,[1]UCC_CAP14!$B:$D,3,0),0)</f>
        <v>11476300</v>
      </c>
      <c r="E15" s="60">
        <v>0</v>
      </c>
      <c r="F15" s="63">
        <f>E15*D15</f>
        <v>0</v>
      </c>
      <c r="G15" s="66">
        <f>_xlfn.XLOOKUP(B15,[2]!Tabla24[UUCC],[2]!Tabla24[CANTIDAD],0)</f>
        <v>5.3999999999999999E-2</v>
      </c>
      <c r="H15" s="63">
        <f>G15*D15</f>
        <v>619720.19999999995</v>
      </c>
      <c r="I15" s="65">
        <f>E15-G15</f>
        <v>-5.3999999999999999E-2</v>
      </c>
    </row>
    <row r="16" spans="1:9" x14ac:dyDescent="0.25">
      <c r="B16" s="57" t="s">
        <v>92</v>
      </c>
      <c r="C16" s="57" t="str">
        <f>IFERROR(VLOOKUP(B16,[1]UCC_CAP14!$B:$D,2,0),"")</f>
        <v>km de conductor/fase subterráneo urbano - Aislado - Cobre - calibre  1/0</v>
      </c>
      <c r="D16" s="58">
        <f>IFERROR(VLOOKUP(B16,[1]UCC_CAP14!$B:$D,3,0),0)</f>
        <v>17007200</v>
      </c>
      <c r="E16" s="23">
        <v>0</v>
      </c>
      <c r="F16" s="15">
        <f t="shared" si="0"/>
        <v>0</v>
      </c>
      <c r="G16" s="67">
        <f>_xlfn.XLOOKUP(B16,[2]!Tabla24[UUCC],[2]!Tabla24[CANTIDAD],0)</f>
        <v>0.752</v>
      </c>
      <c r="H16" s="15">
        <f t="shared" si="1"/>
        <v>12789414.4</v>
      </c>
      <c r="I16" s="23">
        <f t="shared" si="2"/>
        <v>-0.752</v>
      </c>
    </row>
    <row r="17" spans="1:9" x14ac:dyDescent="0.25">
      <c r="B17" s="60" t="s">
        <v>93</v>
      </c>
      <c r="C17" s="60" t="str">
        <f>IFERROR(VLOOKUP(B17,[1]UCC_CAP14!$B:$D,2,0),"")</f>
        <v>km de conductor/fase subterráneo urbano - Aislado - Cobre - calibre  2/0</v>
      </c>
      <c r="D17" s="61">
        <f>IFERROR(VLOOKUP(B17,[1]UCC_CAP14!$B:$D,3,0),0)</f>
        <v>19772500</v>
      </c>
      <c r="E17" s="60">
        <v>0</v>
      </c>
      <c r="F17" s="63">
        <f t="shared" si="0"/>
        <v>0</v>
      </c>
      <c r="G17" s="66">
        <f>_xlfn.XLOOKUP(B17,[2]!Tabla24[UUCC],[2]!Tabla24[CANTIDAD],0)</f>
        <v>0</v>
      </c>
      <c r="H17" s="63">
        <f t="shared" si="1"/>
        <v>0</v>
      </c>
      <c r="I17" s="65">
        <f t="shared" si="2"/>
        <v>0</v>
      </c>
    </row>
    <row r="18" spans="1:9" x14ac:dyDescent="0.25">
      <c r="B18" s="60" t="s">
        <v>94</v>
      </c>
      <c r="C18" s="60" t="str">
        <f>IFERROR(VLOOKUP(B18,[1]UCC_CAP14!$B:$D,2,0),"")</f>
        <v>km de conductor/fase subterráneo urbano - Aislado - Cobre - calibre  4/0</v>
      </c>
      <c r="D18" s="61">
        <f>IFERROR(VLOOKUP(B18,[1]UCC_CAP14!$B:$D,3,0),0)</f>
        <v>25303200</v>
      </c>
      <c r="E18" s="60">
        <v>0</v>
      </c>
      <c r="F18" s="63">
        <f t="shared" si="0"/>
        <v>0</v>
      </c>
      <c r="G18" s="64">
        <f>_xlfn.XLOOKUP(B18,[2]!Tabla24[UUCC],[2]!Tabla24[CANTIDAD],0)</f>
        <v>0</v>
      </c>
      <c r="H18" s="63">
        <f t="shared" si="1"/>
        <v>0</v>
      </c>
      <c r="I18" s="65">
        <f t="shared" si="2"/>
        <v>0</v>
      </c>
    </row>
    <row r="19" spans="1:9" x14ac:dyDescent="0.25">
      <c r="B19" s="57" t="s">
        <v>14</v>
      </c>
      <c r="C19" s="57" t="str">
        <f>IFERROR(VLOOKUP(B19,[1]UCC_CAP14!$B:$D,2,0),"")</f>
        <v>km de conductor/fase aéreo urbano - Trenzado - Aluminio - calibre 2</v>
      </c>
      <c r="D19" s="58">
        <f>IFERROR(VLOOKUP(B19,[1]UCC_CAP14!$B:$D,3,0),0)</f>
        <v>8187300</v>
      </c>
      <c r="E19" s="57">
        <v>0</v>
      </c>
      <c r="F19" s="15">
        <f t="shared" ref="F19:F21" si="3">E19*D19</f>
        <v>0</v>
      </c>
      <c r="G19" s="77">
        <f>_xlfn.XLOOKUP(B19,[2]!Tabla24[UUCC],[2]!Tabla24[CANTIDAD],0)</f>
        <v>0.7679999999999999</v>
      </c>
      <c r="H19" s="15">
        <f t="shared" ref="H19:H21" si="4">G19*D19</f>
        <v>6287846.3999999994</v>
      </c>
      <c r="I19" s="23">
        <f t="shared" ref="I19:I21" si="5">E19-G19</f>
        <v>-0.7679999999999999</v>
      </c>
    </row>
    <row r="20" spans="1:9" x14ac:dyDescent="0.25">
      <c r="B20" s="57" t="s">
        <v>15</v>
      </c>
      <c r="C20" s="57" t="str">
        <f>IFERROR(VLOOKUP(B20,[1]UCC_CAP14!$B:$D,2,0),"")</f>
        <v>km de conductor/fase aéreo urbano - Trenzado - Aluminio - calibre  1/0</v>
      </c>
      <c r="D20" s="58">
        <f>IFERROR(VLOOKUP(B20,[1]UCC_CAP14!$B:$D,3,0),0)</f>
        <v>10612500</v>
      </c>
      <c r="E20" s="57">
        <v>0</v>
      </c>
      <c r="F20" s="15">
        <f t="shared" si="3"/>
        <v>0</v>
      </c>
      <c r="G20" s="77">
        <f>_xlfn.XLOOKUP(B20,[2]!Tabla24[UUCC],[2]!Tabla24[CANTIDAD],0)</f>
        <v>1.5299999999999998</v>
      </c>
      <c r="H20" s="15">
        <f t="shared" si="4"/>
        <v>16237124.999999998</v>
      </c>
      <c r="I20" s="23">
        <f t="shared" si="5"/>
        <v>-1.5299999999999998</v>
      </c>
    </row>
    <row r="21" spans="1:9" x14ac:dyDescent="0.25">
      <c r="B21" s="60" t="s">
        <v>17</v>
      </c>
      <c r="C21" s="60" t="str">
        <f>IFERROR(VLOOKUP(B21,[1]UCC_CAP14!$B:$D,2,0),"")</f>
        <v>km de conductor/fase aéreo urbano - Trenzado - Aluminio - calibre  4/0</v>
      </c>
      <c r="D21" s="61">
        <f>IFERROR(VLOOKUP(B21,[1]UCC_CAP14!$B:$D,3,0),0)</f>
        <v>15463000</v>
      </c>
      <c r="E21" s="60">
        <v>0</v>
      </c>
      <c r="F21" s="63">
        <f t="shared" si="3"/>
        <v>0</v>
      </c>
      <c r="G21" s="66">
        <f>_xlfn.XLOOKUP(B21,[2]!Tabla24[UUCC],[2]!Tabla24[CANTIDAD],0)</f>
        <v>1.4999999999999999E-2</v>
      </c>
      <c r="H21" s="63">
        <f t="shared" si="4"/>
        <v>231945</v>
      </c>
      <c r="I21" s="65">
        <f t="shared" si="5"/>
        <v>-1.4999999999999999E-2</v>
      </c>
    </row>
    <row r="22" spans="1:9" x14ac:dyDescent="0.25">
      <c r="B22" s="60" t="s">
        <v>17</v>
      </c>
      <c r="C22" s="60" t="str">
        <f>IFERROR(VLOOKUP(B22,[1]UCC_CAP14!$B:$D,2,0),"")</f>
        <v>km de conductor/fase aéreo urbano - Trenzado - Aluminio - calibre  4/0</v>
      </c>
      <c r="D22" s="61">
        <f>IFERROR(VLOOKUP(B22,[1]UCC_CAP14!$B:$D,3,0),0)</f>
        <v>15463000</v>
      </c>
      <c r="E22" s="60">
        <v>0</v>
      </c>
      <c r="F22" s="63">
        <f t="shared" si="0"/>
        <v>0</v>
      </c>
      <c r="G22" s="66">
        <f>_xlfn.XLOOKUP(B22,[2]!Tabla24[UUCC],[2]!Tabla24[CANTIDAD],0)</f>
        <v>1.4999999999999999E-2</v>
      </c>
      <c r="H22" s="63">
        <f t="shared" si="1"/>
        <v>231945</v>
      </c>
      <c r="I22" s="65">
        <f t="shared" si="2"/>
        <v>-1.4999999999999999E-2</v>
      </c>
    </row>
    <row r="23" spans="1:9" x14ac:dyDescent="0.25">
      <c r="B23" s="60" t="s">
        <v>18</v>
      </c>
      <c r="C23" s="60" t="str">
        <f>IFERROR(VLOOKUP(B23,[1]UCC_CAP14!$B:$D,2,0),"")</f>
        <v>km de conductor/fase aéreo rural - Aislado - Aluminio - calibre &lt; 6</v>
      </c>
      <c r="D23" s="61">
        <f>IFERROR(VLOOKUP(B23,[1]UCC_CAP14!$B:$D,3,0),0)</f>
        <v>703500</v>
      </c>
      <c r="E23" s="60">
        <v>0</v>
      </c>
      <c r="F23" s="63">
        <f t="shared" si="0"/>
        <v>0</v>
      </c>
      <c r="G23" s="64">
        <f>_xlfn.XLOOKUP(B23,[2]!Tabla24[UUCC],[2]!Tabla24[CANTIDAD],0)</f>
        <v>0</v>
      </c>
      <c r="H23" s="63">
        <f t="shared" si="1"/>
        <v>0</v>
      </c>
      <c r="I23" s="65">
        <f t="shared" si="2"/>
        <v>0</v>
      </c>
    </row>
    <row r="24" spans="1:9" x14ac:dyDescent="0.25">
      <c r="B24" s="60" t="s">
        <v>19</v>
      </c>
      <c r="C24" s="60" t="str">
        <f>IFERROR(VLOOKUP(B24,[1]UCC_CAP14!$B:$D,2,0),"")</f>
        <v>km de conductor/fase aéreo rural - Aislado - Aluminio - calibre 1</v>
      </c>
      <c r="D24" s="61">
        <f>IFERROR(VLOOKUP(B24,[1]UCC_CAP14!$B:$D,3,0),0)</f>
        <v>2480900</v>
      </c>
      <c r="E24" s="60">
        <v>0</v>
      </c>
      <c r="F24" s="63">
        <f t="shared" si="0"/>
        <v>0</v>
      </c>
      <c r="G24" s="64">
        <f>_xlfn.XLOOKUP(B24,[2]!Tabla24[UUCC],[2]!Tabla24[CANTIDAD],0)</f>
        <v>0</v>
      </c>
      <c r="H24" s="63">
        <f t="shared" si="1"/>
        <v>0</v>
      </c>
      <c r="I24" s="65">
        <f t="shared" si="2"/>
        <v>0</v>
      </c>
    </row>
    <row r="25" spans="1:9" x14ac:dyDescent="0.25">
      <c r="A25" t="s">
        <v>21</v>
      </c>
      <c r="B25" s="60" t="s">
        <v>21</v>
      </c>
      <c r="C25" s="60" t="str">
        <f>IFERROR(VLOOKUP(B25,[1]UCC_CAP14!$B:$D,2,0),"")</f>
        <v>Puesta a Tierra N1</v>
      </c>
      <c r="D25" s="61">
        <f>IFERROR(VLOOKUP(B25,[1]UCC_CAP14!$B:$D,3,0),0)</f>
        <v>154040</v>
      </c>
      <c r="E25" s="60">
        <v>23</v>
      </c>
      <c r="F25" s="63">
        <f t="shared" si="0"/>
        <v>3542920</v>
      </c>
      <c r="G25" s="64">
        <f>_xlfn.XLOOKUP(B25,[2]!Tabla24[UUCC],[2]!Tabla24[CANTIDAD],0)</f>
        <v>25</v>
      </c>
      <c r="H25" s="63">
        <f t="shared" si="1"/>
        <v>3851000</v>
      </c>
      <c r="I25" s="65">
        <f t="shared" si="2"/>
        <v>-2</v>
      </c>
    </row>
    <row r="26" spans="1:9" x14ac:dyDescent="0.25">
      <c r="B26" s="60" t="s">
        <v>22</v>
      </c>
      <c r="C26" s="60" t="str">
        <f>IFERROR(VLOOKUP(B26,[1]UCC_CAP14!$B:$D,2,0),"")</f>
        <v>Caja de Derivación N1</v>
      </c>
      <c r="D26" s="61">
        <f>IFERROR(VLOOKUP(B26,[1]UCC_CAP14!$B:$D,3,0),0)</f>
        <v>153498</v>
      </c>
      <c r="E26" s="60">
        <v>0</v>
      </c>
      <c r="F26" s="63">
        <f t="shared" si="0"/>
        <v>0</v>
      </c>
      <c r="G26" s="64">
        <f>_xlfn.XLOOKUP(B26,[2]!Tabla24[UUCC],[2]!Tabla24[CANTIDAD],0)</f>
        <v>0</v>
      </c>
      <c r="H26" s="63">
        <f t="shared" si="1"/>
        <v>0</v>
      </c>
      <c r="I26" s="65">
        <f t="shared" si="2"/>
        <v>0</v>
      </c>
    </row>
    <row r="27" spans="1:9" x14ac:dyDescent="0.25">
      <c r="B27" s="60" t="s">
        <v>95</v>
      </c>
      <c r="C27" s="60" t="str">
        <f>IFERROR(VLOOKUP(B27,[1]UCC_CAP14!$B:$D,2,0),"")</f>
        <v>Poste de concreto - 8 m - rural- retención - red común</v>
      </c>
      <c r="D27" s="61">
        <f>IFERROR(VLOOKUP(B27,[1]UCC_CAP14!$B:$D,3,0),0)</f>
        <v>801000</v>
      </c>
      <c r="E27" s="60">
        <v>0</v>
      </c>
      <c r="F27" s="63">
        <f t="shared" si="0"/>
        <v>0</v>
      </c>
      <c r="G27" s="64">
        <f>_xlfn.XLOOKUP(B27,[2]!Tabla24[UUCC],[2]!Tabla24[CANTIDAD],0)</f>
        <v>0</v>
      </c>
      <c r="H27" s="63">
        <f t="shared" si="1"/>
        <v>0</v>
      </c>
      <c r="I27" s="65">
        <f t="shared" si="2"/>
        <v>0</v>
      </c>
    </row>
    <row r="28" spans="1:9" x14ac:dyDescent="0.25">
      <c r="B28" s="60" t="s">
        <v>23</v>
      </c>
      <c r="C28" s="60" t="str">
        <f>IFERROR(VLOOKUP(B28,[1]UCC_CAP14!$B:$D,2,0),"")</f>
        <v>Poste de concreto - 8 m - urbano - suspensión - red trenzada</v>
      </c>
      <c r="D28" s="61">
        <f>IFERROR(VLOOKUP(B28,[1]UCC_CAP14!$B:$D,3,0),0)</f>
        <v>646000</v>
      </c>
      <c r="E28" s="60">
        <v>0</v>
      </c>
      <c r="F28" s="63">
        <f t="shared" si="0"/>
        <v>0</v>
      </c>
      <c r="G28" s="64">
        <f>_xlfn.XLOOKUP(B28,[2]!Tabla24[UUCC],[2]!Tabla24[CANTIDAD],0)</f>
        <v>9</v>
      </c>
      <c r="H28" s="63">
        <f t="shared" si="1"/>
        <v>5814000</v>
      </c>
      <c r="I28" s="65">
        <f t="shared" si="2"/>
        <v>-9</v>
      </c>
    </row>
    <row r="29" spans="1:9" x14ac:dyDescent="0.25">
      <c r="B29" s="57" t="s">
        <v>25</v>
      </c>
      <c r="C29" s="57" t="str">
        <f>IFERROR(VLOOKUP(B29,[1]UCC_CAP14!$B:$D,2,0),"")</f>
        <v>Poste de fibra de vidrio - 8 m - urbano- suspensión - red trenzada</v>
      </c>
      <c r="D29" s="58">
        <f>IFERROR(VLOOKUP(B29,[1]UCC_CAP14!$B:$D,3,0),0)</f>
        <v>1226000</v>
      </c>
      <c r="E29" s="57">
        <v>0</v>
      </c>
      <c r="F29" s="15">
        <f t="shared" si="0"/>
        <v>0</v>
      </c>
      <c r="G29" s="59">
        <f>_xlfn.XLOOKUP(B29,[2]!Tabla24[UUCC],[2]!Tabla24[CANTIDAD],0)</f>
        <v>4</v>
      </c>
      <c r="H29" s="15">
        <f t="shared" si="1"/>
        <v>4904000</v>
      </c>
      <c r="I29" s="23">
        <f t="shared" si="2"/>
        <v>-4</v>
      </c>
    </row>
    <row r="30" spans="1:9" x14ac:dyDescent="0.25">
      <c r="A30" t="s">
        <v>26</v>
      </c>
      <c r="B30" s="60" t="s">
        <v>26</v>
      </c>
      <c r="C30" s="60" t="str">
        <f>IFERROR(VLOOKUP(B30,[1]UCC_CAP14!$B:$D,2,0),"")</f>
        <v>Poste de concreto - 8 m - rural- suspensión - red trenzada</v>
      </c>
      <c r="D30" s="61">
        <f>IFERROR(VLOOKUP(B30,[1]UCC_CAP14!$B:$D,3,0),0)</f>
        <v>750000</v>
      </c>
      <c r="E30" s="60">
        <v>59</v>
      </c>
      <c r="F30" s="63">
        <f t="shared" si="0"/>
        <v>44250000</v>
      </c>
      <c r="G30" s="64">
        <f>_xlfn.XLOOKUP(B30,[2]!Tabla24[UUCC],[2]!Tabla24[CANTIDAD],0)</f>
        <v>0</v>
      </c>
      <c r="H30" s="63">
        <f t="shared" si="1"/>
        <v>0</v>
      </c>
      <c r="I30" s="65">
        <f t="shared" si="2"/>
        <v>59</v>
      </c>
    </row>
    <row r="31" spans="1:9" x14ac:dyDescent="0.25">
      <c r="A31" t="s">
        <v>29</v>
      </c>
      <c r="B31" s="57" t="s">
        <v>29</v>
      </c>
      <c r="C31" s="57" t="str">
        <f>IFERROR(VLOOKUP(B31,[1]UCC_CAP14!$B:$D,2,0),"")</f>
        <v>Poste de fibra de vidrio - 8 m - rural- suspensión - red trenzada</v>
      </c>
      <c r="D31" s="58">
        <f>IFERROR(VLOOKUP(B31,[1]UCC_CAP14!$B:$D,3,0),0)</f>
        <v>1330000</v>
      </c>
      <c r="E31" s="57">
        <v>1</v>
      </c>
      <c r="F31" s="15">
        <f t="shared" si="0"/>
        <v>1330000</v>
      </c>
      <c r="G31" s="59">
        <f>_xlfn.XLOOKUP(B31,[2]!Tabla24[UUCC],[2]!Tabla24[CANTIDAD],0)</f>
        <v>0</v>
      </c>
      <c r="H31" s="15">
        <f t="shared" si="1"/>
        <v>0</v>
      </c>
      <c r="I31" s="23">
        <f t="shared" si="2"/>
        <v>1</v>
      </c>
    </row>
    <row r="32" spans="1:9" x14ac:dyDescent="0.25">
      <c r="B32" s="60" t="s">
        <v>245</v>
      </c>
      <c r="C32" s="60" t="str">
        <f>IFERROR(VLOOKUP(B32,[1]UCC_CAP14!$B:$D,2,0),"")</f>
        <v>Poste de fibra de vidrio - 12 m - rural- suspensión - red trenzada</v>
      </c>
      <c r="D32" s="61">
        <f>IFERROR(VLOOKUP(B32,[1]UCC_CAP14!$B:$D,3,0),0)</f>
        <v>2206000</v>
      </c>
      <c r="E32" s="60">
        <v>0</v>
      </c>
      <c r="F32" s="63">
        <f>E32*D32</f>
        <v>0</v>
      </c>
      <c r="G32" s="64">
        <f>_xlfn.XLOOKUP(B32,[2]!Tabla24[UUCC],[2]!Tabla24[CANTIDAD],0)</f>
        <v>0</v>
      </c>
      <c r="H32" s="63">
        <f>G32*D32</f>
        <v>0</v>
      </c>
      <c r="I32" s="65">
        <f>E32-G32</f>
        <v>0</v>
      </c>
    </row>
    <row r="33" spans="1:9" x14ac:dyDescent="0.25">
      <c r="B33" s="60" t="s">
        <v>30</v>
      </c>
      <c r="C33" s="60" t="str">
        <f>IFERROR(VLOOKUP(B33,[1]UCC_CAP14!$B:$D,2,0),"")</f>
        <v>Poste de concreto - 8 m - urbano - retención - red trenzada</v>
      </c>
      <c r="D33" s="61">
        <f>IFERROR(VLOOKUP(B33,[1]UCC_CAP14!$B:$D,3,0),0)</f>
        <v>663000</v>
      </c>
      <c r="E33" s="60">
        <v>0</v>
      </c>
      <c r="F33" s="63">
        <f t="shared" si="0"/>
        <v>0</v>
      </c>
      <c r="G33" s="64">
        <f>_xlfn.XLOOKUP(B33,[2]!Tabla24[UUCC],[2]!Tabla24[CANTIDAD],0)</f>
        <v>0</v>
      </c>
      <c r="H33" s="63">
        <f t="shared" si="1"/>
        <v>0</v>
      </c>
      <c r="I33" s="65">
        <f t="shared" si="2"/>
        <v>0</v>
      </c>
    </row>
    <row r="34" spans="1:9" x14ac:dyDescent="0.25">
      <c r="B34" s="60" t="s">
        <v>246</v>
      </c>
      <c r="C34" s="60" t="str">
        <f>IFERROR(VLOOKUP(B34,[1]UCC_CAP14!$B:$D,2,0),"")</f>
        <v>Poste de concreto - 12 m - urbano- retención - red trenzada</v>
      </c>
      <c r="D34" s="61">
        <f>IFERROR(VLOOKUP(B34,[1]UCC_CAP14!$B:$D,3,0),0)</f>
        <v>1028000</v>
      </c>
      <c r="E34" s="60">
        <v>0</v>
      </c>
      <c r="F34" s="63">
        <f t="shared" ref="F34:F35" si="6">E34*D34</f>
        <v>0</v>
      </c>
      <c r="G34" s="64">
        <f>_xlfn.XLOOKUP(B34,[2]!Tabla24[UUCC],[2]!Tabla24[CANTIDAD],0)</f>
        <v>0</v>
      </c>
      <c r="H34" s="63">
        <f t="shared" ref="H34:H35" si="7">G34*D34</f>
        <v>0</v>
      </c>
      <c r="I34" s="65">
        <f t="shared" ref="I34:I35" si="8">E34-G34</f>
        <v>0</v>
      </c>
    </row>
    <row r="35" spans="1:9" x14ac:dyDescent="0.25">
      <c r="B35" s="57" t="s">
        <v>31</v>
      </c>
      <c r="C35" s="57" t="str">
        <f>IFERROR(VLOOKUP(B35,[1]UCC_CAP14!$B:$D,2,0),"")</f>
        <v>Poste de fibra de vidrio - 8 m - urbano- retención - red trenzada</v>
      </c>
      <c r="D35" s="58">
        <f>IFERROR(VLOOKUP(B35,[1]UCC_CAP14!$B:$D,3,0),0)</f>
        <v>1243000</v>
      </c>
      <c r="E35" s="57">
        <v>0</v>
      </c>
      <c r="F35" s="15">
        <f t="shared" si="6"/>
        <v>0</v>
      </c>
      <c r="G35" s="59">
        <f>_xlfn.XLOOKUP(B35,[2]!Tabla24[UUCC],[2]!Tabla24[CANTIDAD],0)</f>
        <v>0</v>
      </c>
      <c r="H35" s="15">
        <f t="shared" si="7"/>
        <v>0</v>
      </c>
      <c r="I35" s="23">
        <f t="shared" si="8"/>
        <v>0</v>
      </c>
    </row>
    <row r="36" spans="1:9" x14ac:dyDescent="0.25">
      <c r="A36" t="s">
        <v>32</v>
      </c>
      <c r="B36" s="60" t="s">
        <v>32</v>
      </c>
      <c r="C36" s="60" t="str">
        <f>IFERROR(VLOOKUP(B36,[1]UCC_CAP14!$B:$D,2,0),"")</f>
        <v>Poste de concreto - 8 m - rural- retención - red trenzada</v>
      </c>
      <c r="D36" s="61">
        <f>IFERROR(VLOOKUP(B36,[1]UCC_CAP14!$B:$D,3,0),0)</f>
        <v>767000</v>
      </c>
      <c r="E36" s="60">
        <v>34</v>
      </c>
      <c r="F36" s="63">
        <f t="shared" si="0"/>
        <v>26078000</v>
      </c>
      <c r="G36" s="64">
        <f>_xlfn.XLOOKUP(B36,[2]!Tabla24[UUCC],[2]!Tabla24[CANTIDAD],0)</f>
        <v>0</v>
      </c>
      <c r="H36" s="63">
        <f t="shared" si="1"/>
        <v>0</v>
      </c>
      <c r="I36" s="65">
        <f t="shared" si="2"/>
        <v>34</v>
      </c>
    </row>
    <row r="37" spans="1:9" x14ac:dyDescent="0.25">
      <c r="B37" s="60" t="s">
        <v>247</v>
      </c>
      <c r="C37" s="60" t="str">
        <f>IFERROR(VLOOKUP(B37,[1]UCC_CAP14!$B:$D,2,0),"")</f>
        <v>Poste de concreto - 12 m - rural- retención - red trenzada</v>
      </c>
      <c r="D37" s="61">
        <f>IFERROR(VLOOKUP(B37,[1]UCC_CAP14!$B:$D,3,0),0)</f>
        <v>1132000</v>
      </c>
      <c r="E37" s="60">
        <v>0</v>
      </c>
      <c r="F37" s="63">
        <f>E37*D37</f>
        <v>0</v>
      </c>
      <c r="G37" s="64">
        <f>_xlfn.XLOOKUP(B37,[2]!Tabla24[UUCC],[2]!Tabla24[CANTIDAD],0)</f>
        <v>0</v>
      </c>
      <c r="H37" s="63">
        <f>G37*D37</f>
        <v>0</v>
      </c>
      <c r="I37" s="65">
        <f>E37-G37</f>
        <v>0</v>
      </c>
    </row>
    <row r="38" spans="1:9" x14ac:dyDescent="0.25">
      <c r="A38" t="s">
        <v>35</v>
      </c>
      <c r="B38" s="57" t="s">
        <v>35</v>
      </c>
      <c r="C38" s="57" t="str">
        <f>IFERROR(VLOOKUP(B38,[1]UCC_CAP14!$B:$D,2,0),"")</f>
        <v>Poste de fibra de vidrio - 8 m - rural- retención - red trenzada</v>
      </c>
      <c r="D38" s="58">
        <f>IFERROR(VLOOKUP(B38,[1]UCC_CAP14!$B:$D,3,0),0)</f>
        <v>1347000</v>
      </c>
      <c r="E38" s="57">
        <v>2</v>
      </c>
      <c r="F38" s="15">
        <f t="shared" si="0"/>
        <v>2694000</v>
      </c>
      <c r="G38" s="59">
        <f>_xlfn.XLOOKUP(B38,[2]!Tabla24[UUCC],[2]!Tabla24[CANTIDAD],0)</f>
        <v>0</v>
      </c>
      <c r="H38" s="15">
        <f t="shared" si="1"/>
        <v>0</v>
      </c>
      <c r="I38" s="23">
        <f t="shared" si="2"/>
        <v>2</v>
      </c>
    </row>
    <row r="39" spans="1:9" x14ac:dyDescent="0.25">
      <c r="B39" s="60" t="s">
        <v>148</v>
      </c>
      <c r="C39" s="60" t="str">
        <f>IFERROR(VLOOKUP(B39,[1]UCC_CAP14!$B:$D,2,0),"")</f>
        <v>Poste de fibra de vidrio - 12 m - rural- retención - red trenzada</v>
      </c>
      <c r="D39" s="61">
        <f>IFERROR(VLOOKUP(B39,[1]UCC_CAP14!$B:$D,3,0),0)</f>
        <v>2222000</v>
      </c>
      <c r="E39" s="60">
        <v>0</v>
      </c>
      <c r="F39" s="63">
        <f>E39*D39</f>
        <v>0</v>
      </c>
      <c r="G39" s="64">
        <f>_xlfn.XLOOKUP(B39,[2]!Tabla24[UUCC],[2]!Tabla24[CANTIDAD],0)</f>
        <v>0</v>
      </c>
      <c r="H39" s="63">
        <f>G39*D39</f>
        <v>0</v>
      </c>
      <c r="I39" s="65">
        <f>E39-G39</f>
        <v>0</v>
      </c>
    </row>
    <row r="40" spans="1:9" x14ac:dyDescent="0.25">
      <c r="B40" s="60" t="s">
        <v>37</v>
      </c>
      <c r="C40" s="60" t="str">
        <f>IFERROR(VLOOKUP(B40,[1]UCC_CAP14!$B:$D,2,0),"")</f>
        <v>Transformador Aéreo Trifásico urbano de 30 kVA</v>
      </c>
      <c r="D40" s="61">
        <f>IFERROR(VLOOKUP(B40,[1]UCC_CAP14!$B:$D,3,0),0)</f>
        <v>8190000</v>
      </c>
      <c r="E40" s="60">
        <v>0</v>
      </c>
      <c r="F40" s="63">
        <f t="shared" si="0"/>
        <v>0</v>
      </c>
      <c r="G40" s="64">
        <f>_xlfn.XLOOKUP(B40,[2]!Tabla24[UUCC],[2]!Tabla24[CANTIDAD],0)</f>
        <v>0</v>
      </c>
      <c r="H40" s="63">
        <f t="shared" si="1"/>
        <v>0</v>
      </c>
      <c r="I40" s="65">
        <f t="shared" si="2"/>
        <v>0</v>
      </c>
    </row>
    <row r="41" spans="1:9" x14ac:dyDescent="0.25">
      <c r="B41" s="57" t="s">
        <v>38</v>
      </c>
      <c r="C41" s="57" t="str">
        <f>IFERROR(VLOOKUP(B41,[1]UCC_CAP14!$B:$D,2,0),"")</f>
        <v>Transformador Aéreo Trifásico urbano de 45 kVA</v>
      </c>
      <c r="D41" s="58">
        <f>IFERROR(VLOOKUP(B41,[1]UCC_CAP14!$B:$D,3,0),0)</f>
        <v>9446000</v>
      </c>
      <c r="E41" s="57">
        <v>0</v>
      </c>
      <c r="F41" s="15">
        <f t="shared" si="0"/>
        <v>0</v>
      </c>
      <c r="G41" s="59">
        <f>_xlfn.XLOOKUP(B41,[2]!Tabla24[UUCC],[2]!Tabla24[CANTIDAD],0)</f>
        <v>1</v>
      </c>
      <c r="H41" s="15">
        <f t="shared" si="1"/>
        <v>9446000</v>
      </c>
      <c r="I41" s="23">
        <f t="shared" si="2"/>
        <v>-1</v>
      </c>
    </row>
    <row r="42" spans="1:9" x14ac:dyDescent="0.25">
      <c r="B42" s="57" t="s">
        <v>39</v>
      </c>
      <c r="C42" s="57" t="str">
        <f>IFERROR(VLOOKUP(B42,[1]UCC_CAP14!$B:$D,2,0),"")</f>
        <v>Transformador Aéreo Trifásico urbano de 75 kVA</v>
      </c>
      <c r="D42" s="58">
        <f>IFERROR(VLOOKUP(B42,[1]UCC_CAP14!$B:$D,3,0),0)</f>
        <v>11958000</v>
      </c>
      <c r="E42" s="57">
        <v>0</v>
      </c>
      <c r="F42" s="15">
        <f t="shared" si="0"/>
        <v>0</v>
      </c>
      <c r="G42" s="59">
        <f>_xlfn.XLOOKUP(B42,[2]!Tabla24[UUCC],[2]!Tabla24[CANTIDAD],0)</f>
        <v>2</v>
      </c>
      <c r="H42" s="15">
        <f t="shared" si="1"/>
        <v>23916000</v>
      </c>
      <c r="I42" s="23">
        <f t="shared" si="2"/>
        <v>-2</v>
      </c>
    </row>
    <row r="43" spans="1:9" x14ac:dyDescent="0.25">
      <c r="B43" s="60" t="s">
        <v>96</v>
      </c>
      <c r="C43" s="60" t="str">
        <f>IFERROR(VLOOKUP(B43,[1]UCC_CAP14!$B:$D,2,0),"")</f>
        <v>Transformador Aéreo Trifásico urbano de 112,5 kVA</v>
      </c>
      <c r="D43" s="61">
        <f>IFERROR(VLOOKUP(B43,[1]UCC_CAP14!$B:$D,3,0),0)</f>
        <v>13265000</v>
      </c>
      <c r="E43" s="60">
        <v>0</v>
      </c>
      <c r="F43" s="63">
        <f t="shared" si="0"/>
        <v>0</v>
      </c>
      <c r="G43" s="64">
        <f>_xlfn.XLOOKUP(B43,[2]!Tabla24[UUCC],[2]!Tabla24[CANTIDAD],0)</f>
        <v>0</v>
      </c>
      <c r="H43" s="63">
        <f t="shared" si="1"/>
        <v>0</v>
      </c>
      <c r="I43" s="65">
        <f t="shared" si="2"/>
        <v>0</v>
      </c>
    </row>
    <row r="44" spans="1:9" x14ac:dyDescent="0.25">
      <c r="B44" s="60" t="s">
        <v>97</v>
      </c>
      <c r="C44" s="60" t="str">
        <f>IFERROR(VLOOKUP(B44,[1]UCC_CAP14!$B:$D,2,0),"")</f>
        <v>Transformador Aéreo Trifásico urbano de 150 kVA</v>
      </c>
      <c r="D44" s="61">
        <f>IFERROR(VLOOKUP(B44,[1]UCC_CAP14!$B:$D,3,0),0)</f>
        <v>14521000</v>
      </c>
      <c r="E44" s="60">
        <v>0</v>
      </c>
      <c r="F44" s="63">
        <f t="shared" si="0"/>
        <v>0</v>
      </c>
      <c r="G44" s="64">
        <f>_xlfn.XLOOKUP(B44,[2]!Tabla24[UUCC],[2]!Tabla24[CANTIDAD],0)</f>
        <v>0</v>
      </c>
      <c r="H44" s="63">
        <f t="shared" si="1"/>
        <v>0</v>
      </c>
      <c r="I44" s="65">
        <f t="shared" si="2"/>
        <v>0</v>
      </c>
    </row>
    <row r="45" spans="1:9" x14ac:dyDescent="0.25">
      <c r="B45" s="60" t="s">
        <v>40</v>
      </c>
      <c r="C45" s="60" t="str">
        <f>IFERROR(VLOOKUP(B45,[1]UCC_CAP14!$B:$D,2,0),"")</f>
        <v>Transformador Aéreo Monofásico urbano de 10 kVA</v>
      </c>
      <c r="D45" s="61">
        <f>IFERROR(VLOOKUP(B45,[1]UCC_CAP14!$B:$D,3,0),0)</f>
        <v>5887000</v>
      </c>
      <c r="E45" s="60">
        <v>0</v>
      </c>
      <c r="F45" s="63">
        <f t="shared" si="0"/>
        <v>0</v>
      </c>
      <c r="G45" s="64">
        <f>_xlfn.XLOOKUP(B45,[2]!Tabla24[UUCC],[2]!Tabla24[CANTIDAD],0)</f>
        <v>0</v>
      </c>
      <c r="H45" s="63">
        <f t="shared" si="1"/>
        <v>0</v>
      </c>
      <c r="I45" s="65">
        <f t="shared" si="2"/>
        <v>0</v>
      </c>
    </row>
    <row r="46" spans="1:9" x14ac:dyDescent="0.25">
      <c r="B46" s="60" t="s">
        <v>41</v>
      </c>
      <c r="C46" s="60" t="str">
        <f>IFERROR(VLOOKUP(B46,[1]UCC_CAP14!$B:$D,2,0),"")</f>
        <v>Transformador Aéreo Monofásico urbano de 15 kVA</v>
      </c>
      <c r="D46" s="61">
        <f>IFERROR(VLOOKUP(B46,[1]UCC_CAP14!$B:$D,3,0),0)</f>
        <v>6286000</v>
      </c>
      <c r="E46" s="60">
        <v>0</v>
      </c>
      <c r="F46" s="63">
        <f t="shared" si="0"/>
        <v>0</v>
      </c>
      <c r="G46" s="64">
        <f>_xlfn.XLOOKUP(B46,[2]!Tabla24[UUCC],[2]!Tabla24[CANTIDAD],0)</f>
        <v>0</v>
      </c>
      <c r="H46" s="63">
        <f t="shared" si="1"/>
        <v>0</v>
      </c>
      <c r="I46" s="65">
        <f t="shared" si="2"/>
        <v>0</v>
      </c>
    </row>
    <row r="47" spans="1:9" x14ac:dyDescent="0.25">
      <c r="B47" s="60" t="s">
        <v>42</v>
      </c>
      <c r="C47" s="60" t="str">
        <f>IFERROR(VLOOKUP(B47,[1]UCC_CAP14!$B:$D,2,0),"")</f>
        <v>Transformador Aéreo Monofásico rural de 10 kVA</v>
      </c>
      <c r="D47" s="61">
        <f>IFERROR(VLOOKUP(B47,[1]UCC_CAP14!$B:$D,3,0),0)</f>
        <v>6458000</v>
      </c>
      <c r="E47" s="60">
        <v>0</v>
      </c>
      <c r="F47" s="63">
        <f t="shared" ref="F47:F80" si="9">E47*D47</f>
        <v>0</v>
      </c>
      <c r="G47" s="64">
        <f>_xlfn.XLOOKUP(B47,[2]!Tabla24[UUCC],[2]!Tabla24[CANTIDAD],0)</f>
        <v>0</v>
      </c>
      <c r="H47" s="63">
        <f t="shared" ref="H47:H80" si="10">G47*D47</f>
        <v>0</v>
      </c>
      <c r="I47" s="65">
        <f t="shared" si="2"/>
        <v>0</v>
      </c>
    </row>
    <row r="48" spans="1:9" x14ac:dyDescent="0.25">
      <c r="B48" s="60" t="s">
        <v>43</v>
      </c>
      <c r="C48" s="60" t="str">
        <f>IFERROR(VLOOKUP(B48,[1]UCC_CAP14!$B:$D,2,0),"")</f>
        <v>Transformador Aéreo Monofásico rural de 15 kVA</v>
      </c>
      <c r="D48" s="61">
        <f>IFERROR(VLOOKUP(B48,[1]UCC_CAP14!$B:$D,3,0),0)</f>
        <v>6857000</v>
      </c>
      <c r="E48" s="60">
        <v>0</v>
      </c>
      <c r="F48" s="63">
        <f t="shared" si="9"/>
        <v>0</v>
      </c>
      <c r="G48" s="64">
        <f>_xlfn.XLOOKUP(B48,[2]!Tabla24[UUCC],[2]!Tabla24[CANTIDAD],0)</f>
        <v>0</v>
      </c>
      <c r="H48" s="63">
        <f t="shared" si="10"/>
        <v>0</v>
      </c>
      <c r="I48" s="65">
        <f t="shared" si="2"/>
        <v>0</v>
      </c>
    </row>
    <row r="49" spans="1:9" x14ac:dyDescent="0.25">
      <c r="B49" s="60" t="s">
        <v>44</v>
      </c>
      <c r="C49" s="60" t="str">
        <f>IFERROR(VLOOKUP(B49,[1]UCC_CAP14!$B:$D,2,0),"")</f>
        <v>Transformador Aéreo Monofásico rural de 25 kVA</v>
      </c>
      <c r="D49" s="61">
        <f>IFERROR(VLOOKUP(B49,[1]UCC_CAP14!$B:$D,3,0),0)</f>
        <v>7257000</v>
      </c>
      <c r="E49" s="60">
        <v>0</v>
      </c>
      <c r="F49" s="63">
        <f t="shared" si="9"/>
        <v>0</v>
      </c>
      <c r="G49" s="64">
        <f>_xlfn.XLOOKUP(B49,[2]!Tabla24[UUCC],[2]!Tabla24[CANTIDAD],0)</f>
        <v>0</v>
      </c>
      <c r="H49" s="63">
        <f t="shared" si="10"/>
        <v>0</v>
      </c>
      <c r="I49" s="65">
        <f t="shared" si="2"/>
        <v>0</v>
      </c>
    </row>
    <row r="50" spans="1:9" x14ac:dyDescent="0.25">
      <c r="A50" t="s">
        <v>45</v>
      </c>
      <c r="B50" s="60" t="s">
        <v>45</v>
      </c>
      <c r="C50" s="60" t="str">
        <f>IFERROR(VLOOKUP(B50,[1]UCC_CAP14!$B:$D,2,0),"")</f>
        <v>Transformador Aéreo Monofásico rural de 37,5 kVA</v>
      </c>
      <c r="D50" s="61">
        <f>IFERROR(VLOOKUP(B50,[1]UCC_CAP14!$B:$D,3,0),0)</f>
        <v>7726000</v>
      </c>
      <c r="E50" s="60">
        <v>4</v>
      </c>
      <c r="F50" s="63">
        <f t="shared" si="9"/>
        <v>30904000</v>
      </c>
      <c r="G50" s="64">
        <f>_xlfn.XLOOKUP(B50,[2]!Tabla24[UUCC],[2]!Tabla24[CANTIDAD],0)</f>
        <v>0</v>
      </c>
      <c r="H50" s="63">
        <f t="shared" si="10"/>
        <v>0</v>
      </c>
      <c r="I50" s="65">
        <f t="shared" si="2"/>
        <v>4</v>
      </c>
    </row>
    <row r="51" spans="1:9" x14ac:dyDescent="0.25">
      <c r="A51" t="s">
        <v>46</v>
      </c>
      <c r="B51" s="60" t="s">
        <v>46</v>
      </c>
      <c r="C51" s="60" t="str">
        <f>IFERROR(VLOOKUP(B51,[1]UCC_CAP14!$B:$D,2,0),"")</f>
        <v>Transformador Aéreo Monofásico rural de 50 kVA</v>
      </c>
      <c r="D51" s="61">
        <f>IFERROR(VLOOKUP(B51,[1]UCC_CAP14!$B:$D,3,0),0)</f>
        <v>8125000</v>
      </c>
      <c r="E51" s="60">
        <v>2</v>
      </c>
      <c r="F51" s="63">
        <f>E51*D51</f>
        <v>16250000</v>
      </c>
      <c r="G51" s="64">
        <f>_xlfn.XLOOKUP(B51,[2]!Tabla24[UUCC],[2]!Tabla24[CANTIDAD],0)</f>
        <v>0</v>
      </c>
      <c r="H51" s="63">
        <f>G51*D51</f>
        <v>0</v>
      </c>
      <c r="I51" s="65">
        <f>E51-G51</f>
        <v>2</v>
      </c>
    </row>
    <row r="52" spans="1:9" x14ac:dyDescent="0.25">
      <c r="B52" s="60" t="s">
        <v>47</v>
      </c>
      <c r="C52" s="60" t="str">
        <f>IFERROR(VLOOKUP(B52,[1]UCC_CAP14!$B:$D,2,0),"")</f>
        <v>Transformador Aéreo Trifásico rural de 30 kVA</v>
      </c>
      <c r="D52" s="61">
        <f>IFERROR(VLOOKUP(B52,[1]UCC_CAP14!$B:$D,3,0),0)</f>
        <v>8767000</v>
      </c>
      <c r="E52" s="60">
        <v>0</v>
      </c>
      <c r="F52" s="63">
        <f t="shared" si="9"/>
        <v>0</v>
      </c>
      <c r="G52" s="64">
        <f>_xlfn.XLOOKUP(B52,[2]!Tabla24[UUCC],[2]!Tabla24[CANTIDAD],0)</f>
        <v>0</v>
      </c>
      <c r="H52" s="63">
        <f t="shared" si="10"/>
        <v>0</v>
      </c>
      <c r="I52" s="65">
        <f t="shared" si="2"/>
        <v>0</v>
      </c>
    </row>
    <row r="53" spans="1:9" x14ac:dyDescent="0.25">
      <c r="B53" s="57" t="s">
        <v>98</v>
      </c>
      <c r="C53" s="57" t="str">
        <f>IFERROR(VLOOKUP(B53,[1]UCC_CAP14!$B:$D,2,0),"")</f>
        <v>Transformador Aéreo Trifásico rural de 45 kVA</v>
      </c>
      <c r="D53" s="58">
        <f>IFERROR(VLOOKUP(B53,[1]UCC_CAP14!$B:$D,3,0),0)</f>
        <v>10023000</v>
      </c>
      <c r="E53" s="57">
        <v>0</v>
      </c>
      <c r="F53" s="15">
        <f t="shared" si="9"/>
        <v>0</v>
      </c>
      <c r="G53" s="59">
        <f>_xlfn.XLOOKUP(B53,[2]!Tabla24[UUCC],[2]!Tabla24[CANTIDAD],0)</f>
        <v>0</v>
      </c>
      <c r="H53" s="15">
        <f t="shared" si="10"/>
        <v>0</v>
      </c>
      <c r="I53" s="23">
        <f t="shared" si="2"/>
        <v>0</v>
      </c>
    </row>
    <row r="54" spans="1:9" x14ac:dyDescent="0.25">
      <c r="B54" s="60" t="s">
        <v>48</v>
      </c>
      <c r="C54" s="60" t="str">
        <f>IFERROR(VLOOKUP(B54,[1]UCC_CAP14!$B:$D,2,0),"")</f>
        <v>Transformador Aéreo Monofásico urbano de 25 kVA</v>
      </c>
      <c r="D54" s="61">
        <f>IFERROR(VLOOKUP(B54,[1]UCC_CAP14!$B:$D,3,0),0)</f>
        <v>6686000</v>
      </c>
      <c r="E54" s="60">
        <v>0</v>
      </c>
      <c r="F54" s="63">
        <f t="shared" si="9"/>
        <v>0</v>
      </c>
      <c r="G54" s="64">
        <f>_xlfn.XLOOKUP(B54,[2]!Tabla24[UUCC],[2]!Tabla24[CANTIDAD],0)</f>
        <v>0</v>
      </c>
      <c r="H54" s="63">
        <f t="shared" si="10"/>
        <v>0</v>
      </c>
      <c r="I54" s="65">
        <f t="shared" si="2"/>
        <v>0</v>
      </c>
    </row>
    <row r="55" spans="1:9" x14ac:dyDescent="0.25">
      <c r="B55" s="57" t="s">
        <v>49</v>
      </c>
      <c r="C55" s="57" t="str">
        <f>IFERROR(VLOOKUP(B55,[1]UCC_CAP14!$B:$D,2,0),"")</f>
        <v>Transformador Aéreo Trifásico rural de 75 kVA</v>
      </c>
      <c r="D55" s="58">
        <f>IFERROR(VLOOKUP(B55,[1]UCC_CAP14!$B:$D,3,0),0)</f>
        <v>12535000</v>
      </c>
      <c r="E55" s="57">
        <v>0</v>
      </c>
      <c r="F55" s="15">
        <f t="shared" si="9"/>
        <v>0</v>
      </c>
      <c r="G55" s="59">
        <f>_xlfn.XLOOKUP(B55,[2]!Tabla24[UUCC],[2]!Tabla24[CANTIDAD],0)</f>
        <v>0</v>
      </c>
      <c r="H55" s="15">
        <f t="shared" si="10"/>
        <v>0</v>
      </c>
      <c r="I55" s="23">
        <f t="shared" si="2"/>
        <v>0</v>
      </c>
    </row>
    <row r="56" spans="1:9" x14ac:dyDescent="0.25">
      <c r="B56" s="60" t="s">
        <v>50</v>
      </c>
      <c r="C56" s="60" t="str">
        <f>IFERROR(VLOOKUP(B56,[1]UCC_CAP14!$B:$D,2,0),"")</f>
        <v>Transformador Aéreo Trifásico rural de 112,5 kVA</v>
      </c>
      <c r="D56" s="61">
        <f>IFERROR(VLOOKUP(B56,[1]UCC_CAP14!$B:$D,3,0),0)</f>
        <v>13930000</v>
      </c>
      <c r="E56" s="60">
        <v>0</v>
      </c>
      <c r="F56" s="63">
        <f t="shared" si="9"/>
        <v>0</v>
      </c>
      <c r="G56" s="64">
        <f>_xlfn.XLOOKUP(B56,[2]!Tabla24[UUCC],[2]!Tabla24[CANTIDAD],0)</f>
        <v>0</v>
      </c>
      <c r="H56" s="63">
        <f t="shared" si="10"/>
        <v>0</v>
      </c>
      <c r="I56" s="65">
        <f t="shared" si="2"/>
        <v>0</v>
      </c>
    </row>
    <row r="57" spans="1:9" x14ac:dyDescent="0.25">
      <c r="B57" s="60" t="s">
        <v>99</v>
      </c>
      <c r="C57" s="60" t="str">
        <f>IFERROR(VLOOKUP(B57,[1]UCC_CAP14!$B:$D,2,0),"")</f>
        <v>Transformador Aéreo Trifásico rural de 150 kVA</v>
      </c>
      <c r="D57" s="61">
        <f>IFERROR(VLOOKUP(B57,[1]UCC_CAP14!$B:$D,3,0),0)</f>
        <v>15186000</v>
      </c>
      <c r="E57" s="60">
        <v>0</v>
      </c>
      <c r="F57" s="63">
        <f t="shared" si="9"/>
        <v>0</v>
      </c>
      <c r="G57" s="64">
        <f>_xlfn.XLOOKUP(B57,[2]!Tabla24[UUCC],[2]!Tabla24[CANTIDAD],0)</f>
        <v>0</v>
      </c>
      <c r="H57" s="63">
        <f t="shared" si="10"/>
        <v>0</v>
      </c>
      <c r="I57" s="65">
        <f t="shared" si="2"/>
        <v>0</v>
      </c>
    </row>
    <row r="58" spans="1:9" x14ac:dyDescent="0.25">
      <c r="B58" s="60" t="s">
        <v>51</v>
      </c>
      <c r="C58" s="60" t="str">
        <f>IFERROR(VLOOKUP(B58,[1]UCC_CAP14!$B:$D,2,0),"")</f>
        <v>Transformador Aéreo Monofásico urbano de 37,5 kVA</v>
      </c>
      <c r="D58" s="61">
        <f>IFERROR(VLOOKUP(B58,[1]UCC_CAP14!$B:$D,3,0),0)</f>
        <v>7133000</v>
      </c>
      <c r="E58" s="60">
        <v>0</v>
      </c>
      <c r="F58" s="63">
        <f t="shared" si="9"/>
        <v>0</v>
      </c>
      <c r="G58" s="64">
        <f>_xlfn.XLOOKUP(B58,[2]!Tabla24[UUCC],[2]!Tabla24[CANTIDAD],0)</f>
        <v>4</v>
      </c>
      <c r="H58" s="63">
        <f t="shared" si="10"/>
        <v>28532000</v>
      </c>
      <c r="I58" s="65">
        <f t="shared" si="2"/>
        <v>-4</v>
      </c>
    </row>
    <row r="59" spans="1:9" x14ac:dyDescent="0.25">
      <c r="B59" s="60" t="s">
        <v>52</v>
      </c>
      <c r="C59" s="60" t="str">
        <f>IFERROR(VLOOKUP(B59,[1]UCC_CAP14!$B:$D,2,0),"")</f>
        <v>Transformador Aéreo Monofásico urbano de 50 kVA</v>
      </c>
      <c r="D59" s="61">
        <f>IFERROR(VLOOKUP(B59,[1]UCC_CAP14!$B:$D,3,0),0)</f>
        <v>7532000</v>
      </c>
      <c r="E59" s="60">
        <v>0</v>
      </c>
      <c r="F59" s="63">
        <f>E59*D59</f>
        <v>0</v>
      </c>
      <c r="G59" s="64">
        <f>_xlfn.XLOOKUP(B59,[2]!Tabla24[UUCC],[2]!Tabla24[CANTIDAD],0)</f>
        <v>2</v>
      </c>
      <c r="H59" s="63">
        <f>G59*D59</f>
        <v>15064000</v>
      </c>
      <c r="I59" s="65">
        <f>E59-G59</f>
        <v>-2</v>
      </c>
    </row>
    <row r="60" spans="1:9" x14ac:dyDescent="0.25">
      <c r="B60" s="60" t="s">
        <v>54</v>
      </c>
      <c r="C60" s="60" t="str">
        <f>IFERROR(VLOOKUP(B60,[1]UCC_CAP14!$B:$D,2,0),"")</f>
        <v>Juego cortacircuitos - N2</v>
      </c>
      <c r="D60" s="61">
        <f>IFERROR(VLOOKUP(B60,[1]UCC_CAP14!$B:$D,3,0),0)</f>
        <v>1200000</v>
      </c>
      <c r="E60" s="60">
        <v>0</v>
      </c>
      <c r="F60" s="63">
        <f t="shared" si="9"/>
        <v>0</v>
      </c>
      <c r="G60" s="64">
        <f>_xlfn.XLOOKUP(B60,[2]!Tabla24[UUCC],[2]!Tabla24[CANTIDAD],0)</f>
        <v>0</v>
      </c>
      <c r="H60" s="63">
        <f t="shared" si="10"/>
        <v>0</v>
      </c>
      <c r="I60" s="65">
        <f t="shared" si="2"/>
        <v>0</v>
      </c>
    </row>
    <row r="61" spans="1:9" x14ac:dyDescent="0.25">
      <c r="B61" s="60" t="s">
        <v>55</v>
      </c>
      <c r="C61" s="60" t="str">
        <f>IFERROR(VLOOKUP(B61,[1]UCC_CAP14!$B:$D,2,0),"")</f>
        <v>Pararrayos - N2</v>
      </c>
      <c r="D61" s="61">
        <f>IFERROR(VLOOKUP(B61,[1]UCC_CAP14!$B:$D,3,0),0)</f>
        <v>482000</v>
      </c>
      <c r="E61" s="60">
        <v>0</v>
      </c>
      <c r="F61" s="63">
        <f t="shared" si="9"/>
        <v>0</v>
      </c>
      <c r="G61" s="64">
        <f>_xlfn.XLOOKUP(B61,[2]!Tabla24[UUCC],[2]!Tabla24[CANTIDAD],0)</f>
        <v>0</v>
      </c>
      <c r="H61" s="63">
        <f t="shared" si="10"/>
        <v>0</v>
      </c>
      <c r="I61" s="65">
        <f t="shared" si="2"/>
        <v>0</v>
      </c>
    </row>
    <row r="62" spans="1:9" x14ac:dyDescent="0.25">
      <c r="B62" s="60" t="s">
        <v>100</v>
      </c>
      <c r="C62" s="60" t="str">
        <f>IFERROR(VLOOKUP(B62,[1]UCC_CAP14!$B:$D,2,0),"")</f>
        <v>Seccionador monopolar - N2</v>
      </c>
      <c r="D62" s="61">
        <f>IFERROR(VLOOKUP(B62,[1]UCC_CAP14!$B:$D,3,0),0)</f>
        <v>655000</v>
      </c>
      <c r="E62" s="60">
        <v>0</v>
      </c>
      <c r="F62" s="63">
        <f t="shared" si="9"/>
        <v>0</v>
      </c>
      <c r="G62" s="64">
        <f>_xlfn.XLOOKUP(B62,[2]!Tabla24[UUCC],[2]!Tabla24[CANTIDAD],0)</f>
        <v>0</v>
      </c>
      <c r="H62" s="63">
        <f t="shared" si="10"/>
        <v>0</v>
      </c>
      <c r="I62" s="65">
        <f t="shared" si="2"/>
        <v>0</v>
      </c>
    </row>
    <row r="63" spans="1:9" x14ac:dyDescent="0.25">
      <c r="B63" s="60" t="s">
        <v>53</v>
      </c>
      <c r="C63" s="60" t="str">
        <f>IFERROR(VLOOKUP(B63,[1]UCC_CAP14!$B:$D,2,0),"")</f>
        <v>Cortacircuitos monopolar - N2</v>
      </c>
      <c r="D63" s="61">
        <f>IFERROR(VLOOKUP(B63,[1]UCC_CAP14!$B:$D,3,0),0)</f>
        <v>484000</v>
      </c>
      <c r="E63" s="60">
        <v>0</v>
      </c>
      <c r="F63" s="63">
        <f t="shared" si="9"/>
        <v>0</v>
      </c>
      <c r="G63" s="64">
        <f>_xlfn.XLOOKUP(B63,[2]!Tabla24[UUCC],[2]!Tabla24[CANTIDAD],0)</f>
        <v>0</v>
      </c>
      <c r="H63" s="63">
        <f t="shared" si="10"/>
        <v>0</v>
      </c>
      <c r="I63" s="65">
        <f t="shared" si="2"/>
        <v>0</v>
      </c>
    </row>
    <row r="64" spans="1:9" x14ac:dyDescent="0.25">
      <c r="B64" s="60" t="s">
        <v>101</v>
      </c>
      <c r="C64" s="60" t="str">
        <f>IFERROR(VLOOKUP(B64,[1]UCC_CAP14!$B:$D,2,0),"")</f>
        <v>km de conductor (3 fases)  cobre 2 AWG</v>
      </c>
      <c r="D64" s="61">
        <f>IFERROR(VLOOKUP(B64,[1]UCC_CAP14!$B:$D,3,0),0)</f>
        <v>50629000</v>
      </c>
      <c r="E64" s="60">
        <v>0</v>
      </c>
      <c r="F64" s="63">
        <f t="shared" si="9"/>
        <v>0</v>
      </c>
      <c r="G64" s="64">
        <f>_xlfn.XLOOKUP(B64,[2]!Tabla24[UUCC],[2]!Tabla24[CANTIDAD],0)</f>
        <v>0</v>
      </c>
      <c r="H64" s="63">
        <f t="shared" si="10"/>
        <v>0</v>
      </c>
      <c r="I64" s="65">
        <f t="shared" si="2"/>
        <v>0</v>
      </c>
    </row>
    <row r="65" spans="1:9" x14ac:dyDescent="0.25">
      <c r="B65" s="60" t="s">
        <v>102</v>
      </c>
      <c r="C65" s="60" t="str">
        <f>IFERROR(VLOOKUP(B65,[1]UCC_CAP14!$B:$D,2,0),"")</f>
        <v>km de conductor (3 fases)  de cobre aislado XLP o  EPR, 15 kV- 1/0 AWG</v>
      </c>
      <c r="D65" s="61">
        <f>IFERROR(VLOOKUP(B65,[1]UCC_CAP14!$B:$D,3,0),0)</f>
        <v>192490000</v>
      </c>
      <c r="E65" s="60">
        <v>0</v>
      </c>
      <c r="F65" s="63">
        <f t="shared" si="9"/>
        <v>0</v>
      </c>
      <c r="G65" s="64">
        <f>_xlfn.XLOOKUP(B65,[2]!Tabla24[UUCC],[2]!Tabla24[CANTIDAD],0)</f>
        <v>0</v>
      </c>
      <c r="H65" s="63">
        <f t="shared" si="10"/>
        <v>0</v>
      </c>
      <c r="I65" s="65">
        <f t="shared" si="2"/>
        <v>0</v>
      </c>
    </row>
    <row r="66" spans="1:9" x14ac:dyDescent="0.25">
      <c r="B66" s="60" t="s">
        <v>103</v>
      </c>
      <c r="C66" s="60" t="str">
        <f>IFERROR(VLOOKUP(B66,[1]UCC_CAP14!$B:$D,2,0),"")</f>
        <v>km de conductor (3 fases)  de cobre aislado XLP o  EPR, 15 kV- 2/0 AWG</v>
      </c>
      <c r="D66" s="61">
        <f>IFERROR(VLOOKUP(B66,[1]UCC_CAP14!$B:$D,3,0),0)</f>
        <v>199510000</v>
      </c>
      <c r="E66" s="60">
        <v>0</v>
      </c>
      <c r="F66" s="63">
        <f t="shared" si="9"/>
        <v>0</v>
      </c>
      <c r="G66" s="64">
        <f>_xlfn.XLOOKUP(B66,[2]!Tabla24[UUCC],[2]!Tabla24[CANTIDAD],0)</f>
        <v>0</v>
      </c>
      <c r="H66" s="63">
        <f t="shared" si="10"/>
        <v>0</v>
      </c>
      <c r="I66" s="65">
        <f t="shared" si="2"/>
        <v>0</v>
      </c>
    </row>
    <row r="67" spans="1:9" x14ac:dyDescent="0.25">
      <c r="B67" s="60" t="s">
        <v>58</v>
      </c>
      <c r="C67" s="60" t="str">
        <f>IFERROR(VLOOKUP(B67,[1]UCC_CAP14!$B:$D,2,0),"")</f>
        <v>Sistema de puesta a tierra diseño típico</v>
      </c>
      <c r="D67" s="61">
        <f>IFERROR(VLOOKUP(B67,[1]UCC_CAP14!$B:$D,3,0),0)</f>
        <v>270000</v>
      </c>
      <c r="E67" s="60">
        <v>0</v>
      </c>
      <c r="F67" s="63">
        <f t="shared" si="9"/>
        <v>0</v>
      </c>
      <c r="G67" s="64">
        <f>_xlfn.XLOOKUP(B67,[2]!Tabla24[UUCC],[2]!Tabla24[CANTIDAD],0)</f>
        <v>0</v>
      </c>
      <c r="H67" s="63">
        <f t="shared" si="10"/>
        <v>0</v>
      </c>
      <c r="I67" s="65">
        <f t="shared" si="2"/>
        <v>0</v>
      </c>
    </row>
    <row r="68" spans="1:9" x14ac:dyDescent="0.25">
      <c r="B68" s="60" t="s">
        <v>59</v>
      </c>
      <c r="C68" s="60" t="str">
        <f>IFERROR(VLOOKUP(B68,[1]UCC_CAP14!$B:$D,2,0),"")</f>
        <v>Poste metálico de 12 m 750 kg</v>
      </c>
      <c r="D68" s="61">
        <f>IFERROR(VLOOKUP(B68,[1]UCC_CAP14!$B:$D,3,0),0)</f>
        <v>3778000</v>
      </c>
      <c r="E68" s="60">
        <v>0</v>
      </c>
      <c r="F68" s="63">
        <f t="shared" si="9"/>
        <v>0</v>
      </c>
      <c r="G68" s="64">
        <f>_xlfn.XLOOKUP(B68,[2]!Tabla24[UUCC],[2]!Tabla24[CANTIDAD],0)</f>
        <v>0</v>
      </c>
      <c r="H68" s="63">
        <f t="shared" si="10"/>
        <v>0</v>
      </c>
      <c r="I68" s="65">
        <f t="shared" si="2"/>
        <v>0</v>
      </c>
    </row>
    <row r="69" spans="1:9" x14ac:dyDescent="0.25">
      <c r="A69" t="s">
        <v>60</v>
      </c>
      <c r="B69" s="57" t="s">
        <v>60</v>
      </c>
      <c r="C69" s="57" t="str">
        <f>IFERROR(VLOOKUP(B69,[1]UCC_CAP14!$B:$D,2,0),"")</f>
        <v>Poste de concreto de 12 m 510 kg - suspensión</v>
      </c>
      <c r="D69" s="58">
        <f>IFERROR(VLOOKUP(B69,[1]UCC_CAP14!$B:$D,3,0),0)</f>
        <v>3215000</v>
      </c>
      <c r="E69" s="57">
        <v>1</v>
      </c>
      <c r="F69" s="15">
        <f t="shared" si="9"/>
        <v>3215000</v>
      </c>
      <c r="G69" s="59">
        <f>_xlfn.XLOOKUP(B69,[2]!Tabla24[UUCC],[2]!Tabla24[CANTIDAD],0)</f>
        <v>5</v>
      </c>
      <c r="H69" s="15">
        <f t="shared" si="10"/>
        <v>16075000</v>
      </c>
      <c r="I69" s="23">
        <f t="shared" si="2"/>
        <v>-4</v>
      </c>
    </row>
    <row r="70" spans="1:9" x14ac:dyDescent="0.25">
      <c r="B70" s="60" t="s">
        <v>61</v>
      </c>
      <c r="C70" s="60" t="str">
        <f>IFERROR(VLOOKUP(B70,[1]UCC_CAP14!$B:$D,2,0),"")</f>
        <v>Poste de concreto de 12 m 1050 kg - retención</v>
      </c>
      <c r="D70" s="61">
        <f>IFERROR(VLOOKUP(B70,[1]UCC_CAP14!$B:$D,3,0),0)</f>
        <v>4226000</v>
      </c>
      <c r="E70" s="60">
        <v>0</v>
      </c>
      <c r="F70" s="63">
        <f t="shared" si="9"/>
        <v>0</v>
      </c>
      <c r="G70" s="64">
        <f>_xlfn.XLOOKUP(B70,[2]!Tabla24[UUCC],[2]!Tabla24[CANTIDAD],0)</f>
        <v>0</v>
      </c>
      <c r="H70" s="63">
        <f t="shared" si="10"/>
        <v>0</v>
      </c>
      <c r="I70" s="65">
        <f t="shared" si="2"/>
        <v>0</v>
      </c>
    </row>
    <row r="71" spans="1:9" x14ac:dyDescent="0.25">
      <c r="B71" s="57" t="s">
        <v>62</v>
      </c>
      <c r="C71" s="57" t="str">
        <f>IFERROR(VLOOKUP(B71,[1]UCC_CAP14!$B:$D,2,0),"")</f>
        <v>Poste de concreto de 12 m 750 kg - retención</v>
      </c>
      <c r="D71" s="58">
        <f>IFERROR(VLOOKUP(B71,[1]UCC_CAP14!$B:$D,3,0),0)</f>
        <v>4086000</v>
      </c>
      <c r="E71" s="57">
        <v>0</v>
      </c>
      <c r="F71" s="15">
        <f t="shared" si="9"/>
        <v>0</v>
      </c>
      <c r="G71" s="59">
        <f>_xlfn.XLOOKUP(B71,[2]!Tabla24[UUCC],[2]!Tabla24[CANTIDAD],0)</f>
        <v>1</v>
      </c>
      <c r="H71" s="15">
        <f t="shared" si="10"/>
        <v>4086000</v>
      </c>
      <c r="I71" s="23">
        <f t="shared" si="2"/>
        <v>-1</v>
      </c>
    </row>
    <row r="72" spans="1:9" x14ac:dyDescent="0.25">
      <c r="B72" s="60" t="s">
        <v>63</v>
      </c>
      <c r="C72" s="60" t="str">
        <f>IFERROR(VLOOKUP(B72,[1]UCC_CAP14!$B:$D,2,0),"")</f>
        <v>Poste de PRFV de 12 m 510 kg - suspensión</v>
      </c>
      <c r="D72" s="61">
        <f>IFERROR(VLOOKUP(B72,[1]UCC_CAP14!$B:$D,3,0),0)</f>
        <v>5315000</v>
      </c>
      <c r="E72" s="60">
        <v>0</v>
      </c>
      <c r="F72" s="63">
        <f t="shared" si="9"/>
        <v>0</v>
      </c>
      <c r="G72" s="64">
        <f>_xlfn.XLOOKUP(B72,[2]!Tabla24[UUCC],[2]!Tabla24[CANTIDAD],0)</f>
        <v>0</v>
      </c>
      <c r="H72" s="63">
        <f t="shared" si="10"/>
        <v>0</v>
      </c>
      <c r="I72" s="65">
        <f t="shared" si="2"/>
        <v>0</v>
      </c>
    </row>
    <row r="73" spans="1:9" x14ac:dyDescent="0.25">
      <c r="B73" s="60" t="s">
        <v>64</v>
      </c>
      <c r="C73" s="60" t="str">
        <f>IFERROR(VLOOKUP(B73,[1]UCC_CAP14!$B:$D,2,0),"")</f>
        <v>Poste de PRFV de 12 m 1050 kg - retención</v>
      </c>
      <c r="D73" s="61">
        <f>IFERROR(VLOOKUP(B73,[1]UCC_CAP14!$B:$D,3,0),0)</f>
        <v>7383000</v>
      </c>
      <c r="E73" s="60">
        <v>0</v>
      </c>
      <c r="F73" s="63">
        <f t="shared" si="9"/>
        <v>0</v>
      </c>
      <c r="G73" s="64">
        <f>_xlfn.XLOOKUP(B73,[2]!Tabla24[UUCC],[2]!Tabla24[CANTIDAD],0)</f>
        <v>0</v>
      </c>
      <c r="H73" s="63">
        <f t="shared" si="10"/>
        <v>0</v>
      </c>
      <c r="I73" s="65">
        <f t="shared" si="2"/>
        <v>0</v>
      </c>
    </row>
    <row r="74" spans="1:9" x14ac:dyDescent="0.25">
      <c r="B74" s="57" t="s">
        <v>65</v>
      </c>
      <c r="C74" s="57" t="str">
        <f>IFERROR(VLOOKUP(B74,[1]UCC_CAP14!$B:$D,2,0),"")</f>
        <v>Poste de PRFV de 12 m 750 kg - retención</v>
      </c>
      <c r="D74" s="58">
        <f>IFERROR(VLOOKUP(B74,[1]UCC_CAP14!$B:$D,3,0),0)</f>
        <v>6029000</v>
      </c>
      <c r="E74" s="57">
        <v>0</v>
      </c>
      <c r="F74" s="15">
        <f t="shared" si="9"/>
        <v>0</v>
      </c>
      <c r="G74" s="59">
        <f>_xlfn.XLOOKUP(B74,[2]!Tabla24[UUCC],[2]!Tabla24[CANTIDAD],0)</f>
        <v>2</v>
      </c>
      <c r="H74" s="15">
        <f t="shared" si="10"/>
        <v>12058000</v>
      </c>
      <c r="I74" s="23">
        <f t="shared" si="2"/>
        <v>-2</v>
      </c>
    </row>
    <row r="75" spans="1:9" x14ac:dyDescent="0.25">
      <c r="B75" s="60" t="s">
        <v>104</v>
      </c>
      <c r="C75" s="60" t="str">
        <f>IFERROR(VLOOKUP(B75,[1]UCC_CAP14!$B:$D,2,0),"")</f>
        <v>Canalización urbana 2x4"</v>
      </c>
      <c r="D75" s="61">
        <f>IFERROR(VLOOKUP(B75,[1]UCC_CAP14!$B:$D,3,0),0)</f>
        <v>369585000</v>
      </c>
      <c r="E75" s="60">
        <v>0</v>
      </c>
      <c r="F75" s="63">
        <f t="shared" si="9"/>
        <v>0</v>
      </c>
      <c r="G75" s="64">
        <f>_xlfn.XLOOKUP(B75,[2]!Tabla24[UUCC],[2]!Tabla24[CANTIDAD],0)</f>
        <v>0</v>
      </c>
      <c r="H75" s="63">
        <f t="shared" si="10"/>
        <v>0</v>
      </c>
      <c r="I75" s="65">
        <f t="shared" si="2"/>
        <v>0</v>
      </c>
    </row>
    <row r="76" spans="1:9" x14ac:dyDescent="0.25">
      <c r="B76" s="60" t="s">
        <v>66</v>
      </c>
      <c r="C76" s="60" t="str">
        <f>IFERROR(VLOOKUP(B76,[1]UCC_CAP14!$B:$D,2,0),"")</f>
        <v>km de conductor (3 fases)  ACSR 2 AWG</v>
      </c>
      <c r="D76" s="61">
        <f>IFERROR(VLOOKUP(B76,[1]UCC_CAP14!$B:$D,3,0),0)</f>
        <v>12347000</v>
      </c>
      <c r="E76" s="60">
        <v>0</v>
      </c>
      <c r="F76" s="63">
        <f t="shared" si="9"/>
        <v>0</v>
      </c>
      <c r="G76" s="64">
        <f>_xlfn.XLOOKUP(B76,[2]!Tabla24[UUCC],[2]!Tabla24[CANTIDAD],0)</f>
        <v>0</v>
      </c>
      <c r="H76" s="63">
        <f t="shared" si="10"/>
        <v>0</v>
      </c>
      <c r="I76" s="65">
        <f t="shared" si="2"/>
        <v>0</v>
      </c>
    </row>
    <row r="77" spans="1:9" x14ac:dyDescent="0.25">
      <c r="B77" s="57" t="s">
        <v>67</v>
      </c>
      <c r="C77" s="57" t="str">
        <f>IFERROR(VLOOKUP(B77,[1]UCC_CAP14!$B:$D,2,0),"")</f>
        <v>km de conductor (3 fases)  ACSR 1/0 AWG</v>
      </c>
      <c r="D77" s="58">
        <f>IFERROR(VLOOKUP(B77,[1]UCC_CAP14!$B:$D,3,0),0)</f>
        <v>14814000</v>
      </c>
      <c r="E77" s="57">
        <v>0</v>
      </c>
      <c r="F77" s="15">
        <f t="shared" si="9"/>
        <v>0</v>
      </c>
      <c r="G77" s="67">
        <f>_xlfn.XLOOKUP(B77,[2]!Tabla24[UUCC],[2]!Tabla24[CANTIDAD],0)</f>
        <v>0.67</v>
      </c>
      <c r="H77" s="15">
        <f t="shared" si="10"/>
        <v>9925380</v>
      </c>
      <c r="I77" s="23">
        <f t="shared" si="2"/>
        <v>-0.67</v>
      </c>
    </row>
    <row r="78" spans="1:9" x14ac:dyDescent="0.25">
      <c r="B78" s="57" t="s">
        <v>68</v>
      </c>
      <c r="C78" s="57" t="str">
        <f>IFERROR(VLOOKUP(B78,[1]UCC_CAP14!$B:$D,2,0),"")</f>
        <v>km de conductor (3 fases)  ACSR 4/0 AWG</v>
      </c>
      <c r="D78" s="58">
        <f>IFERROR(VLOOKUP(B78,[1]UCC_CAP14!$B:$D,3,0),0)</f>
        <v>25134000</v>
      </c>
      <c r="E78" s="57">
        <v>0</v>
      </c>
      <c r="F78" s="15">
        <f t="shared" si="9"/>
        <v>0</v>
      </c>
      <c r="G78" s="67">
        <f>_xlfn.XLOOKUP(B78,[2]!Tabla24[UUCC],[2]!Tabla24[CANTIDAD],0)</f>
        <v>0.10766666666666666</v>
      </c>
      <c r="H78" s="15">
        <f t="shared" si="10"/>
        <v>2706094</v>
      </c>
      <c r="I78" s="23">
        <f t="shared" si="2"/>
        <v>-0.10766666666666666</v>
      </c>
    </row>
    <row r="79" spans="1:9" x14ac:dyDescent="0.25">
      <c r="B79" s="60" t="s">
        <v>69</v>
      </c>
      <c r="C79" s="60" t="str">
        <f>IFERROR(VLOOKUP(B79,[1]UCC_CAP14!$B:$D,2,0),"")</f>
        <v>km de conductor (3 fases)  semiaislado 1/0 AWG</v>
      </c>
      <c r="D79" s="61">
        <f>IFERROR(VLOOKUP(B79,[1]UCC_CAP14!$B:$D,3,0),0)</f>
        <v>23386000</v>
      </c>
      <c r="E79" s="60">
        <v>0</v>
      </c>
      <c r="F79" s="63">
        <f t="shared" si="9"/>
        <v>0</v>
      </c>
      <c r="G79" s="64">
        <f>_xlfn.XLOOKUP(B79,[2]!Tabla24[UUCC],[2]!Tabla24[CANTIDAD],0)</f>
        <v>0</v>
      </c>
      <c r="H79" s="63">
        <f t="shared" si="10"/>
        <v>0</v>
      </c>
      <c r="I79" s="65">
        <f t="shared" si="2"/>
        <v>0</v>
      </c>
    </row>
    <row r="80" spans="1:9" x14ac:dyDescent="0.25">
      <c r="B80" s="60" t="s">
        <v>105</v>
      </c>
      <c r="C80" s="60" t="str">
        <f>IFERROR(VLOOKUP(B80,[1]UCC_CAP14!$B:$D,2,0),"")</f>
        <v>km de conductor (3 fases)  semiaislado 4/0 AWG</v>
      </c>
      <c r="D80" s="61">
        <f>IFERROR(VLOOKUP(B80,[1]UCC_CAP14!$B:$D,3,0),0)</f>
        <v>72635000</v>
      </c>
      <c r="E80" s="60">
        <v>0</v>
      </c>
      <c r="F80" s="63">
        <f t="shared" si="9"/>
        <v>0</v>
      </c>
      <c r="G80" s="66">
        <f>_xlfn.XLOOKUP(B80,[2]!Tabla24[UUCC],[2]!Tabla24[CANTIDAD],0)</f>
        <v>0</v>
      </c>
      <c r="H80" s="63">
        <f t="shared" si="10"/>
        <v>0</v>
      </c>
      <c r="I80" s="65">
        <f t="shared" si="2"/>
        <v>0</v>
      </c>
    </row>
    <row r="81" spans="2:14" x14ac:dyDescent="0.25">
      <c r="B81" s="60" t="s">
        <v>70</v>
      </c>
      <c r="C81" s="60" t="str">
        <f>IFERROR(VLOOKUP(B81,[1]UCC_CAP14!$B:$D,2,0),"")</f>
        <v>Cable de Guarda</v>
      </c>
      <c r="D81" s="61">
        <f>IFERROR(VLOOKUP(B81,[1]UCC_CAP14!$B:$D,3,0),0)</f>
        <v>3655000</v>
      </c>
      <c r="E81" s="60">
        <v>0</v>
      </c>
      <c r="F81" s="63">
        <f t="shared" ref="F81:F92" si="11">E81*D81</f>
        <v>0</v>
      </c>
      <c r="G81" s="64">
        <f>_xlfn.XLOOKUP(B81,[2]!Tabla24[UUCC],[2]!Tabla24[CANTIDAD],0)</f>
        <v>0</v>
      </c>
      <c r="H81" s="63">
        <f t="shared" ref="H81:H92" si="12">G81*D81</f>
        <v>0</v>
      </c>
      <c r="I81" s="65">
        <f t="shared" ref="I81:I91" si="13">E81-G81</f>
        <v>0</v>
      </c>
    </row>
    <row r="82" spans="2:14" x14ac:dyDescent="0.25">
      <c r="B82" s="60" t="s">
        <v>106</v>
      </c>
      <c r="C82" s="60" t="str">
        <f>IFERROR(VLOOKUP(B82,[1]UCC_CAP14!$B:$D,2,0),"")</f>
        <v>Sistema de puesta a tierra diseño típico para poste</v>
      </c>
      <c r="D82" s="61">
        <f>IFERROR(VLOOKUP(B82,[1]UCC_CAP14!$B:$D,3,0),0)</f>
        <v>376000</v>
      </c>
      <c r="E82" s="60">
        <v>0</v>
      </c>
      <c r="F82" s="63">
        <f t="shared" si="11"/>
        <v>0</v>
      </c>
      <c r="G82" s="64">
        <f>_xlfn.XLOOKUP(B82,[2]!Tabla24[UUCC],[2]!Tabla24[CANTIDAD],0)</f>
        <v>0</v>
      </c>
      <c r="H82" s="63">
        <f t="shared" si="12"/>
        <v>0</v>
      </c>
      <c r="I82" s="65">
        <f t="shared" si="13"/>
        <v>0</v>
      </c>
    </row>
    <row r="83" spans="2:14" x14ac:dyDescent="0.25">
      <c r="B83" s="60" t="s">
        <v>103</v>
      </c>
      <c r="C83" s="60" t="str">
        <f>IFERROR(VLOOKUP(B83,[1]UCC_CAP14!$B:$D,2,0),"")</f>
        <v>km de conductor (3 fases)  de cobre aislado XLP o  EPR, 15 kV- 2/0 AWG</v>
      </c>
      <c r="D83" s="61">
        <f>IFERROR(VLOOKUP(B83,[1]UCC_CAP14!$B:$D,3,0),0)</f>
        <v>199510000</v>
      </c>
      <c r="E83" s="60">
        <v>0</v>
      </c>
      <c r="F83" s="63">
        <f>E83*D83</f>
        <v>0</v>
      </c>
      <c r="G83" s="64">
        <f>_xlfn.XLOOKUP(B83,[2]!Tabla24[UUCC],[2]!Tabla24[CANTIDAD],0)</f>
        <v>0</v>
      </c>
      <c r="H83" s="63">
        <f>G83*D83</f>
        <v>0</v>
      </c>
      <c r="I83" s="65">
        <f>E83-G83</f>
        <v>0</v>
      </c>
    </row>
    <row r="84" spans="2:14" x14ac:dyDescent="0.25">
      <c r="B84" t="s">
        <v>71</v>
      </c>
      <c r="C84" t="str">
        <f>IFERROR(VLOOKUP(B84,[1]UCC_CAP14!$B:$D,2,0),"")</f>
        <v>Poste de concreto de 14 m 750 kg Poste simple - Circuito sencillo - suspensión</v>
      </c>
      <c r="D84" s="4">
        <f>IFERROR(VLOOKUP(B84,[1]UCC_CAP14!$B:$D,3,0),0)</f>
        <v>3943000</v>
      </c>
      <c r="E84">
        <v>0</v>
      </c>
      <c r="F84" s="5">
        <f t="shared" si="11"/>
        <v>0</v>
      </c>
      <c r="G84" s="6">
        <f>_xlfn.XLOOKUP(B84,[2]!Tabla24[UUCC],[2]!Tabla24[CANTIDAD],0)</f>
        <v>1</v>
      </c>
      <c r="H84" s="5">
        <f t="shared" si="12"/>
        <v>3943000</v>
      </c>
      <c r="I84" s="7">
        <f t="shared" si="13"/>
        <v>-1</v>
      </c>
    </row>
    <row r="85" spans="2:14" x14ac:dyDescent="0.25">
      <c r="B85" s="60" t="s">
        <v>107</v>
      </c>
      <c r="C85" s="60" t="str">
        <f>IFERROR(VLOOKUP(B85,[1]UCC_CAP14!$B:$D,2,0),"")</f>
        <v>Poste de concreto de 14 m 750 kg Poste simple - Circuito sencillo - retención</v>
      </c>
      <c r="D85" s="61">
        <f>IFERROR(VLOOKUP(B85,[1]UCC_CAP14!$B:$D,3,0),0)</f>
        <v>6953000</v>
      </c>
      <c r="E85" s="60">
        <v>0</v>
      </c>
      <c r="F85" s="63">
        <f t="shared" si="11"/>
        <v>0</v>
      </c>
      <c r="G85" s="64">
        <f>_xlfn.XLOOKUP(B85,[2]!Tabla24[UUCC],[2]!Tabla24[CANTIDAD],0)</f>
        <v>0</v>
      </c>
      <c r="H85" s="63">
        <f t="shared" si="12"/>
        <v>0</v>
      </c>
      <c r="I85" s="65">
        <f t="shared" si="13"/>
        <v>0</v>
      </c>
    </row>
    <row r="86" spans="2:14" x14ac:dyDescent="0.25">
      <c r="B86" s="60" t="s">
        <v>117</v>
      </c>
      <c r="C86" s="60" t="str">
        <f>IFERROR(VLOOKUP(B86,[1]UCC_CAP14!$B:$D,2,0),"")</f>
        <v>Poste de concreto de 14 m 750 kg  Poste simple - Circuito doble  - suspensión</v>
      </c>
      <c r="D86" s="61">
        <f>IFERROR(VLOOKUP(B86,[1]UCC_CAP14!$B:$D,3,0),0)</f>
        <v>4940000</v>
      </c>
      <c r="E86" s="60">
        <v>0</v>
      </c>
      <c r="F86" s="63">
        <f t="shared" si="11"/>
        <v>0</v>
      </c>
      <c r="G86" s="64">
        <f>_xlfn.XLOOKUP(B86,[2]!Tabla24[UUCC],[2]!Tabla24[CANTIDAD],0)</f>
        <v>0</v>
      </c>
      <c r="H86" s="63">
        <f t="shared" si="12"/>
        <v>0</v>
      </c>
      <c r="I86" s="65">
        <f>E86-G86</f>
        <v>0</v>
      </c>
    </row>
    <row r="87" spans="2:14" x14ac:dyDescent="0.25">
      <c r="B87" s="60" t="s">
        <v>118</v>
      </c>
      <c r="C87" s="60" t="str">
        <f>IFERROR(VLOOKUP(B87,[1]UCC_CAP14!$B:$D,2,0),"")</f>
        <v>Poste de concreto de 14 m 750 kg  Poste simple - Circuito doble - retención</v>
      </c>
      <c r="D87" s="61">
        <f>IFERROR(VLOOKUP(B87,[1]UCC_CAP14!$B:$D,3,0),0)</f>
        <v>7034000</v>
      </c>
      <c r="E87" s="60">
        <v>0</v>
      </c>
      <c r="F87" s="63">
        <f t="shared" si="11"/>
        <v>0</v>
      </c>
      <c r="G87" s="64">
        <f>_xlfn.XLOOKUP(B87,[2]!Tabla24[UUCC],[2]!Tabla24[CANTIDAD],0)</f>
        <v>0</v>
      </c>
      <c r="H87" s="63">
        <f t="shared" si="12"/>
        <v>0</v>
      </c>
      <c r="I87" s="65">
        <f>E87-G87</f>
        <v>0</v>
      </c>
    </row>
    <row r="88" spans="2:14" x14ac:dyDescent="0.25">
      <c r="B88" s="60" t="s">
        <v>108</v>
      </c>
      <c r="C88" s="60" t="str">
        <f>IFERROR(VLOOKUP(B88,[1]UCC_CAP14!$B:$D,2,0),"")</f>
        <v>Poste de concreto de 14 m 750 kg Postes en H - Circuito sencillo  - retención</v>
      </c>
      <c r="D88" s="61">
        <f>IFERROR(VLOOKUP(B88,[1]UCC_CAP14!$B:$D,3,0),0)</f>
        <v>11952000</v>
      </c>
      <c r="E88" s="60">
        <v>0</v>
      </c>
      <c r="F88" s="63">
        <f t="shared" si="11"/>
        <v>0</v>
      </c>
      <c r="G88" s="64">
        <f>_xlfn.XLOOKUP(B88,[2]!Tabla24[UUCC],[2]!Tabla24[CANTIDAD],0)</f>
        <v>0</v>
      </c>
      <c r="H88" s="63">
        <f t="shared" si="12"/>
        <v>0</v>
      </c>
      <c r="I88" s="65">
        <f t="shared" si="13"/>
        <v>0</v>
      </c>
    </row>
    <row r="89" spans="2:14" x14ac:dyDescent="0.25">
      <c r="B89" s="60" t="s">
        <v>109</v>
      </c>
      <c r="C89" s="60" t="str">
        <f>IFERROR(VLOOKUP(B89,[1]UCC_CAP14!$B:$D,2,0),"")</f>
        <v>Poste de PRFV de 14 m 750 kg- Poste simple - Circuito sencillo - suspensión</v>
      </c>
      <c r="D89" s="61">
        <f>IFERROR(VLOOKUP(B89,[1]UCC_CAP14!$B:$D,3,0),0)</f>
        <v>13426000</v>
      </c>
      <c r="E89" s="60">
        <v>0</v>
      </c>
      <c r="F89" s="63">
        <f t="shared" si="11"/>
        <v>0</v>
      </c>
      <c r="G89" s="64">
        <f>_xlfn.XLOOKUP(B89,[2]!Tabla24[UUCC],[2]!Tabla24[CANTIDAD],0)</f>
        <v>0</v>
      </c>
      <c r="H89" s="63">
        <f t="shared" si="12"/>
        <v>0</v>
      </c>
      <c r="I89" s="65">
        <f t="shared" si="13"/>
        <v>0</v>
      </c>
    </row>
    <row r="90" spans="2:14" x14ac:dyDescent="0.25">
      <c r="B90" s="60" t="s">
        <v>162</v>
      </c>
      <c r="C90" s="60" t="str">
        <f>IFERROR(VLOOKUP(B90,[1]UCC_CAP14!$B:$D,2,0),"")</f>
        <v>Poste de PRFV de 14 m 750 kg- Poste simple - Circuito sencillo - retención</v>
      </c>
      <c r="D90" s="61">
        <f>IFERROR(VLOOKUP(B90,[1]UCC_CAP14!$B:$D,3,0),0)</f>
        <v>16435000</v>
      </c>
      <c r="E90" s="60">
        <v>0</v>
      </c>
      <c r="F90" s="63">
        <f>E90*D90</f>
        <v>0</v>
      </c>
      <c r="G90" s="64">
        <f>_xlfn.XLOOKUP(B90,[2]!Tabla24[UUCC],[2]!Tabla24[CANTIDAD],0)</f>
        <v>0</v>
      </c>
      <c r="H90" s="63">
        <f>G90*D90</f>
        <v>0</v>
      </c>
      <c r="I90" s="65">
        <f>E90-G90</f>
        <v>0</v>
      </c>
    </row>
    <row r="91" spans="2:14" x14ac:dyDescent="0.25">
      <c r="B91" s="60" t="s">
        <v>110</v>
      </c>
      <c r="C91" s="60" t="str">
        <f>IFERROR(VLOOKUP(B91,[1]UCC_CAP14!$B:$D,2,0),"")</f>
        <v>km de conductor (3 fases)  ACSR 4/0 AWG</v>
      </c>
      <c r="D91" s="61">
        <f>IFERROR(VLOOKUP(B91,[1]UCC_CAP14!$B:$D,3,0),0)</f>
        <v>25204000</v>
      </c>
      <c r="E91" s="60">
        <v>0</v>
      </c>
      <c r="F91" s="63">
        <f t="shared" si="11"/>
        <v>0</v>
      </c>
      <c r="G91" s="64">
        <f>_xlfn.XLOOKUP(B91,[2]!Tabla24[UUCC],[2]!Tabla24[CANTIDAD],0)</f>
        <v>0</v>
      </c>
      <c r="H91" s="63">
        <f t="shared" si="12"/>
        <v>0</v>
      </c>
      <c r="I91" s="65">
        <f t="shared" si="13"/>
        <v>0</v>
      </c>
    </row>
    <row r="92" spans="2:14" ht="15.75" thickBot="1" x14ac:dyDescent="0.3">
      <c r="B92" s="60" t="s">
        <v>119</v>
      </c>
      <c r="C92" s="60" t="str">
        <f>IFERROR(VLOOKUP(B92,[1]UCC_CAP14!$B:$D,2,0),"")</f>
        <v>km de conductor (3 fases)  semiaislado 4/0 AWG</v>
      </c>
      <c r="D92" s="61">
        <f>IFERROR(VLOOKUP(B92,[1]UCC_CAP14!$B:$D,3,0),0)</f>
        <v>63988000</v>
      </c>
      <c r="E92" s="60">
        <v>0</v>
      </c>
      <c r="F92" s="63">
        <f t="shared" si="11"/>
        <v>0</v>
      </c>
      <c r="G92" s="64">
        <f>_xlfn.XLOOKUP(B92,[2]!Tabla24[UUCC],[2]!Tabla24[CANTIDAD],0)</f>
        <v>0</v>
      </c>
      <c r="H92" s="63">
        <f t="shared" si="12"/>
        <v>0</v>
      </c>
      <c r="I92" s="65">
        <f>E92-G92</f>
        <v>0</v>
      </c>
    </row>
    <row r="93" spans="2:14" ht="15.75" thickTop="1" x14ac:dyDescent="0.25">
      <c r="B93" s="20" t="s">
        <v>72</v>
      </c>
      <c r="F93" s="5">
        <f>SUBTOTAL(109,Tabla4891535[Valor Plan])</f>
        <v>279232718.90400004</v>
      </c>
      <c r="H93" s="5">
        <f>SUBTOTAL(109,Tabla4891535[Valor CAPEX])</f>
        <v>176718470</v>
      </c>
      <c r="I93">
        <f>SUBTOTAL(103,Tabla4891535[Diferencia])</f>
        <v>88</v>
      </c>
    </row>
    <row r="94" spans="2:14" x14ac:dyDescent="0.25">
      <c r="D94" s="11"/>
      <c r="E94" s="11"/>
      <c r="F94" s="11"/>
      <c r="J94" s="5"/>
      <c r="N94" s="5"/>
    </row>
    <row r="95" spans="2:14" x14ac:dyDescent="0.25">
      <c r="B95" s="21">
        <v>7400006</v>
      </c>
      <c r="C95" s="21" t="s">
        <v>111</v>
      </c>
    </row>
    <row r="96" spans="2:14" x14ac:dyDescent="0.25">
      <c r="B96" s="13" t="s">
        <v>75</v>
      </c>
      <c r="C96" t="s">
        <v>2</v>
      </c>
      <c r="D96" t="s">
        <v>76</v>
      </c>
      <c r="E96" t="s">
        <v>77</v>
      </c>
      <c r="F96" t="s">
        <v>8</v>
      </c>
      <c r="G96" t="s">
        <v>78</v>
      </c>
    </row>
    <row r="97" spans="2:7" x14ac:dyDescent="0.25">
      <c r="B97" t="s">
        <v>14</v>
      </c>
      <c r="C97" t="s">
        <v>79</v>
      </c>
      <c r="D97" s="7">
        <f>E9+E19</f>
        <v>0</v>
      </c>
      <c r="E97" s="18">
        <f>G9+G19</f>
        <v>0.7679999999999999</v>
      </c>
      <c r="F97" s="14">
        <f>D97-E97</f>
        <v>-0.7679999999999999</v>
      </c>
      <c r="G97" s="5">
        <f>D19*F97</f>
        <v>-6287846.3999999994</v>
      </c>
    </row>
    <row r="98" spans="2:7" x14ac:dyDescent="0.25">
      <c r="B98" t="s">
        <v>15</v>
      </c>
      <c r="C98" t="s">
        <v>202</v>
      </c>
      <c r="D98" s="22">
        <f>E10+E20</f>
        <v>0</v>
      </c>
      <c r="E98" s="18">
        <f>G10+G20</f>
        <v>1.5299999999999998</v>
      </c>
      <c r="F98" s="14">
        <f>D98-E98</f>
        <v>-1.5299999999999998</v>
      </c>
      <c r="G98" s="5">
        <f>D20*F98</f>
        <v>-16237124.999999998</v>
      </c>
    </row>
    <row r="99" spans="2:7" x14ac:dyDescent="0.25">
      <c r="B99" t="s">
        <v>92</v>
      </c>
      <c r="C99" t="s">
        <v>270</v>
      </c>
      <c r="D99" s="7">
        <f>E16</f>
        <v>0</v>
      </c>
      <c r="E99" s="18">
        <f>G16</f>
        <v>0.752</v>
      </c>
      <c r="F99" s="14">
        <f t="shared" ref="F99:F108" si="14">D99-E99</f>
        <v>-0.752</v>
      </c>
      <c r="G99" s="5">
        <f>D16*F99</f>
        <v>-12789414.4</v>
      </c>
    </row>
    <row r="100" spans="2:7" x14ac:dyDescent="0.25">
      <c r="B100" t="s">
        <v>25</v>
      </c>
      <c r="C100" t="s">
        <v>82</v>
      </c>
      <c r="D100" s="7">
        <f>E29+E31+E35+E38</f>
        <v>3</v>
      </c>
      <c r="E100" s="18">
        <f>G29+G31+G35+G38</f>
        <v>4</v>
      </c>
      <c r="F100" s="14">
        <f t="shared" si="14"/>
        <v>-1</v>
      </c>
      <c r="G100" s="5">
        <f>D29*F100</f>
        <v>-1226000</v>
      </c>
    </row>
    <row r="101" spans="2:7" x14ac:dyDescent="0.25">
      <c r="B101" t="s">
        <v>38</v>
      </c>
      <c r="C101" t="s">
        <v>204</v>
      </c>
      <c r="D101">
        <f>E41+E53</f>
        <v>0</v>
      </c>
      <c r="E101" s="7">
        <f>G41+G53</f>
        <v>1</v>
      </c>
      <c r="F101" s="14">
        <f t="shared" si="14"/>
        <v>-1</v>
      </c>
      <c r="G101" s="5">
        <f>D41*F101</f>
        <v>-9446000</v>
      </c>
    </row>
    <row r="102" spans="2:7" x14ac:dyDescent="0.25">
      <c r="B102" t="s">
        <v>39</v>
      </c>
      <c r="C102" t="s">
        <v>205</v>
      </c>
      <c r="D102">
        <f>E42+E55</f>
        <v>0</v>
      </c>
      <c r="E102" s="7">
        <f>G42+G55</f>
        <v>2</v>
      </c>
      <c r="F102" s="14">
        <f t="shared" si="14"/>
        <v>-2</v>
      </c>
      <c r="G102" s="5">
        <f>D42*F102</f>
        <v>-23916000</v>
      </c>
    </row>
    <row r="103" spans="2:7" x14ac:dyDescent="0.25">
      <c r="B103" t="s">
        <v>60</v>
      </c>
      <c r="C103" t="s">
        <v>84</v>
      </c>
      <c r="D103">
        <f>E69</f>
        <v>1</v>
      </c>
      <c r="E103" s="7">
        <f>G69</f>
        <v>5</v>
      </c>
      <c r="F103" s="14">
        <f t="shared" si="14"/>
        <v>-4</v>
      </c>
      <c r="G103" s="5">
        <f>D69*F103</f>
        <v>-12860000</v>
      </c>
    </row>
    <row r="104" spans="2:7" x14ac:dyDescent="0.25">
      <c r="B104" t="s">
        <v>62</v>
      </c>
      <c r="C104" t="s">
        <v>85</v>
      </c>
      <c r="D104">
        <f>E71</f>
        <v>0</v>
      </c>
      <c r="E104" s="7">
        <f>G71</f>
        <v>1</v>
      </c>
      <c r="F104" s="14">
        <f t="shared" si="14"/>
        <v>-1</v>
      </c>
      <c r="G104" s="5">
        <f>D71*F104</f>
        <v>-4086000</v>
      </c>
    </row>
    <row r="105" spans="2:7" x14ac:dyDescent="0.25">
      <c r="B105" t="s">
        <v>65</v>
      </c>
      <c r="C105" t="s">
        <v>271</v>
      </c>
      <c r="D105">
        <f>E74</f>
        <v>0</v>
      </c>
      <c r="E105" s="7">
        <f>G74</f>
        <v>2</v>
      </c>
      <c r="F105" s="14">
        <f t="shared" si="14"/>
        <v>-2</v>
      </c>
      <c r="G105" s="5">
        <f>D74*F105</f>
        <v>-12058000</v>
      </c>
    </row>
    <row r="106" spans="2:7" x14ac:dyDescent="0.25">
      <c r="B106" t="s">
        <v>67</v>
      </c>
      <c r="C106" t="s">
        <v>131</v>
      </c>
      <c r="D106">
        <f>E77</f>
        <v>0</v>
      </c>
      <c r="E106" s="8">
        <f>G77</f>
        <v>0.67</v>
      </c>
      <c r="F106" s="14">
        <f t="shared" si="14"/>
        <v>-0.67</v>
      </c>
      <c r="G106" s="5">
        <f>D77*F106</f>
        <v>-9925380</v>
      </c>
    </row>
    <row r="107" spans="2:7" x14ac:dyDescent="0.25">
      <c r="B107" t="s">
        <v>68</v>
      </c>
      <c r="C107" t="s">
        <v>114</v>
      </c>
      <c r="D107">
        <f>E78</f>
        <v>0</v>
      </c>
      <c r="E107" s="8">
        <f>G78</f>
        <v>0.10766666666666666</v>
      </c>
      <c r="F107" s="14">
        <f t="shared" si="14"/>
        <v>-0.10766666666666666</v>
      </c>
      <c r="G107" s="5">
        <f>D78*F107</f>
        <v>-2706094</v>
      </c>
    </row>
    <row r="108" spans="2:7" x14ac:dyDescent="0.25">
      <c r="B108" t="s">
        <v>71</v>
      </c>
      <c r="C108" t="s">
        <v>144</v>
      </c>
      <c r="D108">
        <f>E84</f>
        <v>0</v>
      </c>
      <c r="E108" s="7">
        <f>G84</f>
        <v>1</v>
      </c>
      <c r="F108" s="14">
        <f t="shared" si="14"/>
        <v>-1</v>
      </c>
      <c r="G108" s="5">
        <f>D84*F108</f>
        <v>-3943000</v>
      </c>
    </row>
    <row r="109" spans="2:7" x14ac:dyDescent="0.25">
      <c r="G109" s="15">
        <f>SUBTOTAL(109,Tabla48[Costo])</f>
        <v>-115480859.8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B43-4D28-4C4D-AB0B-AF4268A36B22}">
  <sheetPr>
    <tabColor theme="9" tint="0.39997558519241921"/>
  </sheetPr>
  <dimension ref="A2:N75"/>
  <sheetViews>
    <sheetView topLeftCell="A60" workbookViewId="0">
      <selection activeCell="B46" sqref="B46:H48"/>
    </sheetView>
  </sheetViews>
  <sheetFormatPr baseColWidth="10" defaultRowHeight="15" x14ac:dyDescent="0.25"/>
  <cols>
    <col min="2" max="2" width="15.140625" customWidth="1"/>
    <col min="3" max="3" width="64.7109375" customWidth="1"/>
    <col min="4" max="4" width="14.42578125" customWidth="1"/>
    <col min="5" max="5" width="15.28515625" customWidth="1"/>
    <col min="6" max="6" width="15.42578125" customWidth="1"/>
    <col min="7" max="7" width="15" bestFit="1" customWidth="1"/>
    <col min="8" max="8" width="15.140625" customWidth="1"/>
    <col min="9" max="9" width="16" hidden="1" customWidth="1"/>
    <col min="10" max="10" width="14.7109375" bestFit="1" customWidth="1"/>
    <col min="12" max="13" width="16.7109375" customWidth="1"/>
    <col min="14" max="14" width="16.42578125" customWidth="1"/>
  </cols>
  <sheetData>
    <row r="2" spans="1:9" x14ac:dyDescent="0.25">
      <c r="B2" s="1">
        <v>300306</v>
      </c>
      <c r="C2" s="1" t="s">
        <v>121</v>
      </c>
    </row>
    <row r="4" spans="1:9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9" x14ac:dyDescent="0.25">
      <c r="B5" s="60" t="s">
        <v>14</v>
      </c>
      <c r="C5" s="60" t="str">
        <f>IFERROR(VLOOKUP(B5,[1]UCC_CAP14!$B:$D,2,0),"")</f>
        <v>km de conductor/fase aéreo urbano - Trenzado - Aluminio - calibre 2</v>
      </c>
      <c r="D5" s="61">
        <f>IFERROR(VLOOKUP(B5,[1]UCC_CAP14!$B:$D,3,0),0)</f>
        <v>8187300</v>
      </c>
      <c r="E5" s="78">
        <v>0</v>
      </c>
      <c r="F5" s="63">
        <f t="shared" ref="F5:F54" si="0">E5*D5</f>
        <v>0</v>
      </c>
      <c r="G5" s="66">
        <f>_xlfn.XLOOKUP(B5,[2]!Tabla245[UUCC],[2]!Tabla245[CANTIDAD],0)</f>
        <v>0</v>
      </c>
      <c r="H5" s="63">
        <f t="shared" ref="H5:H54" si="1">G5*D5</f>
        <v>0</v>
      </c>
      <c r="I5" s="7">
        <f t="shared" ref="I5:I52" si="2">E5-G5</f>
        <v>0</v>
      </c>
    </row>
    <row r="6" spans="1:9" x14ac:dyDescent="0.25">
      <c r="B6" s="57" t="s">
        <v>15</v>
      </c>
      <c r="C6" s="57" t="str">
        <f>IFERROR(VLOOKUP(B6,[1]UCC_CAP14!$B:$D,2,0),"")</f>
        <v>km de conductor/fase aéreo urbano - Trenzado - Aluminio - calibre  1/0</v>
      </c>
      <c r="D6" s="58">
        <f>IFERROR(VLOOKUP(B6,[1]UCC_CAP14!$B:$D,3,0),0)</f>
        <v>10612500</v>
      </c>
      <c r="E6" s="79">
        <v>0</v>
      </c>
      <c r="F6" s="15">
        <f t="shared" si="0"/>
        <v>0</v>
      </c>
      <c r="G6" s="67">
        <f>_xlfn.XLOOKUP(B6,[2]!Tabla245[UUCC],[2]!Tabla245[CANTIDAD],0)</f>
        <v>0.28699999999999992</v>
      </c>
      <c r="H6" s="15">
        <f t="shared" si="1"/>
        <v>3045787.4999999991</v>
      </c>
      <c r="I6" s="7">
        <f t="shared" si="2"/>
        <v>-0.28699999999999992</v>
      </c>
    </row>
    <row r="7" spans="1:9" x14ac:dyDescent="0.25">
      <c r="B7" s="57" t="s">
        <v>21</v>
      </c>
      <c r="C7" s="57" t="str">
        <f>IFERROR(VLOOKUP(B7,[1]UCC_CAP14!$B:$D,2,0),"")</f>
        <v>Puesta a Tierra N1</v>
      </c>
      <c r="D7" s="58">
        <f>IFERROR(VLOOKUP(B7,[1]UCC_CAP14!$B:$D,3,0),0)</f>
        <v>154040</v>
      </c>
      <c r="E7" s="79">
        <v>2</v>
      </c>
      <c r="F7" s="15">
        <f t="shared" si="0"/>
        <v>308080</v>
      </c>
      <c r="G7" s="59">
        <f>_xlfn.XLOOKUP(B7,[2]!Tabla245[UUCC],[2]!Tabla245[CANTIDAD],0)</f>
        <v>44</v>
      </c>
      <c r="H7" s="15">
        <f t="shared" si="1"/>
        <v>6777760</v>
      </c>
      <c r="I7" s="7">
        <f t="shared" si="2"/>
        <v>-42</v>
      </c>
    </row>
    <row r="8" spans="1:9" x14ac:dyDescent="0.25">
      <c r="B8" s="60" t="s">
        <v>22</v>
      </c>
      <c r="C8" s="60" t="str">
        <f>IFERROR(VLOOKUP(B8,[1]UCC_CAP14!$B:$D,2,0),"")</f>
        <v>Caja de Derivación N1</v>
      </c>
      <c r="D8" s="61">
        <f>IFERROR(VLOOKUP(B8,[1]UCC_CAP14!$B:$D,3,0),0)</f>
        <v>153498</v>
      </c>
      <c r="E8" s="78">
        <v>0</v>
      </c>
      <c r="F8" s="63">
        <f t="shared" si="0"/>
        <v>0</v>
      </c>
      <c r="G8" s="64">
        <f>_xlfn.XLOOKUP(B8,[2]!Tabla245[UUCC],[2]!Tabla245[CANTIDAD],0)</f>
        <v>0</v>
      </c>
      <c r="H8" s="63">
        <f t="shared" si="1"/>
        <v>0</v>
      </c>
      <c r="I8" s="7">
        <f t="shared" si="2"/>
        <v>0</v>
      </c>
    </row>
    <row r="9" spans="1:9" x14ac:dyDescent="0.25">
      <c r="B9" s="60" t="s">
        <v>95</v>
      </c>
      <c r="C9" s="60" t="str">
        <f>IFERROR(VLOOKUP(B9,[1]UCC_CAP14!$B:$D,2,0),"")</f>
        <v>Poste de concreto - 8 m - rural- retención - red común</v>
      </c>
      <c r="D9" s="61">
        <f>IFERROR(VLOOKUP(B9,[1]UCC_CAP14!$B:$D,3,0),0)</f>
        <v>801000</v>
      </c>
      <c r="E9" s="78">
        <v>0</v>
      </c>
      <c r="F9" s="63">
        <f t="shared" si="0"/>
        <v>0</v>
      </c>
      <c r="G9" s="64">
        <f>_xlfn.XLOOKUP(B9,[2]!Tabla245[UUCC],[2]!Tabla245[CANTIDAD],0)</f>
        <v>0</v>
      </c>
      <c r="H9" s="63">
        <f t="shared" si="1"/>
        <v>0</v>
      </c>
      <c r="I9" s="7">
        <f t="shared" si="2"/>
        <v>0</v>
      </c>
    </row>
    <row r="10" spans="1:9" x14ac:dyDescent="0.25">
      <c r="A10" t="s">
        <v>137</v>
      </c>
      <c r="B10" s="60" t="s">
        <v>137</v>
      </c>
      <c r="C10" s="60" t="str">
        <f>IFERROR(VLOOKUP(B10,[1]UCC_CAP14!$B:$D,2,0),"")</f>
        <v>Poste de fibra de vidrio - 8 m - rural- retención - red común</v>
      </c>
      <c r="D10" s="61">
        <f>IFERROR(VLOOKUP(B10,[1]UCC_CAP14!$B:$D,3,0),0)</f>
        <v>1381000</v>
      </c>
      <c r="E10" s="78">
        <v>1</v>
      </c>
      <c r="F10" s="63">
        <f>E10*D10</f>
        <v>1381000</v>
      </c>
      <c r="G10" s="66">
        <f>_xlfn.XLOOKUP(B10,[2]!Tabla245[UUCC],[2]!Tabla245[CANTIDAD],0)</f>
        <v>0</v>
      </c>
      <c r="H10" s="63">
        <f>G10*D10</f>
        <v>0</v>
      </c>
      <c r="I10" s="7">
        <f>E10-G10</f>
        <v>1</v>
      </c>
    </row>
    <row r="11" spans="1:9" x14ac:dyDescent="0.25">
      <c r="B11" s="57" t="s">
        <v>23</v>
      </c>
      <c r="C11" s="57" t="str">
        <f>IFERROR(VLOOKUP(B11,[1]UCC_CAP14!$B:$D,2,0),"")</f>
        <v>Poste de concreto - 8 m - urbano - suspensión - red trenzada</v>
      </c>
      <c r="D11" s="58">
        <f>IFERROR(VLOOKUP(B11,[1]UCC_CAP14!$B:$D,3,0),0)</f>
        <v>646000</v>
      </c>
      <c r="E11" s="79">
        <v>0</v>
      </c>
      <c r="F11" s="15">
        <f t="shared" si="0"/>
        <v>0</v>
      </c>
      <c r="G11" s="59">
        <f>_xlfn.XLOOKUP(B11,[2]!Tabla245[UUCC],[2]!Tabla245[CANTIDAD],0)</f>
        <v>3</v>
      </c>
      <c r="H11" s="15">
        <f t="shared" si="1"/>
        <v>1938000</v>
      </c>
      <c r="I11" s="7">
        <f>E11-G11</f>
        <v>-3</v>
      </c>
    </row>
    <row r="12" spans="1:9" x14ac:dyDescent="0.25">
      <c r="B12" s="60" t="s">
        <v>25</v>
      </c>
      <c r="C12" s="60" t="str">
        <f>IFERROR(VLOOKUP(B12,[1]UCC_CAP14!$B:$D,2,0),"")</f>
        <v>Poste de fibra de vidrio - 8 m - urbano- suspensión - red trenzada</v>
      </c>
      <c r="D12" s="61">
        <f>IFERROR(VLOOKUP(B12,[1]UCC_CAP14!$B:$D,3,0),0)</f>
        <v>1226000</v>
      </c>
      <c r="E12" s="78">
        <v>0</v>
      </c>
      <c r="F12" s="63">
        <f t="shared" si="0"/>
        <v>0</v>
      </c>
      <c r="G12" s="64">
        <f>_xlfn.XLOOKUP(B12,[2]!Tabla245[UUCC],[2]!Tabla245[CANTIDAD],0)</f>
        <v>0</v>
      </c>
      <c r="H12" s="63">
        <f t="shared" si="1"/>
        <v>0</v>
      </c>
      <c r="I12" s="7">
        <f t="shared" si="2"/>
        <v>0</v>
      </c>
    </row>
    <row r="13" spans="1:9" x14ac:dyDescent="0.25">
      <c r="A13" t="s">
        <v>37</v>
      </c>
      <c r="B13" s="60" t="s">
        <v>37</v>
      </c>
      <c r="C13" s="60" t="str">
        <f>IFERROR(VLOOKUP(B13,[1]UCC_CAP14!$B:$D,2,0),"")</f>
        <v>Transformador Aéreo Trifásico urbano de 30 kVA</v>
      </c>
      <c r="D13" s="61">
        <f>IFERROR(VLOOKUP(B13,[1]UCC_CAP14!$B:$D,3,0),0)</f>
        <v>8190000</v>
      </c>
      <c r="E13" s="78">
        <v>2</v>
      </c>
      <c r="F13" s="63">
        <f t="shared" si="0"/>
        <v>16380000</v>
      </c>
      <c r="G13" s="64">
        <f>_xlfn.XLOOKUP(B13,[2]!Tabla245[UUCC],[2]!Tabla245[CANTIDAD],0)</f>
        <v>2</v>
      </c>
      <c r="H13" s="63">
        <f t="shared" si="1"/>
        <v>16380000</v>
      </c>
      <c r="I13" s="7">
        <f t="shared" si="2"/>
        <v>0</v>
      </c>
    </row>
    <row r="14" spans="1:9" x14ac:dyDescent="0.25">
      <c r="A14" t="s">
        <v>38</v>
      </c>
      <c r="B14" s="57" t="s">
        <v>38</v>
      </c>
      <c r="C14" s="57" t="str">
        <f>IFERROR(VLOOKUP(B14,[1]UCC_CAP14!$B:$D,2,0),"")</f>
        <v>Transformador Aéreo Trifásico urbano de 45 kVA</v>
      </c>
      <c r="D14" s="58">
        <f>IFERROR(VLOOKUP(B14,[1]UCC_CAP14!$B:$D,3,0),0)</f>
        <v>9446000</v>
      </c>
      <c r="E14" s="79">
        <v>1</v>
      </c>
      <c r="F14" s="15">
        <f t="shared" si="0"/>
        <v>9446000</v>
      </c>
      <c r="G14" s="59">
        <f>_xlfn.XLOOKUP(B14,[2]!Tabla245[UUCC],[2]!Tabla245[CANTIDAD],0)</f>
        <v>4</v>
      </c>
      <c r="H14" s="15">
        <f t="shared" si="1"/>
        <v>37784000</v>
      </c>
      <c r="I14" s="7">
        <f t="shared" si="2"/>
        <v>-3</v>
      </c>
    </row>
    <row r="15" spans="1:9" x14ac:dyDescent="0.25">
      <c r="B15" s="60" t="s">
        <v>122</v>
      </c>
      <c r="C15" s="60" t="str">
        <f>IFERROR(VLOOKUP(B15,[1]UCC_CAP14!$B:$D,2,0),"")</f>
        <v>Transformador Aéreo Trifásico urbano de 50 kVA</v>
      </c>
      <c r="D15" s="61">
        <f>IFERROR(VLOOKUP(B15,[1]UCC_CAP14!$B:$D,3,0),0)</f>
        <v>10702000</v>
      </c>
      <c r="E15" s="78">
        <v>0</v>
      </c>
      <c r="F15" s="63">
        <f t="shared" si="0"/>
        <v>0</v>
      </c>
      <c r="G15" s="64">
        <f>_xlfn.XLOOKUP(B15,[2]!Tabla245[UUCC],[2]!Tabla245[CANTIDAD],0)</f>
        <v>0</v>
      </c>
      <c r="H15" s="63">
        <f t="shared" si="1"/>
        <v>0</v>
      </c>
      <c r="I15" s="7">
        <f t="shared" si="2"/>
        <v>0</v>
      </c>
    </row>
    <row r="16" spans="1:9" x14ac:dyDescent="0.25">
      <c r="A16" t="s">
        <v>39</v>
      </c>
      <c r="B16" s="57" t="s">
        <v>39</v>
      </c>
      <c r="C16" s="57" t="str">
        <f>IFERROR(VLOOKUP(B16,[1]UCC_CAP14!$B:$D,2,0),"")</f>
        <v>Transformador Aéreo Trifásico urbano de 75 kVA</v>
      </c>
      <c r="D16" s="58">
        <f>IFERROR(VLOOKUP(B16,[1]UCC_CAP14!$B:$D,3,0),0)</f>
        <v>11958000</v>
      </c>
      <c r="E16" s="79">
        <v>3</v>
      </c>
      <c r="F16" s="15">
        <f t="shared" si="0"/>
        <v>35874000</v>
      </c>
      <c r="G16" s="59">
        <f>_xlfn.XLOOKUP(B16,[2]!Tabla245[UUCC],[2]!Tabla245[CANTIDAD],0)</f>
        <v>5</v>
      </c>
      <c r="H16" s="15">
        <f t="shared" si="1"/>
        <v>59790000</v>
      </c>
      <c r="I16" s="7">
        <f t="shared" si="2"/>
        <v>-2</v>
      </c>
    </row>
    <row r="17" spans="1:9" x14ac:dyDescent="0.25">
      <c r="A17" t="s">
        <v>96</v>
      </c>
      <c r="B17" s="60" t="s">
        <v>96</v>
      </c>
      <c r="C17" s="60" t="str">
        <f>IFERROR(VLOOKUP(B17,[1]UCC_CAP14!$B:$D,2,0),"")</f>
        <v>Transformador Aéreo Trifásico urbano de 112,5 kVA</v>
      </c>
      <c r="D17" s="61">
        <f>IFERROR(VLOOKUP(B17,[1]UCC_CAP14!$B:$D,3,0),0)</f>
        <v>13265000</v>
      </c>
      <c r="E17" s="78">
        <v>1</v>
      </c>
      <c r="F17" s="63">
        <f t="shared" si="0"/>
        <v>13265000</v>
      </c>
      <c r="G17" s="64">
        <f>_xlfn.XLOOKUP(B17,[2]!Tabla245[UUCC],[2]!Tabla245[CANTIDAD],0)</f>
        <v>0</v>
      </c>
      <c r="H17" s="63">
        <f t="shared" si="1"/>
        <v>0</v>
      </c>
      <c r="I17" s="7">
        <f t="shared" si="2"/>
        <v>1</v>
      </c>
    </row>
    <row r="18" spans="1:9" x14ac:dyDescent="0.25">
      <c r="B18" s="60" t="s">
        <v>97</v>
      </c>
      <c r="C18" s="60" t="str">
        <f>IFERROR(VLOOKUP(B18,[1]UCC_CAP14!$B:$D,2,0),"")</f>
        <v>Transformador Aéreo Trifásico urbano de 150 kVA</v>
      </c>
      <c r="D18" s="61">
        <f>IFERROR(VLOOKUP(B18,[1]UCC_CAP14!$B:$D,3,0),0)</f>
        <v>14521000</v>
      </c>
      <c r="E18" s="78">
        <v>0</v>
      </c>
      <c r="F18" s="63">
        <f t="shared" si="0"/>
        <v>0</v>
      </c>
      <c r="G18" s="64">
        <f>_xlfn.XLOOKUP(B18,[2]!Tabla245[UUCC],[2]!Tabla245[CANTIDAD],0)</f>
        <v>0</v>
      </c>
      <c r="H18" s="63">
        <f t="shared" si="1"/>
        <v>0</v>
      </c>
      <c r="I18" s="7">
        <f t="shared" si="2"/>
        <v>0</v>
      </c>
    </row>
    <row r="19" spans="1:9" x14ac:dyDescent="0.25">
      <c r="B19" s="60" t="s">
        <v>252</v>
      </c>
      <c r="C19" s="60" t="str">
        <f>IFERROR(VLOOKUP(B19,[1]UCC_CAP14!$B:$D,2,0),"")</f>
        <v>Transformador Pedestal Trifásico urbano de 112,5 kVA</v>
      </c>
      <c r="D19" s="61">
        <f>IFERROR(VLOOKUP(B19,[1]UCC_CAP14!$B:$D,3,0),0)</f>
        <v>42713000</v>
      </c>
      <c r="E19" s="78">
        <v>0</v>
      </c>
      <c r="F19" s="63">
        <f>E19*D19</f>
        <v>0</v>
      </c>
      <c r="G19" s="64">
        <f>_xlfn.XLOOKUP(B19,[2]!Tabla245[UUCC],[2]!Tabla245[CANTIDAD],0)</f>
        <v>2</v>
      </c>
      <c r="H19" s="63">
        <f>G19*D19</f>
        <v>85426000</v>
      </c>
      <c r="I19" s="7">
        <f>E19-G19</f>
        <v>-2</v>
      </c>
    </row>
    <row r="20" spans="1:9" x14ac:dyDescent="0.25">
      <c r="B20" s="60" t="s">
        <v>123</v>
      </c>
      <c r="C20" s="60" t="str">
        <f>IFERROR(VLOOKUP(B20,[1]UCC_CAP14!$B:$D,2,0),"")</f>
        <v>Transformador Pedestal Trifásico urbano de 225 kVA</v>
      </c>
      <c r="D20" s="61">
        <f>IFERROR(VLOOKUP(B20,[1]UCC_CAP14!$B:$D,3,0),0)</f>
        <v>45572000</v>
      </c>
      <c r="E20" s="78">
        <v>0</v>
      </c>
      <c r="F20" s="63">
        <f t="shared" si="0"/>
        <v>0</v>
      </c>
      <c r="G20" s="64">
        <f>_xlfn.XLOOKUP(B20,[2]!Tabla245[UUCC],[2]!Tabla245[CANTIDAD],0)</f>
        <v>0</v>
      </c>
      <c r="H20" s="63">
        <f t="shared" si="1"/>
        <v>0</v>
      </c>
      <c r="I20" s="7">
        <f t="shared" si="2"/>
        <v>0</v>
      </c>
    </row>
    <row r="21" spans="1:9" x14ac:dyDescent="0.25">
      <c r="A21" t="s">
        <v>40</v>
      </c>
      <c r="B21" s="57" t="s">
        <v>40</v>
      </c>
      <c r="C21" s="57" t="str">
        <f>IFERROR(VLOOKUP(B21,[1]UCC_CAP14!$B:$D,2,0),"")</f>
        <v>Transformador Aéreo Monofásico urbano de 10 kVA</v>
      </c>
      <c r="D21" s="58">
        <f>IFERROR(VLOOKUP(B21,[1]UCC_CAP14!$B:$D,3,0),0)</f>
        <v>5887000</v>
      </c>
      <c r="E21" s="79">
        <v>2</v>
      </c>
      <c r="F21" s="15">
        <f t="shared" si="0"/>
        <v>11774000</v>
      </c>
      <c r="G21" s="59">
        <f>_xlfn.XLOOKUP(B21,[2]!Tabla245[UUCC],[2]!Tabla245[CANTIDAD],0)</f>
        <v>115</v>
      </c>
      <c r="H21" s="15">
        <f t="shared" si="1"/>
        <v>677005000</v>
      </c>
      <c r="I21" s="7">
        <f t="shared" si="2"/>
        <v>-113</v>
      </c>
    </row>
    <row r="22" spans="1:9" x14ac:dyDescent="0.25">
      <c r="B22" s="60" t="s">
        <v>124</v>
      </c>
      <c r="C22" s="60" t="str">
        <f>IFERROR(VLOOKUP(B22,[1]UCC_CAP14!$B:$D,2,0),"")</f>
        <v>Transformador Aéreo Monofásico rural de 5 kVA</v>
      </c>
      <c r="D22" s="61">
        <f>IFERROR(VLOOKUP(B22,[1]UCC_CAP14!$B:$D,3,0),0)</f>
        <v>5658000</v>
      </c>
      <c r="E22" s="78">
        <v>0</v>
      </c>
      <c r="F22" s="63">
        <f t="shared" si="0"/>
        <v>0</v>
      </c>
      <c r="G22" s="64">
        <f>_xlfn.XLOOKUP(B22,[2]!Tabla245[UUCC],[2]!Tabla245[CANTIDAD],0)</f>
        <v>0</v>
      </c>
      <c r="H22" s="63">
        <f t="shared" si="1"/>
        <v>0</v>
      </c>
      <c r="I22" s="7">
        <f t="shared" si="2"/>
        <v>0</v>
      </c>
    </row>
    <row r="23" spans="1:9" x14ac:dyDescent="0.25">
      <c r="B23" s="57" t="s">
        <v>41</v>
      </c>
      <c r="C23" s="57" t="str">
        <f>IFERROR(VLOOKUP(B23,[1]UCC_CAP14!$B:$D,2,0),"")</f>
        <v>Transformador Aéreo Monofásico urbano de 15 kVA</v>
      </c>
      <c r="D23" s="58">
        <f>IFERROR(VLOOKUP(B23,[1]UCC_CAP14!$B:$D,3,0),0)</f>
        <v>6286000</v>
      </c>
      <c r="E23" s="79">
        <v>0</v>
      </c>
      <c r="F23" s="15">
        <f t="shared" si="0"/>
        <v>0</v>
      </c>
      <c r="G23" s="59">
        <f>_xlfn.XLOOKUP(B23,[2]!Tabla245[UUCC],[2]!Tabla245[CANTIDAD],0)</f>
        <v>24</v>
      </c>
      <c r="H23" s="15">
        <f t="shared" si="1"/>
        <v>150864000</v>
      </c>
      <c r="I23" s="7">
        <f t="shared" si="2"/>
        <v>-24</v>
      </c>
    </row>
    <row r="24" spans="1:9" x14ac:dyDescent="0.25">
      <c r="A24" t="s">
        <v>42</v>
      </c>
      <c r="B24" s="57" t="s">
        <v>42</v>
      </c>
      <c r="C24" s="57" t="str">
        <f>IFERROR(VLOOKUP(B24,[1]UCC_CAP14!$B:$D,2,0),"")</f>
        <v>Transformador Aéreo Monofásico rural de 10 kVA</v>
      </c>
      <c r="D24" s="58">
        <f>IFERROR(VLOOKUP(B24,[1]UCC_CAP14!$B:$D,3,0),0)</f>
        <v>6458000</v>
      </c>
      <c r="E24" s="79">
        <v>95</v>
      </c>
      <c r="F24" s="15">
        <f t="shared" si="0"/>
        <v>613510000</v>
      </c>
      <c r="G24" s="59">
        <f>_xlfn.XLOOKUP(B24,[2]!Tabla245[UUCC],[2]!Tabla245[CANTIDAD],0)</f>
        <v>0</v>
      </c>
      <c r="H24" s="15">
        <f t="shared" si="1"/>
        <v>0</v>
      </c>
      <c r="I24" s="7">
        <f t="shared" si="2"/>
        <v>95</v>
      </c>
    </row>
    <row r="25" spans="1:9" x14ac:dyDescent="0.25">
      <c r="A25" t="s">
        <v>43</v>
      </c>
      <c r="B25" s="57" t="s">
        <v>43</v>
      </c>
      <c r="C25" s="57" t="str">
        <f>IFERROR(VLOOKUP(B25,[1]UCC_CAP14!$B:$D,2,0),"")</f>
        <v>Transformador Aéreo Monofásico rural de 15 kVA</v>
      </c>
      <c r="D25" s="58">
        <f>IFERROR(VLOOKUP(B25,[1]UCC_CAP14!$B:$D,3,0),0)</f>
        <v>6857000</v>
      </c>
      <c r="E25" s="79">
        <v>23</v>
      </c>
      <c r="F25" s="15">
        <f t="shared" si="0"/>
        <v>157711000</v>
      </c>
      <c r="G25" s="59">
        <f>_xlfn.XLOOKUP(B25,[2]!Tabla245[UUCC],[2]!Tabla245[CANTIDAD],0)</f>
        <v>0</v>
      </c>
      <c r="H25" s="15">
        <f t="shared" si="1"/>
        <v>0</v>
      </c>
      <c r="I25" s="7">
        <f t="shared" si="2"/>
        <v>23</v>
      </c>
    </row>
    <row r="26" spans="1:9" x14ac:dyDescent="0.25">
      <c r="A26" t="s">
        <v>44</v>
      </c>
      <c r="B26" s="60" t="s">
        <v>44</v>
      </c>
      <c r="C26" s="60" t="str">
        <f>IFERROR(VLOOKUP(B26,[1]UCC_CAP14!$B:$D,2,0),"")</f>
        <v>Transformador Aéreo Monofásico rural de 25 kVA</v>
      </c>
      <c r="D26" s="61">
        <f>IFERROR(VLOOKUP(B26,[1]UCC_CAP14!$B:$D,3,0),0)</f>
        <v>7257000</v>
      </c>
      <c r="E26" s="78">
        <v>8</v>
      </c>
      <c r="F26" s="63">
        <f t="shared" si="0"/>
        <v>58056000</v>
      </c>
      <c r="G26" s="64">
        <f>_xlfn.XLOOKUP(B26,[2]!Tabla245[UUCC],[2]!Tabla245[CANTIDAD],0)</f>
        <v>0</v>
      </c>
      <c r="H26" s="63">
        <f t="shared" si="1"/>
        <v>0</v>
      </c>
      <c r="I26" s="7">
        <f t="shared" si="2"/>
        <v>8</v>
      </c>
    </row>
    <row r="27" spans="1:9" x14ac:dyDescent="0.25">
      <c r="A27" t="s">
        <v>45</v>
      </c>
      <c r="B27" s="60" t="s">
        <v>45</v>
      </c>
      <c r="C27" s="60" t="str">
        <f>IFERROR(VLOOKUP(B27,[1]UCC_CAP14!$B:$D,2,0),"")</f>
        <v>Transformador Aéreo Monofásico rural de 37,5 kVA</v>
      </c>
      <c r="D27" s="61">
        <f>IFERROR(VLOOKUP(B27,[1]UCC_CAP14!$B:$D,3,0),0)</f>
        <v>7726000</v>
      </c>
      <c r="E27" s="78">
        <v>5</v>
      </c>
      <c r="F27" s="63">
        <f t="shared" si="0"/>
        <v>38630000</v>
      </c>
      <c r="G27" s="64">
        <f>_xlfn.XLOOKUP(B27,[2]!Tabla245[UUCC],[2]!Tabla245[CANTIDAD],0)</f>
        <v>0</v>
      </c>
      <c r="H27" s="63">
        <f t="shared" si="1"/>
        <v>0</v>
      </c>
      <c r="I27" s="7">
        <f t="shared" si="2"/>
        <v>5</v>
      </c>
    </row>
    <row r="28" spans="1:9" x14ac:dyDescent="0.25">
      <c r="B28" s="57" t="s">
        <v>46</v>
      </c>
      <c r="C28" s="57" t="str">
        <f>IFERROR(VLOOKUP(B28,[1]UCC_CAP14!$B:$D,2,0),"")</f>
        <v>Transformador Aéreo Monofásico rural de 50 kVA</v>
      </c>
      <c r="D28" s="58">
        <f>IFERROR(VLOOKUP(B28,[1]UCC_CAP14!$B:$D,3,0),0)</f>
        <v>8125000</v>
      </c>
      <c r="E28" s="79">
        <v>0</v>
      </c>
      <c r="F28" s="15">
        <f t="shared" si="0"/>
        <v>0</v>
      </c>
      <c r="G28" s="59">
        <f>_xlfn.XLOOKUP(B28,[2]!Tabla245[UUCC],[2]!Tabla245[CANTIDAD],0)</f>
        <v>0</v>
      </c>
      <c r="H28" s="15">
        <f t="shared" si="1"/>
        <v>0</v>
      </c>
      <c r="I28" s="7">
        <f t="shared" si="2"/>
        <v>0</v>
      </c>
    </row>
    <row r="29" spans="1:9" x14ac:dyDescent="0.25">
      <c r="B29" s="60" t="s">
        <v>125</v>
      </c>
      <c r="C29" s="60" t="str">
        <f>IFERROR(VLOOKUP(B29,[1]UCC_CAP14!$B:$D,2,0),"")</f>
        <v>Transformador Aéreo Monofásico rural de 75 kVA</v>
      </c>
      <c r="D29" s="61">
        <f>IFERROR(VLOOKUP(B29,[1]UCC_CAP14!$B:$D,3,0),0)</f>
        <v>8525000</v>
      </c>
      <c r="E29" s="78">
        <v>0</v>
      </c>
      <c r="F29" s="63">
        <f t="shared" si="0"/>
        <v>0</v>
      </c>
      <c r="G29" s="64">
        <f>_xlfn.XLOOKUP(B29,[2]!Tabla245[UUCC],[2]!Tabla245[CANTIDAD],0)</f>
        <v>0</v>
      </c>
      <c r="H29" s="63">
        <f t="shared" si="1"/>
        <v>0</v>
      </c>
      <c r="I29" s="7">
        <f t="shared" si="2"/>
        <v>0</v>
      </c>
    </row>
    <row r="30" spans="1:9" x14ac:dyDescent="0.25">
      <c r="B30" s="60" t="s">
        <v>126</v>
      </c>
      <c r="C30" s="60" t="str">
        <f>IFERROR(VLOOKUP(B30,[1]UCC_CAP14!$B:$D,2,0),"")</f>
        <v>Transformador Aéreo Trifásico rural de 15 kVA</v>
      </c>
      <c r="D30" s="61">
        <f>IFERROR(VLOOKUP(B30,[1]UCC_CAP14!$B:$D,3,0),0)</f>
        <v>6255000</v>
      </c>
      <c r="E30" s="78">
        <v>0</v>
      </c>
      <c r="F30" s="63">
        <f t="shared" si="0"/>
        <v>0</v>
      </c>
      <c r="G30" s="64">
        <f>_xlfn.XLOOKUP(B30,[2]!Tabla245[UUCC],[2]!Tabla245[CANTIDAD],0)</f>
        <v>0</v>
      </c>
      <c r="H30" s="63">
        <f t="shared" si="1"/>
        <v>0</v>
      </c>
      <c r="I30" s="7">
        <f t="shared" si="2"/>
        <v>0</v>
      </c>
    </row>
    <row r="31" spans="1:9" x14ac:dyDescent="0.25">
      <c r="B31" s="60" t="s">
        <v>47</v>
      </c>
      <c r="C31" s="60" t="str">
        <f>IFERROR(VLOOKUP(B31,[1]UCC_CAP14!$B:$D,2,0),"")</f>
        <v>Transformador Aéreo Trifásico rural de 30 kVA</v>
      </c>
      <c r="D31" s="61">
        <f>IFERROR(VLOOKUP(B31,[1]UCC_CAP14!$B:$D,3,0),0)</f>
        <v>8767000</v>
      </c>
      <c r="E31" s="78">
        <v>0</v>
      </c>
      <c r="F31" s="63">
        <f t="shared" si="0"/>
        <v>0</v>
      </c>
      <c r="G31" s="64">
        <f>_xlfn.XLOOKUP(B31,[2]!Tabla245[UUCC],[2]!Tabla245[CANTIDAD],0)</f>
        <v>0</v>
      </c>
      <c r="H31" s="63">
        <f t="shared" si="1"/>
        <v>0</v>
      </c>
      <c r="I31" s="7">
        <f t="shared" si="2"/>
        <v>0</v>
      </c>
    </row>
    <row r="32" spans="1:9" x14ac:dyDescent="0.25">
      <c r="A32" t="s">
        <v>98</v>
      </c>
      <c r="B32" s="57" t="s">
        <v>98</v>
      </c>
      <c r="C32" s="57" t="str">
        <f>IFERROR(VLOOKUP(B32,[1]UCC_CAP14!$B:$D,2,0),"")</f>
        <v>Transformador Aéreo Trifásico rural de 45 kVA</v>
      </c>
      <c r="D32" s="58">
        <f>IFERROR(VLOOKUP(B32,[1]UCC_CAP14!$B:$D,3,0),0)</f>
        <v>10023000</v>
      </c>
      <c r="E32" s="79">
        <v>2</v>
      </c>
      <c r="F32" s="15">
        <f t="shared" si="0"/>
        <v>20046000</v>
      </c>
      <c r="G32" s="59">
        <f>_xlfn.XLOOKUP(B32,[2]!Tabla245[UUCC],[2]!Tabla245[CANTIDAD],0)</f>
        <v>0</v>
      </c>
      <c r="H32" s="15">
        <f t="shared" si="1"/>
        <v>0</v>
      </c>
      <c r="I32" s="7">
        <f t="shared" si="2"/>
        <v>2</v>
      </c>
    </row>
    <row r="33" spans="1:9" x14ac:dyDescent="0.25">
      <c r="B33" s="60" t="s">
        <v>48</v>
      </c>
      <c r="C33" s="60" t="str">
        <f>IFERROR(VLOOKUP(B33,[1]UCC_CAP14!$B:$D,2,0),"")</f>
        <v>Transformador Aéreo Monofásico urbano de 25 kVA</v>
      </c>
      <c r="D33" s="61">
        <f>IFERROR(VLOOKUP(B33,[1]UCC_CAP14!$B:$D,3,0),0)</f>
        <v>6686000</v>
      </c>
      <c r="E33" s="78">
        <v>0</v>
      </c>
      <c r="F33" s="63">
        <f t="shared" si="0"/>
        <v>0</v>
      </c>
      <c r="G33" s="64">
        <f>_xlfn.XLOOKUP(B33,[2]!Tabla245[UUCC],[2]!Tabla245[CANTIDAD],0)</f>
        <v>0</v>
      </c>
      <c r="H33" s="63">
        <f t="shared" si="1"/>
        <v>0</v>
      </c>
      <c r="I33" s="7">
        <f t="shared" si="2"/>
        <v>0</v>
      </c>
    </row>
    <row r="34" spans="1:9" x14ac:dyDescent="0.25">
      <c r="B34" s="60" t="s">
        <v>127</v>
      </c>
      <c r="C34" s="60" t="str">
        <f>IFERROR(VLOOKUP(B34,[1]UCC_CAP14!$B:$D,2,0),"")</f>
        <v>Transformador Aéreo Trifásico rural de 50 kVA</v>
      </c>
      <c r="D34" s="61">
        <f>IFERROR(VLOOKUP(B34,[1]UCC_CAP14!$B:$D,3,0),0)</f>
        <v>11279000</v>
      </c>
      <c r="E34" s="78">
        <v>0</v>
      </c>
      <c r="F34" s="63">
        <f t="shared" si="0"/>
        <v>0</v>
      </c>
      <c r="G34" s="64">
        <f>_xlfn.XLOOKUP(B34,[2]!Tabla245[UUCC],[2]!Tabla245[CANTIDAD],0)</f>
        <v>0</v>
      </c>
      <c r="H34" s="63">
        <f t="shared" si="1"/>
        <v>0</v>
      </c>
      <c r="I34" s="7">
        <f t="shared" si="2"/>
        <v>0</v>
      </c>
    </row>
    <row r="35" spans="1:9" x14ac:dyDescent="0.25">
      <c r="B35" s="57" t="s">
        <v>49</v>
      </c>
      <c r="C35" s="57" t="str">
        <f>IFERROR(VLOOKUP(B35,[1]UCC_CAP14!$B:$D,2,0),"")</f>
        <v>Transformador Aéreo Trifásico rural de 75 kVA</v>
      </c>
      <c r="D35" s="58">
        <f>IFERROR(VLOOKUP(B35,[1]UCC_CAP14!$B:$D,3,0),0)</f>
        <v>12535000</v>
      </c>
      <c r="E35" s="79">
        <v>0</v>
      </c>
      <c r="F35" s="15">
        <f t="shared" si="0"/>
        <v>0</v>
      </c>
      <c r="G35" s="59">
        <f>_xlfn.XLOOKUP(B35,[2]!Tabla245[UUCC],[2]!Tabla245[CANTIDAD],0)</f>
        <v>0</v>
      </c>
      <c r="H35" s="15">
        <f t="shared" si="1"/>
        <v>0</v>
      </c>
      <c r="I35" s="7">
        <f t="shared" si="2"/>
        <v>0</v>
      </c>
    </row>
    <row r="36" spans="1:9" x14ac:dyDescent="0.25">
      <c r="A36" t="s">
        <v>50</v>
      </c>
      <c r="B36" s="60" t="s">
        <v>50</v>
      </c>
      <c r="C36" s="60" t="str">
        <f>IFERROR(VLOOKUP(B36,[1]UCC_CAP14!$B:$D,2,0),"")</f>
        <v>Transformador Aéreo Trifásico rural de 112,5 kVA</v>
      </c>
      <c r="D36" s="61">
        <f>IFERROR(VLOOKUP(B36,[1]UCC_CAP14!$B:$D,3,0),0)</f>
        <v>13930000</v>
      </c>
      <c r="E36" s="78">
        <v>1</v>
      </c>
      <c r="F36" s="63">
        <f t="shared" si="0"/>
        <v>13930000</v>
      </c>
      <c r="G36" s="64">
        <f>_xlfn.XLOOKUP(B36,[2]!Tabla245[UUCC],[2]!Tabla245[CANTIDAD],0)</f>
        <v>0</v>
      </c>
      <c r="H36" s="63">
        <f t="shared" si="1"/>
        <v>0</v>
      </c>
      <c r="I36" s="7">
        <f t="shared" si="2"/>
        <v>1</v>
      </c>
    </row>
    <row r="37" spans="1:9" x14ac:dyDescent="0.25">
      <c r="B37" s="60" t="s">
        <v>51</v>
      </c>
      <c r="C37" s="60" t="str">
        <f>IFERROR(VLOOKUP(B37,[1]UCC_CAP14!$B:$D,2,0),"")</f>
        <v>Transformador Aéreo Monofásico urbano de 37,5 kVA</v>
      </c>
      <c r="D37" s="61">
        <f>IFERROR(VLOOKUP(B37,[1]UCC_CAP14!$B:$D,3,0),0)</f>
        <v>7133000</v>
      </c>
      <c r="E37" s="78">
        <v>0</v>
      </c>
      <c r="F37" s="63">
        <f t="shared" si="0"/>
        <v>0</v>
      </c>
      <c r="G37" s="64">
        <f>_xlfn.XLOOKUP(B37,[2]!Tabla245[UUCC],[2]!Tabla245[CANTIDAD],0)</f>
        <v>0</v>
      </c>
      <c r="H37" s="63">
        <f t="shared" si="1"/>
        <v>0</v>
      </c>
      <c r="I37" s="7">
        <f t="shared" si="2"/>
        <v>0</v>
      </c>
    </row>
    <row r="38" spans="1:9" x14ac:dyDescent="0.25">
      <c r="B38" s="57" t="s">
        <v>52</v>
      </c>
      <c r="C38" s="57" t="str">
        <f>IFERROR(VLOOKUP(B38,[1]UCC_CAP14!$B:$D,2,0),"")</f>
        <v>Transformador Aéreo Monofásico urbano de 50 kVA</v>
      </c>
      <c r="D38" s="58">
        <f>IFERROR(VLOOKUP(B38,[1]UCC_CAP14!$B:$D,3,0),0)</f>
        <v>7532000</v>
      </c>
      <c r="E38" s="79">
        <v>0</v>
      </c>
      <c r="F38" s="15">
        <f t="shared" si="0"/>
        <v>0</v>
      </c>
      <c r="G38" s="59">
        <f>_xlfn.XLOOKUP(B38,[2]!Tabla245[UUCC],[2]!Tabla245[CANTIDAD],0)</f>
        <v>2</v>
      </c>
      <c r="H38" s="15">
        <f t="shared" si="1"/>
        <v>15064000</v>
      </c>
      <c r="I38" s="7">
        <f t="shared" si="2"/>
        <v>-2</v>
      </c>
    </row>
    <row r="39" spans="1:9" x14ac:dyDescent="0.25">
      <c r="B39" s="60" t="s">
        <v>128</v>
      </c>
      <c r="C39" s="60" t="str">
        <f>IFERROR(VLOOKUP(B39,[1]UCC_CAP14!$B:$D,2,0),"")</f>
        <v>Transformador Aéreo Monofásico urbano de 75 kVA</v>
      </c>
      <c r="D39" s="61">
        <f>IFERROR(VLOOKUP(B39,[1]UCC_CAP14!$B:$D,3,0),0)</f>
        <v>7932000</v>
      </c>
      <c r="E39" s="78">
        <v>0</v>
      </c>
      <c r="F39" s="63">
        <f t="shared" si="0"/>
        <v>0</v>
      </c>
      <c r="G39" s="64">
        <f>_xlfn.XLOOKUP(B39,[2]!Tabla245[UUCC],[2]!Tabla245[CANTIDAD],0)</f>
        <v>0</v>
      </c>
      <c r="H39" s="63">
        <f t="shared" si="1"/>
        <v>0</v>
      </c>
      <c r="I39" s="7">
        <f t="shared" si="2"/>
        <v>0</v>
      </c>
    </row>
    <row r="40" spans="1:9" x14ac:dyDescent="0.25">
      <c r="B40" s="60" t="s">
        <v>55</v>
      </c>
      <c r="C40" s="60" t="str">
        <f>IFERROR(VLOOKUP(B40,[1]UCC_CAP14!$B:$D,2,0),"")</f>
        <v>Pararrayos - N2</v>
      </c>
      <c r="D40" s="61">
        <f>IFERROR(VLOOKUP(B40,[1]UCC_CAP14!$B:$D,3,0),0)</f>
        <v>482000</v>
      </c>
      <c r="E40" s="78">
        <v>0</v>
      </c>
      <c r="F40" s="63">
        <f>E40*D40</f>
        <v>0</v>
      </c>
      <c r="G40" s="66">
        <f>_xlfn.XLOOKUP(B40,[2]!Tabla245[UUCC],[2]!Tabla245[CANTIDAD],0)</f>
        <v>0</v>
      </c>
      <c r="H40" s="63">
        <f>G40*D40</f>
        <v>0</v>
      </c>
      <c r="I40" s="7">
        <f>E40-G40</f>
        <v>0</v>
      </c>
    </row>
    <row r="41" spans="1:9" x14ac:dyDescent="0.25">
      <c r="B41" s="60" t="s">
        <v>56</v>
      </c>
      <c r="C41" s="60" t="str">
        <f>IFERROR(VLOOKUP(B41,[1]UCC_CAP14!$B:$D,2,0),"")</f>
        <v>Juego pararrayos - N2</v>
      </c>
      <c r="D41" s="61">
        <f>IFERROR(VLOOKUP(B41,[1]UCC_CAP14!$B:$D,3,0),0)</f>
        <v>962000</v>
      </c>
      <c r="E41" s="78">
        <v>0</v>
      </c>
      <c r="F41" s="63">
        <f t="shared" si="0"/>
        <v>0</v>
      </c>
      <c r="G41" s="64">
        <f>_xlfn.XLOOKUP(B41,[2]!Tabla245[UUCC],[2]!Tabla245[CANTIDAD],0)</f>
        <v>0</v>
      </c>
      <c r="H41" s="63">
        <f t="shared" si="1"/>
        <v>0</v>
      </c>
      <c r="I41" s="7">
        <f t="shared" si="2"/>
        <v>0</v>
      </c>
    </row>
    <row r="42" spans="1:9" x14ac:dyDescent="0.25">
      <c r="B42" s="60" t="s">
        <v>100</v>
      </c>
      <c r="C42" s="60" t="str">
        <f>IFERROR(VLOOKUP(B42,[1]UCC_CAP14!$B:$D,2,0),"")</f>
        <v>Seccionador monopolar - N2</v>
      </c>
      <c r="D42" s="61">
        <f>IFERROR(VLOOKUP(B42,[1]UCC_CAP14!$B:$D,3,0),0)</f>
        <v>655000</v>
      </c>
      <c r="E42" s="78">
        <v>0</v>
      </c>
      <c r="F42" s="63">
        <f t="shared" si="0"/>
        <v>0</v>
      </c>
      <c r="G42" s="64">
        <f>_xlfn.XLOOKUP(B42,[2]!Tabla245[UUCC],[2]!Tabla245[CANTIDAD],0)</f>
        <v>0</v>
      </c>
      <c r="H42" s="63">
        <f t="shared" si="1"/>
        <v>0</v>
      </c>
      <c r="I42" s="7">
        <f>E42-G42</f>
        <v>0</v>
      </c>
    </row>
    <row r="43" spans="1:9" x14ac:dyDescent="0.25">
      <c r="B43" s="60" t="s">
        <v>129</v>
      </c>
      <c r="C43" s="60" t="str">
        <f>IFERROR(VLOOKUP(B43,[1]UCC_CAP14!$B:$D,2,0),"")</f>
        <v>Transformador de tensión - N2</v>
      </c>
      <c r="D43" s="61">
        <f>IFERROR(VLOOKUP(B43,[1]UCC_CAP14!$B:$D,3,0),0)</f>
        <v>5571000</v>
      </c>
      <c r="E43" s="78">
        <v>0</v>
      </c>
      <c r="F43" s="63">
        <f t="shared" si="0"/>
        <v>0</v>
      </c>
      <c r="G43" s="64">
        <f>_xlfn.XLOOKUP(B43,[2]!Tabla245[UUCC],[2]!Tabla245[CANTIDAD],0)</f>
        <v>0</v>
      </c>
      <c r="H43" s="63">
        <f t="shared" si="1"/>
        <v>0</v>
      </c>
      <c r="I43" s="7">
        <f t="shared" si="2"/>
        <v>0</v>
      </c>
    </row>
    <row r="44" spans="1:9" x14ac:dyDescent="0.25">
      <c r="B44" s="57" t="s">
        <v>53</v>
      </c>
      <c r="C44" s="57" t="str">
        <f>IFERROR(VLOOKUP(B44,[1]UCC_CAP14!$B:$D,2,0),"")</f>
        <v>Cortacircuitos monopolar - N2</v>
      </c>
      <c r="D44" s="58">
        <f>IFERROR(VLOOKUP(B44,[1]UCC_CAP14!$B:$D,3,0),0)</f>
        <v>484000</v>
      </c>
      <c r="E44" s="79">
        <v>0</v>
      </c>
      <c r="F44" s="15">
        <f t="shared" si="0"/>
        <v>0</v>
      </c>
      <c r="G44" s="59">
        <f>_xlfn.XLOOKUP(B44,[2]!Tabla245[UUCC],[2]!Tabla245[CANTIDAD],0)</f>
        <v>30</v>
      </c>
      <c r="H44" s="15">
        <f t="shared" si="1"/>
        <v>14520000</v>
      </c>
      <c r="I44" s="7">
        <f t="shared" si="2"/>
        <v>-30</v>
      </c>
    </row>
    <row r="45" spans="1:9" x14ac:dyDescent="0.25">
      <c r="B45" s="60" t="s">
        <v>58</v>
      </c>
      <c r="C45" s="60" t="str">
        <f>IFERROR(VLOOKUP(B45,[1]UCC_CAP14!$B:$D,2,0),"")</f>
        <v>Sistema de puesta a tierra diseño típico</v>
      </c>
      <c r="D45" s="61">
        <f>IFERROR(VLOOKUP(B45,[1]UCC_CAP14!$B:$D,3,0),0)</f>
        <v>270000</v>
      </c>
      <c r="E45" s="78">
        <v>0</v>
      </c>
      <c r="F45" s="63">
        <f t="shared" si="0"/>
        <v>0</v>
      </c>
      <c r="G45" s="64">
        <f>_xlfn.XLOOKUP(B45,[2]!Tabla245[UUCC],[2]!Tabla245[CANTIDAD],0)</f>
        <v>0</v>
      </c>
      <c r="H45" s="63">
        <f t="shared" si="1"/>
        <v>0</v>
      </c>
      <c r="I45" s="7">
        <f t="shared" si="2"/>
        <v>0</v>
      </c>
    </row>
    <row r="46" spans="1:9" x14ac:dyDescent="0.25">
      <c r="B46" s="9" t="s">
        <v>60</v>
      </c>
      <c r="C46" t="str">
        <f>IFERROR(VLOOKUP(B46,[1]UCC_CAP14!$B:$D,2,0),"")</f>
        <v>Poste de concreto de 12 m 510 kg - suspensión</v>
      </c>
      <c r="D46" s="4">
        <f>IFERROR(VLOOKUP(B46,[1]UCC_CAP14!$B:$D,3,0),0)</f>
        <v>3215000</v>
      </c>
      <c r="E46" s="16">
        <v>0</v>
      </c>
      <c r="F46" s="5">
        <f t="shared" si="0"/>
        <v>0</v>
      </c>
      <c r="G46" s="6">
        <f>_xlfn.XLOOKUP(B46,[2]!Tabla245[UUCC],[2]!Tabla245[CANTIDAD],0)</f>
        <v>2</v>
      </c>
      <c r="H46" s="5">
        <f t="shared" si="1"/>
        <v>6430000</v>
      </c>
      <c r="I46" s="7">
        <f t="shared" si="2"/>
        <v>-2</v>
      </c>
    </row>
    <row r="47" spans="1:9" x14ac:dyDescent="0.25">
      <c r="B47" t="s">
        <v>61</v>
      </c>
      <c r="C47" t="str">
        <f>IFERROR(VLOOKUP(B47,[1]UCC_CAP14!$B:$D,2,0),"")</f>
        <v>Poste de concreto de 12 m 1050 kg - retención</v>
      </c>
      <c r="D47" s="4">
        <f>IFERROR(VLOOKUP(B47,[1]UCC_CAP14!$B:$D,3,0),0)</f>
        <v>4226000</v>
      </c>
      <c r="E47" s="16">
        <v>0</v>
      </c>
      <c r="F47" s="5">
        <f t="shared" si="0"/>
        <v>0</v>
      </c>
      <c r="G47" s="6">
        <f>_xlfn.XLOOKUP(B47,[2]!Tabla245[UUCC],[2]!Tabla245[CANTIDAD],0)</f>
        <v>1</v>
      </c>
      <c r="H47" s="5">
        <f t="shared" si="1"/>
        <v>4226000</v>
      </c>
      <c r="I47" s="7">
        <f>E47-G47</f>
        <v>-1</v>
      </c>
    </row>
    <row r="48" spans="1:9" x14ac:dyDescent="0.25">
      <c r="B48" t="s">
        <v>62</v>
      </c>
      <c r="C48" t="str">
        <f>IFERROR(VLOOKUP(B48,[1]UCC_CAP14!$B:$D,2,0),"")</f>
        <v>Poste de concreto de 12 m 750 kg - retención</v>
      </c>
      <c r="D48" s="4">
        <f>IFERROR(VLOOKUP(B48,[1]UCC_CAP14!$B:$D,3,0),0)</f>
        <v>4086000</v>
      </c>
      <c r="E48" s="16">
        <v>0</v>
      </c>
      <c r="F48" s="5">
        <f>E48*D48</f>
        <v>0</v>
      </c>
      <c r="G48" s="6">
        <f>_xlfn.XLOOKUP(B48,[2]!Tabla245[UUCC],[2]!Tabla245[CANTIDAD],0)</f>
        <v>2</v>
      </c>
      <c r="H48" s="5">
        <f>G48*D48</f>
        <v>8172000</v>
      </c>
      <c r="I48" s="7">
        <f>E48-G48</f>
        <v>-2</v>
      </c>
    </row>
    <row r="49" spans="2:14" x14ac:dyDescent="0.25">
      <c r="B49" s="60" t="s">
        <v>63</v>
      </c>
      <c r="C49" s="60" t="str">
        <f>IFERROR(VLOOKUP(B49,[1]UCC_CAP14!$B:$D,2,0),"")</f>
        <v>Poste de PRFV de 12 m 510 kg - suspensión</v>
      </c>
      <c r="D49" s="61">
        <f>IFERROR(VLOOKUP(B49,[1]UCC_CAP14!$B:$D,3,0),0)</f>
        <v>5315000</v>
      </c>
      <c r="E49" s="78">
        <v>0</v>
      </c>
      <c r="F49" s="63">
        <f t="shared" si="0"/>
        <v>0</v>
      </c>
      <c r="G49" s="64">
        <f>_xlfn.XLOOKUP(B49,[2]!Tabla245[UUCC],[2]!Tabla245[CANTIDAD],0)</f>
        <v>0</v>
      </c>
      <c r="H49" s="63">
        <f t="shared" si="1"/>
        <v>0</v>
      </c>
      <c r="I49" s="7">
        <f t="shared" si="2"/>
        <v>0</v>
      </c>
    </row>
    <row r="50" spans="2:14" x14ac:dyDescent="0.25">
      <c r="B50" s="60" t="s">
        <v>64</v>
      </c>
      <c r="C50" s="60" t="str">
        <f>IFERROR(VLOOKUP(B50,[1]UCC_CAP14!$B:$D,2,0),"")</f>
        <v>Poste de PRFV de 12 m 1050 kg - retención</v>
      </c>
      <c r="D50" s="61">
        <f>IFERROR(VLOOKUP(B50,[1]UCC_CAP14!$B:$D,3,0),0)</f>
        <v>7383000</v>
      </c>
      <c r="E50" s="78">
        <v>0</v>
      </c>
      <c r="F50" s="63">
        <f t="shared" si="0"/>
        <v>0</v>
      </c>
      <c r="G50" s="64">
        <f>_xlfn.XLOOKUP(B50,[2]!Tabla245[UUCC],[2]!Tabla245[CANTIDAD],0)</f>
        <v>0</v>
      </c>
      <c r="H50" s="63">
        <f t="shared" si="1"/>
        <v>0</v>
      </c>
      <c r="I50" s="7">
        <f>E50-G50</f>
        <v>0</v>
      </c>
    </row>
    <row r="51" spans="2:14" x14ac:dyDescent="0.25">
      <c r="B51" s="60" t="s">
        <v>65</v>
      </c>
      <c r="C51" s="60" t="str">
        <f>IFERROR(VLOOKUP(B51,[1]UCC_CAP14!$B:$D,2,0),"")</f>
        <v>Poste de PRFV de 12 m 750 kg - retención</v>
      </c>
      <c r="D51" s="61">
        <f>IFERROR(VLOOKUP(B51,[1]UCC_CAP14!$B:$D,3,0),0)</f>
        <v>6029000</v>
      </c>
      <c r="E51" s="78">
        <v>0</v>
      </c>
      <c r="F51" s="63">
        <f t="shared" si="0"/>
        <v>0</v>
      </c>
      <c r="G51" s="64">
        <f>_xlfn.XLOOKUP(B51,[2]!Tabla245[UUCC],[2]!Tabla245[CANTIDAD],0)</f>
        <v>0</v>
      </c>
      <c r="H51" s="63">
        <f t="shared" si="1"/>
        <v>0</v>
      </c>
      <c r="I51" s="7">
        <f t="shared" si="2"/>
        <v>0</v>
      </c>
    </row>
    <row r="52" spans="2:14" x14ac:dyDescent="0.25">
      <c r="B52" s="60" t="s">
        <v>67</v>
      </c>
      <c r="C52" s="60" t="str">
        <f>IFERROR(VLOOKUP(B52,[1]UCC_CAP14!$B:$D,2,0),"")</f>
        <v>km de conductor (3 fases)  ACSR 1/0 AWG</v>
      </c>
      <c r="D52" s="61">
        <f>IFERROR(VLOOKUP(B52,[1]UCC_CAP14!$B:$D,3,0),0)</f>
        <v>14814000</v>
      </c>
      <c r="E52" s="78">
        <v>0</v>
      </c>
      <c r="F52" s="63">
        <f t="shared" si="0"/>
        <v>0</v>
      </c>
      <c r="G52" s="80">
        <f>_xlfn.XLOOKUP(B52,[2]!Tabla245[UUCC],[2]!Tabla245[CANTIDAD],0)</f>
        <v>0</v>
      </c>
      <c r="H52" s="63">
        <f t="shared" si="1"/>
        <v>0</v>
      </c>
      <c r="I52" s="7">
        <f t="shared" si="2"/>
        <v>0</v>
      </c>
    </row>
    <row r="53" spans="2:14" x14ac:dyDescent="0.25">
      <c r="B53" s="60" t="s">
        <v>68</v>
      </c>
      <c r="C53" s="60" t="str">
        <f>IFERROR(VLOOKUP(B53,[1]UCC_CAP14!$B:$D,2,0),"")</f>
        <v>km de conductor (3 fases)  ACSR 4/0 AWG</v>
      </c>
      <c r="D53" s="61">
        <f>IFERROR(VLOOKUP(B53,[1]UCC_CAP14!$B:$D,3,0),0)</f>
        <v>25134000</v>
      </c>
      <c r="E53" s="78">
        <v>0</v>
      </c>
      <c r="F53" s="63">
        <f t="shared" si="0"/>
        <v>0</v>
      </c>
      <c r="G53" s="80">
        <f>_xlfn.XLOOKUP(B53,[2]!Tabla245[UUCC],[2]!Tabla245[CANTIDAD],0)</f>
        <v>0</v>
      </c>
      <c r="H53" s="63">
        <f t="shared" si="1"/>
        <v>0</v>
      </c>
      <c r="I53" s="7">
        <f>E53-G53</f>
        <v>0</v>
      </c>
    </row>
    <row r="54" spans="2:14" x14ac:dyDescent="0.25">
      <c r="B54" s="60" t="s">
        <v>105</v>
      </c>
      <c r="C54" s="60" t="str">
        <f>IFERROR(VLOOKUP(B54,[1]UCC_CAP14!$B:$D,2,0),"")</f>
        <v>km de conductor (3 fases)  semiaislado 4/0 AWG</v>
      </c>
      <c r="D54" s="61">
        <f>IFERROR(VLOOKUP(B54,[1]UCC_CAP14!$B:$D,3,0),0)</f>
        <v>72635000</v>
      </c>
      <c r="E54" s="78">
        <v>0</v>
      </c>
      <c r="F54" s="63">
        <f t="shared" si="0"/>
        <v>0</v>
      </c>
      <c r="G54" s="64">
        <f>_xlfn.XLOOKUP(B54,[2]!Tabla245[UUCC],[2]!Tabla245[CANTIDAD],0)</f>
        <v>0</v>
      </c>
      <c r="H54" s="63">
        <f t="shared" si="1"/>
        <v>0</v>
      </c>
      <c r="I54" s="7">
        <f>E54-G54</f>
        <v>0</v>
      </c>
    </row>
    <row r="55" spans="2:14" x14ac:dyDescent="0.25">
      <c r="B55" s="60" t="s">
        <v>157</v>
      </c>
      <c r="C55" s="60" t="str">
        <f>IFERROR(VLOOKUP(B55,[1]UCC_CAP14!$B:$D,2,0),"")</f>
        <v>Juego pararrayos (44 kV - N3</v>
      </c>
      <c r="D55" s="61">
        <f>IFERROR(VLOOKUP(B55,[1]UCC_CAP14!$B:$D,3,0),0)</f>
        <v>3073000</v>
      </c>
      <c r="E55" s="78">
        <v>0</v>
      </c>
      <c r="F55" s="63">
        <f>E55*D55</f>
        <v>0</v>
      </c>
      <c r="G55" s="64">
        <f>_xlfn.XLOOKUP(B55,[2]!Tabla245[UUCC],[2]!Tabla245[CANTIDAD],0)</f>
        <v>0</v>
      </c>
      <c r="H55" s="63">
        <f>G55*D55</f>
        <v>0</v>
      </c>
      <c r="I55" s="7">
        <f>E55-G55</f>
        <v>0</v>
      </c>
    </row>
    <row r="56" spans="2:14" x14ac:dyDescent="0.25">
      <c r="B56" s="60" t="s">
        <v>70</v>
      </c>
      <c r="C56" s="60" t="str">
        <f>IFERROR(VLOOKUP(B56,[1]UCC_CAP14!$B:$D,2,0),"")</f>
        <v>Cable de Guarda</v>
      </c>
      <c r="D56" s="61">
        <f>IFERROR(VLOOKUP(B56,[1]UCC_CAP14!$B:$D,3,0),0)</f>
        <v>3655000</v>
      </c>
      <c r="E56" s="78">
        <v>0</v>
      </c>
      <c r="F56" s="63">
        <f>E56*D56</f>
        <v>0</v>
      </c>
      <c r="G56" s="64">
        <f>_xlfn.XLOOKUP(B56,[2]!Tabla245[UUCC],[2]!Tabla245[CANTIDAD],0)</f>
        <v>0</v>
      </c>
      <c r="H56" s="63">
        <f>G56*D56</f>
        <v>0</v>
      </c>
      <c r="I56" s="7">
        <f>E56-G56</f>
        <v>0</v>
      </c>
    </row>
    <row r="57" spans="2:14" x14ac:dyDescent="0.25">
      <c r="B57" s="60" t="s">
        <v>71</v>
      </c>
      <c r="C57" s="60" t="str">
        <f>IFERROR(VLOOKUP(B57,[1]UCC_CAP14!$B:$D,2,0),"")</f>
        <v>Poste de concreto de 14 m 750 kg Poste simple - Circuito sencillo - suspensión</v>
      </c>
      <c r="D57" s="61">
        <f>IFERROR(VLOOKUP(B57,[1]UCC_CAP14!$B:$D,3,0),0)</f>
        <v>3943000</v>
      </c>
      <c r="E57" s="78">
        <v>0</v>
      </c>
      <c r="F57" s="63">
        <f>E57*D57</f>
        <v>0</v>
      </c>
      <c r="G57" s="64">
        <f>_xlfn.XLOOKUP(B57,[2]!Tabla245[UUCC],[2]!Tabla245[CANTIDAD],0)</f>
        <v>0</v>
      </c>
      <c r="H57" s="63">
        <f>G57*D57</f>
        <v>0</v>
      </c>
      <c r="I57" s="7">
        <f>E57-G57</f>
        <v>0</v>
      </c>
    </row>
    <row r="58" spans="2:14" x14ac:dyDescent="0.25">
      <c r="F58" s="5">
        <f>SUBTOTAL(109,Tabla489156[Valor Plan])</f>
        <v>990311080</v>
      </c>
      <c r="H58" s="5">
        <f>SUBTOTAL(109,Tabla489156[Valor CAPEX])</f>
        <v>1087422547.5</v>
      </c>
      <c r="I58">
        <f>SUBTOTAL(103,Tabla489156[Diferencia])</f>
        <v>53</v>
      </c>
    </row>
    <row r="59" spans="2:14" x14ac:dyDescent="0.25">
      <c r="D59" s="11"/>
      <c r="E59" s="11"/>
      <c r="F59" s="11"/>
      <c r="J59" s="5"/>
      <c r="N59" s="5"/>
    </row>
    <row r="61" spans="2:14" x14ac:dyDescent="0.25">
      <c r="B61" s="21">
        <v>7400008</v>
      </c>
      <c r="C61" s="21" t="s">
        <v>121</v>
      </c>
    </row>
    <row r="62" spans="2:14" x14ac:dyDescent="0.25">
      <c r="B62" s="13" t="s">
        <v>75</v>
      </c>
      <c r="C62" t="s">
        <v>2</v>
      </c>
      <c r="D62" t="s">
        <v>76</v>
      </c>
      <c r="E62" t="s">
        <v>77</v>
      </c>
      <c r="F62" t="s">
        <v>8</v>
      </c>
      <c r="G62" t="s">
        <v>78</v>
      </c>
    </row>
    <row r="63" spans="2:14" x14ac:dyDescent="0.25">
      <c r="B63" t="s">
        <v>15</v>
      </c>
      <c r="C63" t="s">
        <v>202</v>
      </c>
      <c r="D63" s="8">
        <f>E6</f>
        <v>0</v>
      </c>
      <c r="E63" s="8">
        <f>G6</f>
        <v>0.28699999999999992</v>
      </c>
      <c r="F63" s="25">
        <f t="shared" ref="F63:F74" si="3">D63-E63</f>
        <v>-0.28699999999999992</v>
      </c>
      <c r="G63" s="5">
        <f>D6*F63</f>
        <v>-3045787.4999999991</v>
      </c>
    </row>
    <row r="64" spans="2:14" x14ac:dyDescent="0.25">
      <c r="B64" t="s">
        <v>21</v>
      </c>
      <c r="C64" t="s">
        <v>80</v>
      </c>
      <c r="D64" s="7">
        <f>E7</f>
        <v>2</v>
      </c>
      <c r="E64" s="7">
        <f>G7</f>
        <v>44</v>
      </c>
      <c r="F64" s="23">
        <f t="shared" si="3"/>
        <v>-42</v>
      </c>
      <c r="G64" s="5">
        <f>D7*F64</f>
        <v>-6469680</v>
      </c>
    </row>
    <row r="65" spans="2:7" x14ac:dyDescent="0.25">
      <c r="B65" t="s">
        <v>23</v>
      </c>
      <c r="C65" t="s">
        <v>81</v>
      </c>
      <c r="D65" s="7">
        <f>E11</f>
        <v>0</v>
      </c>
      <c r="E65" s="7">
        <f>G11</f>
        <v>3</v>
      </c>
      <c r="F65" s="23">
        <f t="shared" si="3"/>
        <v>-3</v>
      </c>
      <c r="G65" s="5">
        <f>D11*F65</f>
        <v>-1938000</v>
      </c>
    </row>
    <row r="66" spans="2:7" x14ac:dyDescent="0.25">
      <c r="B66" t="s">
        <v>40</v>
      </c>
      <c r="C66" t="s">
        <v>233</v>
      </c>
      <c r="D66" s="34">
        <f>E21+E24</f>
        <v>97</v>
      </c>
      <c r="E66" s="7">
        <f>G21+G24</f>
        <v>115</v>
      </c>
      <c r="F66" s="23">
        <f t="shared" si="3"/>
        <v>-18</v>
      </c>
      <c r="G66" s="5">
        <f>D21*F66</f>
        <v>-105966000</v>
      </c>
    </row>
    <row r="67" spans="2:7" x14ac:dyDescent="0.25">
      <c r="B67" t="s">
        <v>41</v>
      </c>
      <c r="C67" t="s">
        <v>206</v>
      </c>
      <c r="D67" s="34">
        <f>E23+E25</f>
        <v>23</v>
      </c>
      <c r="E67" s="7">
        <f>G23+G25</f>
        <v>24</v>
      </c>
      <c r="F67" s="23">
        <f t="shared" si="3"/>
        <v>-1</v>
      </c>
      <c r="G67" s="5">
        <f>D23*F67</f>
        <v>-6286000</v>
      </c>
    </row>
    <row r="68" spans="2:7" x14ac:dyDescent="0.25">
      <c r="B68" t="s">
        <v>52</v>
      </c>
      <c r="C68" t="s">
        <v>216</v>
      </c>
      <c r="D68" s="7">
        <f>E28+E38</f>
        <v>0</v>
      </c>
      <c r="E68" s="7">
        <f>G28+G38</f>
        <v>2</v>
      </c>
      <c r="F68" s="23">
        <f t="shared" si="3"/>
        <v>-2</v>
      </c>
      <c r="G68" s="5">
        <f>D38*F68</f>
        <v>-15064000</v>
      </c>
    </row>
    <row r="69" spans="2:7" x14ac:dyDescent="0.25">
      <c r="B69" t="s">
        <v>38</v>
      </c>
      <c r="C69" t="s">
        <v>204</v>
      </c>
      <c r="D69" s="7">
        <f>E14+E32</f>
        <v>3</v>
      </c>
      <c r="E69" s="7">
        <f>G14+G32</f>
        <v>4</v>
      </c>
      <c r="F69" s="23">
        <f t="shared" si="3"/>
        <v>-1</v>
      </c>
      <c r="G69" s="5">
        <f>D14*F69</f>
        <v>-9446000</v>
      </c>
    </row>
    <row r="70" spans="2:7" x14ac:dyDescent="0.25">
      <c r="B70" t="s">
        <v>39</v>
      </c>
      <c r="C70" t="s">
        <v>205</v>
      </c>
      <c r="D70" s="26">
        <f>E16+E35</f>
        <v>3</v>
      </c>
      <c r="E70" s="7">
        <f>G16+G35</f>
        <v>5</v>
      </c>
      <c r="F70" s="23">
        <f t="shared" si="3"/>
        <v>-2</v>
      </c>
      <c r="G70" s="5">
        <f>D16*F70</f>
        <v>-23916000</v>
      </c>
    </row>
    <row r="71" spans="2:7" x14ac:dyDescent="0.25">
      <c r="B71" t="s">
        <v>53</v>
      </c>
      <c r="C71" t="s">
        <v>83</v>
      </c>
      <c r="D71" s="26">
        <f>E44</f>
        <v>0</v>
      </c>
      <c r="E71" s="7">
        <f>G44</f>
        <v>30</v>
      </c>
      <c r="F71" s="23">
        <f t="shared" si="3"/>
        <v>-30</v>
      </c>
      <c r="G71" s="5">
        <f>D44*F71</f>
        <v>-14520000</v>
      </c>
    </row>
    <row r="72" spans="2:7" x14ac:dyDescent="0.25">
      <c r="B72" t="s">
        <v>60</v>
      </c>
      <c r="C72" t="s">
        <v>84</v>
      </c>
      <c r="D72" s="26">
        <f>E46</f>
        <v>0</v>
      </c>
      <c r="E72" s="7">
        <f>G46</f>
        <v>2</v>
      </c>
      <c r="F72" s="23">
        <f t="shared" si="3"/>
        <v>-2</v>
      </c>
      <c r="G72" s="5">
        <f>D46*F72</f>
        <v>-6430000</v>
      </c>
    </row>
    <row r="73" spans="2:7" x14ac:dyDescent="0.25">
      <c r="B73" t="s">
        <v>61</v>
      </c>
      <c r="C73" t="s">
        <v>130</v>
      </c>
      <c r="D73" s="26">
        <f t="shared" ref="D73:D74" si="4">E47</f>
        <v>0</v>
      </c>
      <c r="E73" s="7">
        <f t="shared" ref="E73:E74" si="5">G47</f>
        <v>1</v>
      </c>
      <c r="F73" s="23">
        <f t="shared" si="3"/>
        <v>-1</v>
      </c>
      <c r="G73" s="5">
        <f t="shared" ref="G73:G74" si="6">D47*F73</f>
        <v>-4226000</v>
      </c>
    </row>
    <row r="74" spans="2:7" x14ac:dyDescent="0.25">
      <c r="B74" t="s">
        <v>62</v>
      </c>
      <c r="C74" t="s">
        <v>85</v>
      </c>
      <c r="D74" s="26">
        <f t="shared" si="4"/>
        <v>0</v>
      </c>
      <c r="E74" s="7">
        <f t="shared" si="5"/>
        <v>2</v>
      </c>
      <c r="F74" s="23">
        <f t="shared" si="3"/>
        <v>-2</v>
      </c>
      <c r="G74" s="5">
        <f t="shared" si="6"/>
        <v>-8172000</v>
      </c>
    </row>
    <row r="75" spans="2:7" x14ac:dyDescent="0.25">
      <c r="G75" s="15">
        <f>SUBTOTAL(109,Tabla489[Costo])</f>
        <v>-205479467.5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B382-C685-442D-B8B1-66912F8A18CC}">
  <sheetPr>
    <tabColor theme="9" tint="0.39997558519241921"/>
  </sheetPr>
  <dimension ref="B2:Q17"/>
  <sheetViews>
    <sheetView workbookViewId="0">
      <selection activeCell="C2" sqref="C2"/>
    </sheetView>
  </sheetViews>
  <sheetFormatPr baseColWidth="10" defaultRowHeight="15" x14ac:dyDescent="0.25"/>
  <cols>
    <col min="3" max="3" width="64.7109375" bestFit="1" customWidth="1"/>
    <col min="4" max="4" width="17.7109375" bestFit="1" customWidth="1"/>
    <col min="5" max="5" width="20.28515625" bestFit="1" customWidth="1"/>
    <col min="6" max="6" width="14.5703125" bestFit="1" customWidth="1"/>
    <col min="8" max="8" width="16.42578125" bestFit="1" customWidth="1"/>
    <col min="10" max="10" width="14.5703125" bestFit="1" customWidth="1"/>
    <col min="15" max="15" width="54.140625" bestFit="1" customWidth="1"/>
  </cols>
  <sheetData>
    <row r="2" spans="2:17" x14ac:dyDescent="0.25">
      <c r="B2" s="1">
        <v>200200</v>
      </c>
      <c r="C2" s="1" t="s">
        <v>260</v>
      </c>
    </row>
    <row r="3" spans="2:17" x14ac:dyDescent="0.25">
      <c r="K3" t="s">
        <v>175</v>
      </c>
    </row>
    <row r="4" spans="2:17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  <c r="K4" t="s">
        <v>177</v>
      </c>
      <c r="L4" t="s">
        <v>178</v>
      </c>
      <c r="M4" t="s">
        <v>200</v>
      </c>
      <c r="N4" t="s">
        <v>179</v>
      </c>
      <c r="O4" t="s">
        <v>180</v>
      </c>
      <c r="P4" t="s">
        <v>181</v>
      </c>
      <c r="Q4" t="s">
        <v>182</v>
      </c>
    </row>
    <row r="5" spans="2:17" x14ac:dyDescent="0.25">
      <c r="B5" t="s">
        <v>21</v>
      </c>
      <c r="C5" t="str">
        <f>IFERROR(VLOOKUP(B5,[1]UCC_CAP14!$B:$D,2,0),"")</f>
        <v>Puesta a Tierra N1</v>
      </c>
      <c r="D5" s="4">
        <f>IFERROR(VLOOKUP(B5,[1]UCC_CAP14!$B:$D,3,0),0)</f>
        <v>154040</v>
      </c>
      <c r="E5" s="26"/>
      <c r="F5" s="5">
        <f>E5*D5</f>
        <v>0</v>
      </c>
      <c r="G5" s="6"/>
      <c r="H5" s="5">
        <f>G5*D5</f>
        <v>0</v>
      </c>
      <c r="I5" s="7">
        <f t="shared" ref="I5" si="0">E5-G5</f>
        <v>0</v>
      </c>
      <c r="K5" t="s">
        <v>183</v>
      </c>
      <c r="L5">
        <v>3</v>
      </c>
      <c r="M5" s="26" t="e">
        <f>L5*#REF!</f>
        <v>#REF!</v>
      </c>
      <c r="N5">
        <v>4.9000000000000002E-2</v>
      </c>
      <c r="O5" t="s">
        <v>184</v>
      </c>
      <c r="P5" s="31">
        <v>261078000</v>
      </c>
      <c r="Q5" s="31">
        <v>12792822</v>
      </c>
    </row>
    <row r="6" spans="2:17" x14ac:dyDescent="0.25">
      <c r="B6" t="s">
        <v>71</v>
      </c>
      <c r="C6" t="str">
        <f>IFERROR(VLOOKUP(B6,[1]UCC_CAP14!$B:$D,2,0),"")</f>
        <v>Poste de concreto de 14 m 750 kg Poste simple - Circuito sencillo - suspensión</v>
      </c>
      <c r="D6" s="4">
        <f>IFERROR(VLOOKUP(B6,[1]UCC_CAP14!$B:$D,3,0),0)</f>
        <v>3943000</v>
      </c>
      <c r="F6" s="5">
        <f>E6*D6</f>
        <v>0</v>
      </c>
      <c r="G6" s="6"/>
      <c r="H6" s="5">
        <f>G6*D6</f>
        <v>0</v>
      </c>
      <c r="I6" s="7">
        <f>E6-G6</f>
        <v>0</v>
      </c>
      <c r="K6" t="s">
        <v>185</v>
      </c>
      <c r="L6">
        <v>1</v>
      </c>
      <c r="M6" s="26" t="e">
        <f>L6*#REF!</f>
        <v>#REF!</v>
      </c>
      <c r="N6">
        <v>0.34599999999999997</v>
      </c>
      <c r="O6" t="s">
        <v>186</v>
      </c>
      <c r="P6" s="31">
        <v>261078000</v>
      </c>
      <c r="Q6" s="31">
        <v>90332988</v>
      </c>
    </row>
    <row r="7" spans="2:17" x14ac:dyDescent="0.25">
      <c r="F7" s="5">
        <f>SUBTOTAL(109,Tabla4891561071519618[Valor Plan])</f>
        <v>0</v>
      </c>
      <c r="H7" s="5">
        <f>SUBTOTAL(109,Tabla4891561071519618[Valor CAPEX])</f>
        <v>0</v>
      </c>
      <c r="I7">
        <f>SUBTOTAL(103,Tabla4891561071519618[Diferencia])</f>
        <v>2</v>
      </c>
      <c r="K7" t="s">
        <v>187</v>
      </c>
      <c r="L7">
        <v>1</v>
      </c>
      <c r="M7" s="26" t="e">
        <f>L7*#REF!</f>
        <v>#REF!</v>
      </c>
      <c r="N7">
        <v>0.17100000000000001</v>
      </c>
      <c r="O7" t="s">
        <v>188</v>
      </c>
      <c r="P7" s="31">
        <v>261078000</v>
      </c>
      <c r="Q7" s="31">
        <v>44644338</v>
      </c>
    </row>
    <row r="8" spans="2:17" x14ac:dyDescent="0.25">
      <c r="D8" s="11"/>
      <c r="E8" s="11"/>
      <c r="F8" s="11"/>
      <c r="K8" t="s">
        <v>189</v>
      </c>
      <c r="L8">
        <v>1</v>
      </c>
      <c r="M8" s="26" t="e">
        <f>L8*#REF!</f>
        <v>#REF!</v>
      </c>
      <c r="N8">
        <v>0.17599999999999999</v>
      </c>
      <c r="O8" t="s">
        <v>190</v>
      </c>
      <c r="P8" s="31">
        <v>261078000</v>
      </c>
      <c r="Q8" s="31">
        <v>45949728</v>
      </c>
    </row>
    <row r="9" spans="2:17" x14ac:dyDescent="0.25">
      <c r="J9" s="5"/>
      <c r="K9" t="s">
        <v>191</v>
      </c>
      <c r="L9">
        <v>3</v>
      </c>
      <c r="M9" s="26" t="e">
        <f>L9*#REF!</f>
        <v>#REF!</v>
      </c>
      <c r="N9">
        <v>0.11</v>
      </c>
      <c r="O9" s="5" t="s">
        <v>192</v>
      </c>
      <c r="P9" s="31">
        <v>261078000</v>
      </c>
      <c r="Q9" s="31">
        <v>28718580</v>
      </c>
    </row>
    <row r="10" spans="2:17" x14ac:dyDescent="0.25">
      <c r="B10" s="21" t="s">
        <v>259</v>
      </c>
      <c r="C10" s="21" t="s">
        <v>260</v>
      </c>
      <c r="K10" t="s">
        <v>193</v>
      </c>
      <c r="L10" s="22">
        <v>2840.7162305882298</v>
      </c>
      <c r="M10" s="26" t="e">
        <f>L10*#REF!</f>
        <v>#REF!</v>
      </c>
      <c r="N10">
        <v>0.14499999999999999</v>
      </c>
      <c r="O10" t="s">
        <v>194</v>
      </c>
      <c r="P10" s="31">
        <v>261078000</v>
      </c>
      <c r="Q10" s="31">
        <v>37856310</v>
      </c>
    </row>
    <row r="11" spans="2:17" x14ac:dyDescent="0.25">
      <c r="B11" s="13" t="s">
        <v>75</v>
      </c>
      <c r="C11" t="s">
        <v>2</v>
      </c>
      <c r="D11" t="s">
        <v>76</v>
      </c>
      <c r="E11" t="s">
        <v>77</v>
      </c>
      <c r="F11" t="s">
        <v>8</v>
      </c>
      <c r="G11" t="s">
        <v>78</v>
      </c>
      <c r="K11" t="s">
        <v>195</v>
      </c>
      <c r="L11">
        <v>95</v>
      </c>
      <c r="M11" s="26" t="e">
        <f>L11*#REF!</f>
        <v>#REF!</v>
      </c>
      <c r="N11">
        <v>2E-3</v>
      </c>
      <c r="O11" t="s">
        <v>196</v>
      </c>
      <c r="P11" s="31">
        <v>261078000</v>
      </c>
      <c r="Q11" s="31">
        <v>522156</v>
      </c>
    </row>
    <row r="12" spans="2:17" x14ac:dyDescent="0.25">
      <c r="D12" s="7"/>
      <c r="E12" s="17"/>
      <c r="F12" s="24">
        <f t="shared" ref="F12:F13" si="1">D12-E12</f>
        <v>0</v>
      </c>
      <c r="G12" s="5"/>
      <c r="J12" t="s">
        <v>197</v>
      </c>
      <c r="K12">
        <v>38</v>
      </c>
      <c r="L12" s="26" t="e">
        <f>K12*#REF!</f>
        <v>#REF!</v>
      </c>
      <c r="M12">
        <v>1E-3</v>
      </c>
      <c r="N12" t="s">
        <v>198</v>
      </c>
      <c r="O12" s="31">
        <v>261078000</v>
      </c>
      <c r="P12" s="31">
        <v>261078</v>
      </c>
    </row>
    <row r="13" spans="2:17" x14ac:dyDescent="0.25">
      <c r="D13" s="7"/>
      <c r="E13" s="17"/>
      <c r="F13" s="24">
        <f t="shared" si="1"/>
        <v>0</v>
      </c>
      <c r="G13" s="5"/>
    </row>
    <row r="14" spans="2:17" x14ac:dyDescent="0.25">
      <c r="G14" s="15">
        <f>SUBTOTAL(109,Tabla4891114161820719[Costo])</f>
        <v>0</v>
      </c>
    </row>
    <row r="17" spans="2:3" x14ac:dyDescent="0.25">
      <c r="B17" s="32" t="s">
        <v>213</v>
      </c>
      <c r="C17" s="32" t="s">
        <v>214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9BD2-8F71-47EB-BEE7-AE51C97CAD7C}">
  <sheetPr>
    <tabColor theme="9" tint="0.39997558519241921"/>
  </sheetPr>
  <dimension ref="B2:I6"/>
  <sheetViews>
    <sheetView workbookViewId="0">
      <selection activeCell="B2" sqref="B2"/>
    </sheetView>
  </sheetViews>
  <sheetFormatPr baseColWidth="10" defaultRowHeight="15" x14ac:dyDescent="0.25"/>
  <cols>
    <col min="3" max="3" width="70.7109375" bestFit="1" customWidth="1"/>
    <col min="4" max="4" width="14.42578125" bestFit="1" customWidth="1"/>
    <col min="8" max="8" width="16.42578125" bestFit="1" customWidth="1"/>
  </cols>
  <sheetData>
    <row r="2" spans="2:9" x14ac:dyDescent="0.25">
      <c r="B2" s="1">
        <v>200800</v>
      </c>
      <c r="C2" s="1" t="s">
        <v>261</v>
      </c>
    </row>
    <row r="4" spans="2:9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2:9" x14ac:dyDescent="0.25">
      <c r="B5" t="s">
        <v>159</v>
      </c>
      <c r="C5" t="str">
        <f>IFERROR(VLOOKUP(B5,[1]UCC_CAP14!$B:$D,2,0),"")</f>
        <v>km de conductor (3 fases)  de cobre aislado XLP o  EPR, 35 kV- 500 kcmil</v>
      </c>
      <c r="D5" s="4">
        <f>IFERROR(VLOOKUP(B5,[1]UCC_CAP14!$B:$D,3,0),0)</f>
        <v>357310000</v>
      </c>
      <c r="E5" s="26"/>
      <c r="F5" s="5">
        <f>E5*D5</f>
        <v>0</v>
      </c>
      <c r="G5" s="6">
        <f>_xlfn.XLOOKUP(B5,[2]!Tabla26724[UUCC],[2]!Tabla26724[CANTIDAD],0)</f>
        <v>4.6666666666666669E-2</v>
      </c>
      <c r="H5" s="5">
        <f>G5*D5</f>
        <v>16674466.666666668</v>
      </c>
      <c r="I5" s="7">
        <f t="shared" ref="I5" si="0">E5-G5</f>
        <v>-4.6666666666666669E-2</v>
      </c>
    </row>
    <row r="6" spans="2:9" x14ac:dyDescent="0.25">
      <c r="F6" s="5">
        <f>SUBTOTAL(109,Tabla48915610715196188[Valor Plan])</f>
        <v>0</v>
      </c>
      <c r="H6" s="5">
        <f>SUBTOTAL(109,Tabla48915610715196188[Valor CAPEX])</f>
        <v>16674466.666666668</v>
      </c>
      <c r="I6">
        <f>SUBTOTAL(103,Tabla48915610715196188[Diferencia])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1A5E-F2D0-476D-920C-5F4F7705A5DD}">
  <sheetPr>
    <tabColor theme="9" tint="0.39997558519241921"/>
  </sheetPr>
  <dimension ref="A2:N21"/>
  <sheetViews>
    <sheetView workbookViewId="0">
      <selection activeCell="F29" sqref="F29"/>
    </sheetView>
  </sheetViews>
  <sheetFormatPr baseColWidth="10" defaultRowHeight="15" x14ac:dyDescent="0.25"/>
  <cols>
    <col min="2" max="2" width="16.7109375" customWidth="1"/>
    <col min="3" max="3" width="70.7109375" bestFit="1" customWidth="1"/>
    <col min="4" max="4" width="17.7109375" bestFit="1" customWidth="1"/>
    <col min="6" max="6" width="15.140625" bestFit="1" customWidth="1"/>
    <col min="7" max="7" width="15" bestFit="1" customWidth="1"/>
    <col min="8" max="8" width="15.85546875" customWidth="1"/>
    <col min="10" max="10" width="15.140625" customWidth="1"/>
  </cols>
  <sheetData>
    <row r="2" spans="1:14" x14ac:dyDescent="0.25">
      <c r="B2" s="1">
        <v>402600</v>
      </c>
      <c r="C2" s="1" t="s">
        <v>222</v>
      </c>
    </row>
    <row r="4" spans="1:14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  <c r="H4" s="2" t="s">
        <v>7</v>
      </c>
      <c r="I4" s="2" t="s">
        <v>8</v>
      </c>
    </row>
    <row r="5" spans="1:14" x14ac:dyDescent="0.25">
      <c r="A5" t="s">
        <v>63</v>
      </c>
      <c r="B5" s="27" t="s">
        <v>63</v>
      </c>
      <c r="C5" t="str">
        <f>IFERROR(VLOOKUP(B5,[1]UCC_CAP14!$B:$D,2,0),"")</f>
        <v>Poste de PRFV de 12 m 510 kg - suspensión</v>
      </c>
      <c r="D5" s="4">
        <f>IFERROR(VLOOKUP(B5,[1]UCC_CAP14!$B:$D,3,0),0)</f>
        <v>5315000</v>
      </c>
      <c r="E5" s="28"/>
      <c r="F5" s="5">
        <f t="shared" ref="F5:F12" si="0">E5*D5</f>
        <v>0</v>
      </c>
      <c r="G5" s="6">
        <f>_xlfn.XLOOKUP(B5,[2]!Tabla24510131517[UUCC],[2]!Tabla24510131517[CANTIDAD],0)</f>
        <v>12</v>
      </c>
      <c r="H5" s="5">
        <f t="shared" ref="H5:H12" si="1">G5*D5</f>
        <v>63780000</v>
      </c>
      <c r="I5" s="7">
        <f t="shared" ref="I5:I12" si="2">E5-G5</f>
        <v>-12</v>
      </c>
    </row>
    <row r="6" spans="1:14" x14ac:dyDescent="0.25">
      <c r="A6" t="s">
        <v>64</v>
      </c>
      <c r="B6" s="27" t="s">
        <v>64</v>
      </c>
      <c r="C6" t="str">
        <f>IFERROR(VLOOKUP(B6,[1]UCC_CAP14!$B:$D,2,0),"")</f>
        <v>Poste de PRFV de 12 m 1050 kg - retención</v>
      </c>
      <c r="D6" s="4">
        <f>IFERROR(VLOOKUP(B6,[1]UCC_CAP14!$B:$D,3,0),0)</f>
        <v>7383000</v>
      </c>
      <c r="E6" s="28"/>
      <c r="F6" s="5">
        <f t="shared" si="0"/>
        <v>0</v>
      </c>
      <c r="G6" s="6">
        <f>_xlfn.XLOOKUP(B6,[2]!Tabla24510131517[UUCC],[2]!Tabla24510131517[CANTIDAD],0)</f>
        <v>13</v>
      </c>
      <c r="H6" s="5">
        <f t="shared" si="1"/>
        <v>95979000</v>
      </c>
      <c r="I6" s="7">
        <f t="shared" si="2"/>
        <v>-13</v>
      </c>
    </row>
    <row r="7" spans="1:14" x14ac:dyDescent="0.25">
      <c r="A7" t="s">
        <v>65</v>
      </c>
      <c r="B7" s="81" t="s">
        <v>65</v>
      </c>
      <c r="C7" s="60" t="str">
        <f>IFERROR(VLOOKUP(B7,[1]UCC_CAP14!$B:$D,2,0),"")</f>
        <v>Poste de PRFV de 12 m 750 kg - retención</v>
      </c>
      <c r="D7" s="61">
        <f>IFERROR(VLOOKUP(B7,[1]UCC_CAP14!$B:$D,3,0),0)</f>
        <v>6029000</v>
      </c>
      <c r="E7" s="82"/>
      <c r="F7" s="63">
        <f t="shared" si="0"/>
        <v>0</v>
      </c>
      <c r="G7" s="64">
        <f>_xlfn.XLOOKUP(B7,[2]!Tabla24510131517[UUCC],[2]!Tabla24510131517[CANTIDAD],0)</f>
        <v>0</v>
      </c>
      <c r="H7" s="63">
        <f t="shared" si="1"/>
        <v>0</v>
      </c>
      <c r="I7" s="65">
        <f t="shared" si="2"/>
        <v>0</v>
      </c>
    </row>
    <row r="8" spans="1:14" x14ac:dyDescent="0.25">
      <c r="B8" s="81" t="s">
        <v>66</v>
      </c>
      <c r="C8" s="60" t="str">
        <f>IFERROR(VLOOKUP(B8,[1]UCC_CAP14!$B:$D,2,0),"")</f>
        <v>km de conductor (3 fases)  ACSR 2 AWG</v>
      </c>
      <c r="D8" s="61">
        <f>IFERROR(VLOOKUP(B8,[1]UCC_CAP14!$B:$D,3,0),0)</f>
        <v>12347000</v>
      </c>
      <c r="E8" s="83">
        <v>0.14079999999999998</v>
      </c>
      <c r="F8" s="63">
        <f>E8*D8</f>
        <v>1738457.5999999999</v>
      </c>
      <c r="G8" s="64">
        <f>_xlfn.XLOOKUP(B8,[2]!Tabla24510131517[UUCC],[2]!Tabla24510131517[CANTIDAD],0)</f>
        <v>0</v>
      </c>
      <c r="H8" s="63">
        <f>G8*D8</f>
        <v>0</v>
      </c>
      <c r="I8" s="65">
        <f>E8-G8</f>
        <v>0.14079999999999998</v>
      </c>
    </row>
    <row r="9" spans="1:14" x14ac:dyDescent="0.25">
      <c r="A9" t="s">
        <v>67</v>
      </c>
      <c r="B9" s="27" t="s">
        <v>67</v>
      </c>
      <c r="C9" t="str">
        <f>IFERROR(VLOOKUP(B9,[1]UCC_CAP14!$B:$D,2,0),"")</f>
        <v>km de conductor (3 fases)  ACSR 1/0 AWG</v>
      </c>
      <c r="D9" s="4">
        <f>IFERROR(VLOOKUP(B9,[1]UCC_CAP14!$B:$D,3,0),0)</f>
        <v>14814000</v>
      </c>
      <c r="E9" s="30">
        <v>7.3273399999999995</v>
      </c>
      <c r="F9" s="5">
        <f t="shared" ref="F9:F10" si="3">E9*D9</f>
        <v>108547214.75999999</v>
      </c>
      <c r="G9" s="19">
        <f>_xlfn.XLOOKUP(B9,[2]!Tabla24510131517[UUCC],[2]!Tabla24510131517[CANTIDAD],0)</f>
        <v>12.089333333333334</v>
      </c>
      <c r="H9" s="5">
        <f t="shared" ref="H9:H10" si="4">G9*D9</f>
        <v>179091384</v>
      </c>
      <c r="I9" s="7">
        <f t="shared" ref="I9:I10" si="5">E9-G9</f>
        <v>-4.7619933333333346</v>
      </c>
    </row>
    <row r="10" spans="1:14" x14ac:dyDescent="0.25">
      <c r="A10" t="s">
        <v>68</v>
      </c>
      <c r="B10" s="81" t="s">
        <v>68</v>
      </c>
      <c r="C10" s="60" t="str">
        <f>IFERROR(VLOOKUP(B10,[1]UCC_CAP14!$B:$D,2,0),"")</f>
        <v>km de conductor (3 fases)  ACSR 4/0 AWG</v>
      </c>
      <c r="D10" s="61">
        <f>IFERROR(VLOOKUP(B10,[1]UCC_CAP14!$B:$D,3,0),0)</f>
        <v>25134000</v>
      </c>
      <c r="E10" s="83"/>
      <c r="F10" s="63">
        <f t="shared" si="3"/>
        <v>0</v>
      </c>
      <c r="G10" s="66">
        <f>_xlfn.XLOOKUP(B10,[2]!Tabla24510131517[UUCC],[2]!Tabla24510131517[CANTIDAD],0)</f>
        <v>1.6666666666666668E-3</v>
      </c>
      <c r="H10" s="63">
        <f t="shared" si="4"/>
        <v>41890</v>
      </c>
      <c r="I10" s="65">
        <f t="shared" si="5"/>
        <v>-1.6666666666666668E-3</v>
      </c>
    </row>
    <row r="11" spans="1:14" x14ac:dyDescent="0.25">
      <c r="A11" t="s">
        <v>69</v>
      </c>
      <c r="B11" s="81" t="s">
        <v>69</v>
      </c>
      <c r="C11" s="60" t="str">
        <f>IFERROR(VLOOKUP(B11,[1]UCC_CAP14!$B:$D,2,0),"")</f>
        <v>km de conductor (3 fases)  semiaislado 1/0 AWG</v>
      </c>
      <c r="D11" s="61">
        <f>IFERROR(VLOOKUP(B11,[1]UCC_CAP14!$B:$D,3,0),0)</f>
        <v>23386000</v>
      </c>
      <c r="E11" s="83"/>
      <c r="F11" s="63">
        <f t="shared" si="0"/>
        <v>0</v>
      </c>
      <c r="G11" s="64">
        <f>_xlfn.XLOOKUP(B11,[2]!Tabla24510131517[UUCC],[2]!Tabla24510131517[CANTIDAD],0)</f>
        <v>0</v>
      </c>
      <c r="H11" s="63">
        <f t="shared" si="1"/>
        <v>0</v>
      </c>
      <c r="I11" s="65">
        <f t="shared" si="2"/>
        <v>0</v>
      </c>
    </row>
    <row r="12" spans="1:14" x14ac:dyDescent="0.25">
      <c r="A12" t="s">
        <v>105</v>
      </c>
      <c r="B12" s="81" t="s">
        <v>105</v>
      </c>
      <c r="C12" s="60" t="str">
        <f>IFERROR(VLOOKUP(B12,[1]UCC_CAP14!$B:$D,2,0),"")</f>
        <v>km de conductor (3 fases)  semiaislado 4/0 AWG</v>
      </c>
      <c r="D12" s="61">
        <f>IFERROR(VLOOKUP(B12,[1]UCC_CAP14!$B:$D,3,0),0)</f>
        <v>72635000</v>
      </c>
      <c r="E12" s="83"/>
      <c r="F12" s="63">
        <f t="shared" si="0"/>
        <v>0</v>
      </c>
      <c r="G12" s="66">
        <f>_xlfn.XLOOKUP(B12,[2]!Tabla24510131517[UUCC],[2]!Tabla24510131517[CANTIDAD],0)</f>
        <v>0</v>
      </c>
      <c r="H12" s="63">
        <f t="shared" si="1"/>
        <v>0</v>
      </c>
      <c r="I12" s="65">
        <f t="shared" si="2"/>
        <v>0</v>
      </c>
      <c r="J12" s="5"/>
      <c r="N12" s="5"/>
    </row>
    <row r="13" spans="1:14" x14ac:dyDescent="0.25">
      <c r="F13" s="5">
        <f>SUBTOTAL(109,Tabla4891561071528[Valor Plan])</f>
        <v>110285672.35999998</v>
      </c>
      <c r="H13" s="5">
        <f>SUBTOTAL(109,Tabla4891561071528[Valor CAPEX])</f>
        <v>338892274</v>
      </c>
      <c r="I13">
        <f>SUBTOTAL(103,Tabla4891561071528[Diferencia])</f>
        <v>8</v>
      </c>
    </row>
    <row r="14" spans="1:14" x14ac:dyDescent="0.25">
      <c r="D14" s="11"/>
      <c r="E14" s="11"/>
      <c r="F14" s="11"/>
    </row>
    <row r="16" spans="1:14" x14ac:dyDescent="0.25">
      <c r="B16" s="21">
        <v>7400100</v>
      </c>
      <c r="C16" s="21" t="s">
        <v>222</v>
      </c>
    </row>
    <row r="17" spans="2:7" x14ac:dyDescent="0.25">
      <c r="B17" s="13" t="s">
        <v>75</v>
      </c>
      <c r="C17" t="s">
        <v>2</v>
      </c>
      <c r="D17" t="s">
        <v>76</v>
      </c>
      <c r="E17" t="s">
        <v>77</v>
      </c>
      <c r="F17" t="s">
        <v>8</v>
      </c>
      <c r="G17" t="s">
        <v>78</v>
      </c>
    </row>
    <row r="18" spans="2:7" x14ac:dyDescent="0.25">
      <c r="B18" s="36" t="s">
        <v>63</v>
      </c>
      <c r="C18" t="s">
        <v>113</v>
      </c>
      <c r="D18" s="26">
        <f>E5</f>
        <v>0</v>
      </c>
      <c r="E18" s="7">
        <f>G5</f>
        <v>12</v>
      </c>
      <c r="F18" s="23">
        <f>D18-E18</f>
        <v>-12</v>
      </c>
      <c r="G18" s="5">
        <f>D5*F18</f>
        <v>-63780000</v>
      </c>
    </row>
    <row r="19" spans="2:7" x14ac:dyDescent="0.25">
      <c r="B19" t="s">
        <v>64</v>
      </c>
      <c r="C19" t="s">
        <v>86</v>
      </c>
      <c r="D19" s="26">
        <f>E6</f>
        <v>0</v>
      </c>
      <c r="E19" s="7">
        <f>G6</f>
        <v>13</v>
      </c>
      <c r="F19" s="23">
        <f>D19-E19</f>
        <v>-13</v>
      </c>
      <c r="G19" s="5">
        <f>D6*F19</f>
        <v>-95979000</v>
      </c>
    </row>
    <row r="20" spans="2:7" x14ac:dyDescent="0.25">
      <c r="B20" t="s">
        <v>67</v>
      </c>
      <c r="C20" t="s">
        <v>131</v>
      </c>
      <c r="D20" s="8">
        <f>E9</f>
        <v>7.3273399999999995</v>
      </c>
      <c r="E20" s="19">
        <f>G9</f>
        <v>12.089333333333334</v>
      </c>
      <c r="F20" s="25">
        <f>D20-E20</f>
        <v>-4.7619933333333346</v>
      </c>
      <c r="G20" s="5">
        <f>D9*F20</f>
        <v>-70544169.240000024</v>
      </c>
    </row>
    <row r="21" spans="2:7" x14ac:dyDescent="0.25">
      <c r="G21" s="15">
        <f>SUBTOTAL(109,Tabla48911141629[Costo])</f>
        <v>-230303169.24000001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2A6-99C5-4DB2-A930-2C680930F636}">
  <sheetPr>
    <tabColor theme="9" tint="0.39997558519241921"/>
  </sheetPr>
  <dimension ref="A2:M55"/>
  <sheetViews>
    <sheetView topLeftCell="A16" zoomScale="90" zoomScaleNormal="90" workbookViewId="0">
      <selection activeCell="H62" sqref="H62"/>
    </sheetView>
  </sheetViews>
  <sheetFormatPr baseColWidth="10" defaultRowHeight="15" x14ac:dyDescent="0.25"/>
  <cols>
    <col min="2" max="2" width="11.7109375" customWidth="1"/>
    <col min="3" max="3" width="70.140625" customWidth="1"/>
    <col min="4" max="4" width="17.7109375" bestFit="1" customWidth="1"/>
    <col min="5" max="5" width="15.28515625" bestFit="1" customWidth="1"/>
    <col min="6" max="6" width="14.5703125" bestFit="1" customWidth="1"/>
    <col min="7" max="7" width="14.140625" bestFit="1" customWidth="1"/>
    <col min="8" max="8" width="21.5703125" bestFit="1" customWidth="1"/>
    <col min="9" max="9" width="16.42578125" bestFit="1" customWidth="1"/>
    <col min="10" max="10" width="14.5703125" bestFit="1" customWidth="1"/>
  </cols>
  <sheetData>
    <row r="2" spans="1:9" x14ac:dyDescent="0.25">
      <c r="B2" s="1">
        <v>200301</v>
      </c>
      <c r="C2" s="1" t="s">
        <v>201</v>
      </c>
    </row>
    <row r="4" spans="1:9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3" t="s">
        <v>262</v>
      </c>
      <c r="H4" s="2" t="s">
        <v>7</v>
      </c>
      <c r="I4" s="2" t="s">
        <v>8</v>
      </c>
    </row>
    <row r="5" spans="1:9" x14ac:dyDescent="0.25">
      <c r="B5" s="57" t="s">
        <v>25</v>
      </c>
      <c r="C5" s="57" t="str">
        <f>IFERROR(VLOOKUP(B5,[1]UCC_CAP14!$B:$D,2,0),"")</f>
        <v>Poste de fibra de vidrio - 8 m - urbano- suspensión - red trenzada</v>
      </c>
      <c r="D5" s="58">
        <f>IFERROR(VLOOKUP(B5,[1]UCC_CAP14!$B:$D,3,0),0)</f>
        <v>1226000</v>
      </c>
      <c r="E5" s="85">
        <v>0</v>
      </c>
      <c r="F5" s="15">
        <f>E5*D5</f>
        <v>0</v>
      </c>
      <c r="G5" s="59">
        <f>_xlfn.XLOOKUP(B5,[2]!Tabla26781112[UUCC],[2]!Tabla26781112[CANTIDAD],0)</f>
        <v>1</v>
      </c>
      <c r="H5" s="15">
        <f t="shared" ref="H5:H44" si="0">G5*D5</f>
        <v>1226000</v>
      </c>
      <c r="I5" s="23">
        <f>E5-Tabla48915610715192024[[#This Row],[Cant_CAPEX]]</f>
        <v>-1</v>
      </c>
    </row>
    <row r="6" spans="1:9" x14ac:dyDescent="0.25">
      <c r="B6" s="60" t="s">
        <v>23</v>
      </c>
      <c r="C6" s="60" t="str">
        <f>IFERROR(VLOOKUP(B6,[1]UCC_CAP14!$B:$D,2,0),"")</f>
        <v>Poste de concreto - 8 m - urbano - suspensión - red trenzada</v>
      </c>
      <c r="D6" s="61">
        <f>IFERROR(VLOOKUP(B6,[1]UCC_CAP14!$B:$D,3,0),0)</f>
        <v>646000</v>
      </c>
      <c r="E6" s="84">
        <v>0</v>
      </c>
      <c r="F6" s="63">
        <f t="shared" ref="F6:F18" si="1">E6*D6</f>
        <v>0</v>
      </c>
      <c r="G6" s="64">
        <f>_xlfn.XLOOKUP(B6,[2]!Tabla26781112[UUCC],[2]!Tabla26781112[CANTIDAD],0)</f>
        <v>0</v>
      </c>
      <c r="H6" s="63">
        <f t="shared" si="0"/>
        <v>0</v>
      </c>
      <c r="I6" s="65">
        <f>E6-Tabla48915610715192024[[#This Row],[Cant_CAPEX]]</f>
        <v>0</v>
      </c>
    </row>
    <row r="7" spans="1:9" x14ac:dyDescent="0.25">
      <c r="B7" s="60" t="s">
        <v>58</v>
      </c>
      <c r="C7" s="60" t="str">
        <f>IFERROR(VLOOKUP(B7,[1]UCC_CAP14!$B:$D,2,0),"")</f>
        <v>Sistema de puesta a tierra diseño típico</v>
      </c>
      <c r="D7" s="61">
        <f>IFERROR(VLOOKUP(B7,[1]UCC_CAP14!$B:$D,3,0),0)</f>
        <v>270000</v>
      </c>
      <c r="E7" s="86">
        <v>9</v>
      </c>
      <c r="F7" s="63">
        <f t="shared" si="1"/>
        <v>2430000</v>
      </c>
      <c r="G7" s="64">
        <f>_xlfn.XLOOKUP(B7,[2]!Tabla26781112[UUCC],[2]!Tabla26781112[CANTIDAD],0)</f>
        <v>2</v>
      </c>
      <c r="H7" s="63">
        <f t="shared" si="0"/>
        <v>540000</v>
      </c>
      <c r="I7" s="65">
        <f>E7-Tabla48915610715192024[[#This Row],[Cant_CAPEX]]</f>
        <v>7</v>
      </c>
    </row>
    <row r="8" spans="1:9" x14ac:dyDescent="0.25">
      <c r="A8" t="s">
        <v>152</v>
      </c>
      <c r="B8" s="60" t="s">
        <v>152</v>
      </c>
      <c r="C8" s="60" t="str">
        <f>IFERROR(VLOOKUP(B8,[1]UCC_CAP14!$B:$D,2,0),"")</f>
        <v>Juego cuchillas de operación sin carga - N2</v>
      </c>
      <c r="D8" s="61">
        <f>IFERROR(VLOOKUP(B8,[1]UCC_CAP14!$B:$D,3,0),0)</f>
        <v>1003000</v>
      </c>
      <c r="E8" s="86">
        <v>12</v>
      </c>
      <c r="F8" s="63">
        <f>E8*D8</f>
        <v>12036000</v>
      </c>
      <c r="G8" s="64">
        <f>_xlfn.XLOOKUP(B8,[2]!Tabla26781112[UUCC],[2]!Tabla26781112[CANTIDAD],0)</f>
        <v>0</v>
      </c>
      <c r="H8" s="63">
        <f t="shared" si="0"/>
        <v>0</v>
      </c>
      <c r="I8" s="65">
        <f>E8-Tabla48915610715192024[[#This Row],[Cant_CAPEX]]</f>
        <v>12</v>
      </c>
    </row>
    <row r="9" spans="1:9" x14ac:dyDescent="0.25">
      <c r="B9" s="57" t="s">
        <v>55</v>
      </c>
      <c r="C9" s="57" t="str">
        <f>IFERROR(VLOOKUP(B9,[1]UCC_CAP14!$B:$D,2,0),"")</f>
        <v>Pararrayos - N2</v>
      </c>
      <c r="D9" s="58">
        <f>IFERROR(VLOOKUP(B9,[1]UCC_CAP14!$B:$D,3,0),0)</f>
        <v>482000</v>
      </c>
      <c r="E9" s="87">
        <v>0</v>
      </c>
      <c r="F9" s="15">
        <f t="shared" si="1"/>
        <v>0</v>
      </c>
      <c r="G9" s="59">
        <f>_xlfn.XLOOKUP(B9,[2]!Tabla26781112[UUCC],[2]!Tabla26781112[CANTIDAD],0)</f>
        <v>35</v>
      </c>
      <c r="H9" s="15">
        <f t="shared" si="0"/>
        <v>16870000</v>
      </c>
      <c r="I9" s="23">
        <f>E9-Tabla48915610715192024[[#This Row],[Cant_CAPEX]]</f>
        <v>-35</v>
      </c>
    </row>
    <row r="10" spans="1:9" x14ac:dyDescent="0.25">
      <c r="A10" t="s">
        <v>56</v>
      </c>
      <c r="B10" s="57" t="s">
        <v>56</v>
      </c>
      <c r="C10" s="57" t="str">
        <f>IFERROR(VLOOKUP(B10,[1]UCC_CAP14!$B:$D,2,0),"")</f>
        <v>Juego pararrayos - N2</v>
      </c>
      <c r="D10" s="58">
        <f>IFERROR(VLOOKUP(B10,[1]UCC_CAP14!$B:$D,3,0),0)</f>
        <v>962000</v>
      </c>
      <c r="E10" s="87">
        <v>8</v>
      </c>
      <c r="F10" s="15">
        <f t="shared" ref="F10:F15" si="2">E10*D10</f>
        <v>7696000</v>
      </c>
      <c r="G10" s="59">
        <f>_xlfn.XLOOKUP(B10,[2]!Tabla26781112[UUCC],[2]!Tabla26781112[CANTIDAD],0)</f>
        <v>0</v>
      </c>
      <c r="H10" s="15">
        <f t="shared" si="0"/>
        <v>0</v>
      </c>
      <c r="I10" s="23">
        <f>E10-Tabla48915610715192024[[#This Row],[Cant_CAPEX]]</f>
        <v>8</v>
      </c>
    </row>
    <row r="11" spans="1:9" x14ac:dyDescent="0.25">
      <c r="B11" s="60" t="s">
        <v>100</v>
      </c>
      <c r="C11" s="60" t="str">
        <f>IFERROR(VLOOKUP(B11,[1]UCC_CAP14!$B:$D,2,0),"")</f>
        <v>Seccionador monopolar - N2</v>
      </c>
      <c r="D11" s="61">
        <f>IFERROR(VLOOKUP(B11,[1]UCC_CAP14!$B:$D,3,0),0)</f>
        <v>655000</v>
      </c>
      <c r="E11" s="84">
        <v>0</v>
      </c>
      <c r="F11" s="63">
        <f t="shared" si="2"/>
        <v>0</v>
      </c>
      <c r="G11" s="64">
        <f>_xlfn.XLOOKUP(B11,[2]!Tabla26781112[UUCC],[2]!Tabla26781112[CANTIDAD],0)</f>
        <v>0</v>
      </c>
      <c r="H11" s="63">
        <f t="shared" si="0"/>
        <v>0</v>
      </c>
      <c r="I11" s="65">
        <f>E11-Tabla48915610715192024[[#This Row],[Cant_CAPEX]]</f>
        <v>0</v>
      </c>
    </row>
    <row r="12" spans="1:9" x14ac:dyDescent="0.25">
      <c r="B12" s="60" t="s">
        <v>249</v>
      </c>
      <c r="C12" s="60" t="str">
        <f>IFERROR(VLOOKUP(B12,[1]UCC_CAP14!$B:$D,2,0),"")</f>
        <v>Transición aérea - subterránea - N2</v>
      </c>
      <c r="D12" s="61">
        <f>IFERROR(VLOOKUP(B12,[1]UCC_CAP14!$B:$D,3,0),0)</f>
        <v>1260000</v>
      </c>
      <c r="E12" s="86">
        <v>0</v>
      </c>
      <c r="F12" s="63">
        <f t="shared" si="2"/>
        <v>0</v>
      </c>
      <c r="G12" s="64">
        <f>_xlfn.XLOOKUP(B12,[2]!Tabla26781112[UUCC],[2]!Tabla26781112[CANTIDAD],0)</f>
        <v>0</v>
      </c>
      <c r="H12" s="63">
        <f t="shared" si="0"/>
        <v>0</v>
      </c>
      <c r="I12" s="65">
        <f>E12-Tabla48915610715192024[[#This Row],[Cant_CAPEX]]</f>
        <v>0</v>
      </c>
    </row>
    <row r="13" spans="1:9" x14ac:dyDescent="0.25">
      <c r="A13" t="s">
        <v>139</v>
      </c>
      <c r="B13" s="60" t="s">
        <v>139</v>
      </c>
      <c r="C13" s="60" t="str">
        <f>IFERROR(VLOOKUP(B13,[1]UCC_CAP14!$B:$D,2,0),"")</f>
        <v>Reconectador - N2</v>
      </c>
      <c r="D13" s="61">
        <f>IFERROR(VLOOKUP(B13,[1]UCC_CAP14!$B:$D,3,0),0)</f>
        <v>45399000</v>
      </c>
      <c r="E13" s="86">
        <v>4</v>
      </c>
      <c r="F13" s="63">
        <f t="shared" si="2"/>
        <v>181596000</v>
      </c>
      <c r="G13" s="64">
        <f>_xlfn.XLOOKUP(B13,[2]!Tabla26781112[UUCC],[2]!Tabla26781112[CANTIDAD],0)</f>
        <v>1</v>
      </c>
      <c r="H13" s="63">
        <f t="shared" si="0"/>
        <v>45399000</v>
      </c>
      <c r="I13" s="65">
        <f>E13-Tabla48915610715192024[[#This Row],[Cant_CAPEX]]</f>
        <v>3</v>
      </c>
    </row>
    <row r="14" spans="1:9" x14ac:dyDescent="0.25">
      <c r="B14" s="60" t="s">
        <v>129</v>
      </c>
      <c r="C14" s="60" t="str">
        <f>IFERROR(VLOOKUP(B14,[1]UCC_CAP14!$B:$D,2,0),"")</f>
        <v>Transformador de tensión - N2</v>
      </c>
      <c r="D14" s="61">
        <f>IFERROR(VLOOKUP(B14,[1]UCC_CAP14!$B:$D,3,0),0)</f>
        <v>5571000</v>
      </c>
      <c r="E14" s="84">
        <v>0</v>
      </c>
      <c r="F14" s="63">
        <f t="shared" si="2"/>
        <v>0</v>
      </c>
      <c r="G14" s="64">
        <f>_xlfn.XLOOKUP(B14,[2]!Tabla26781112[UUCC],[2]!Tabla26781112[CANTIDAD],0)</f>
        <v>0</v>
      </c>
      <c r="H14" s="63">
        <f t="shared" si="0"/>
        <v>0</v>
      </c>
      <c r="I14" s="65">
        <f>E14-Tabla48915610715192024[[#This Row],[Cant_CAPEX]]</f>
        <v>0</v>
      </c>
    </row>
    <row r="15" spans="1:9" x14ac:dyDescent="0.25">
      <c r="B15" s="60" t="s">
        <v>167</v>
      </c>
      <c r="C15" s="60" t="str">
        <f>IFERROR(VLOOKUP(B15,[1]UCC_CAP14!$B:$D,2,0),"")</f>
        <v>Transformador de corriente - N2</v>
      </c>
      <c r="D15" s="61">
        <f>IFERROR(VLOOKUP(B15,[1]UCC_CAP14!$B:$D,3,0),0)</f>
        <v>3570000</v>
      </c>
      <c r="E15" s="86">
        <v>0</v>
      </c>
      <c r="F15" s="63">
        <f t="shared" si="2"/>
        <v>0</v>
      </c>
      <c r="G15" s="64">
        <f>_xlfn.XLOOKUP(B15,[2]!Tabla26781112[UUCC],[2]!Tabla26781112[CANTIDAD],0)</f>
        <v>0</v>
      </c>
      <c r="H15" s="63">
        <f t="shared" si="0"/>
        <v>0</v>
      </c>
      <c r="I15" s="65">
        <f>E15-Tabla48915610715192024[[#This Row],[Cant_CAPEX]]</f>
        <v>0</v>
      </c>
    </row>
    <row r="16" spans="1:9" x14ac:dyDescent="0.25">
      <c r="A16" t="s">
        <v>53</v>
      </c>
      <c r="B16" s="60" t="s">
        <v>53</v>
      </c>
      <c r="C16" s="60" t="str">
        <f>IFERROR(VLOOKUP(B16,[1]UCC_CAP14!$B:$D,2,0),"")</f>
        <v>Cortacircuitos monopolar - N2</v>
      </c>
      <c r="D16" s="61">
        <f>IFERROR(VLOOKUP(B16,[1]UCC_CAP14!$B:$D,3,0),0)</f>
        <v>484000</v>
      </c>
      <c r="E16" s="86">
        <v>2</v>
      </c>
      <c r="F16" s="63">
        <f t="shared" si="1"/>
        <v>968000</v>
      </c>
      <c r="G16" s="64">
        <f>_xlfn.XLOOKUP(B16,[2]!Tabla26781112[UUCC],[2]!Tabla26781112[CANTIDAD],0)</f>
        <v>0</v>
      </c>
      <c r="H16" s="63">
        <f t="shared" si="0"/>
        <v>0</v>
      </c>
      <c r="I16" s="65">
        <f>E16-Tabla48915610715192024[[#This Row],[Cant_CAPEX]]</f>
        <v>2</v>
      </c>
    </row>
    <row r="17" spans="1:9" x14ac:dyDescent="0.25">
      <c r="B17" s="60" t="s">
        <v>140</v>
      </c>
      <c r="C17" s="60" t="str">
        <f>IFERROR(VLOOKUP(B17,[1]UCC_CAP14!$B:$D,2,0),"")</f>
        <v>km de conductor (3 fases)  semiaislado 266 kcmil</v>
      </c>
      <c r="D17" s="61">
        <f>IFERROR(VLOOKUP(B17,[1]UCC_CAP14!$B:$D,3,0),0)</f>
        <v>99764000</v>
      </c>
      <c r="E17" s="84">
        <v>0</v>
      </c>
      <c r="F17" s="63">
        <f t="shared" si="1"/>
        <v>0</v>
      </c>
      <c r="G17" s="73">
        <f>_xlfn.XLOOKUP(B17,[2]!Tabla26781112[UUCC],[2]!Tabla26781112[CANTIDAD],0)</f>
        <v>0</v>
      </c>
      <c r="H17" s="63">
        <f t="shared" si="0"/>
        <v>0</v>
      </c>
      <c r="I17" s="65">
        <f>E17-Tabla48915610715192024[[#This Row],[Cant_CAPEX]]</f>
        <v>0</v>
      </c>
    </row>
    <row r="18" spans="1:9" x14ac:dyDescent="0.25">
      <c r="B18" s="60" t="s">
        <v>101</v>
      </c>
      <c r="C18" s="60" t="str">
        <f>IFERROR(VLOOKUP(B18,[1]UCC_CAP14!$B:$D,2,0),"")</f>
        <v>km de conductor (3 fases)  cobre 2 AWG</v>
      </c>
      <c r="D18" s="61">
        <f>IFERROR(VLOOKUP(B18,[1]UCC_CAP14!$B:$D,3,0),0)</f>
        <v>50629000</v>
      </c>
      <c r="E18" s="84">
        <v>0</v>
      </c>
      <c r="F18" s="63">
        <f t="shared" si="1"/>
        <v>0</v>
      </c>
      <c r="G18" s="73">
        <f>_xlfn.XLOOKUP(B18,[2]!Tabla26781112[UUCC],[2]!Tabla26781112[CANTIDAD],0)</f>
        <v>3.3333333333333335E-3</v>
      </c>
      <c r="H18" s="63">
        <f t="shared" si="0"/>
        <v>168763.33333333334</v>
      </c>
      <c r="I18" s="65">
        <f>E18-Tabla48915610715192024[[#This Row],[Cant_CAPEX]]</f>
        <v>-3.3333333333333335E-3</v>
      </c>
    </row>
    <row r="19" spans="1:9" x14ac:dyDescent="0.25">
      <c r="A19" t="s">
        <v>176</v>
      </c>
      <c r="B19" s="60" t="s">
        <v>176</v>
      </c>
      <c r="C19" s="60" t="str">
        <f>IFERROR(VLOOKUP(B19,[1]UCC_CAP14!$B:$D,2,0),"")</f>
        <v>km de conductor (3 fases)  AAAC aislado XLP o  EPR, 15 kV- 500 Kcmil</v>
      </c>
      <c r="D19" s="61">
        <f>IFERROR(VLOOKUP(B19,[1]UCC_CAP14!$B:$D,3,0),0)</f>
        <v>248056000</v>
      </c>
      <c r="E19" s="84">
        <v>0.20220999999999997</v>
      </c>
      <c r="F19" s="63">
        <f t="shared" ref="F19:F28" si="3">E19*D19</f>
        <v>50159403.75999999</v>
      </c>
      <c r="G19" s="64">
        <f>_xlfn.XLOOKUP(B19,[2]!Tabla26781112[UUCC],[2]!Tabla26781112[CANTIDAD],0)</f>
        <v>0</v>
      </c>
      <c r="H19" s="63">
        <f t="shared" si="0"/>
        <v>0</v>
      </c>
      <c r="I19" s="65">
        <f>E19-Tabla48915610715192024[[#This Row],[Cant_CAPEX]]</f>
        <v>0.20220999999999997</v>
      </c>
    </row>
    <row r="20" spans="1:9" x14ac:dyDescent="0.25">
      <c r="A20" t="s">
        <v>58</v>
      </c>
      <c r="B20" s="60" t="s">
        <v>58</v>
      </c>
      <c r="C20" s="60" t="str">
        <f>IFERROR(VLOOKUP(B20,[1]UCC_CAP14!$B:$D,2,0),"")</f>
        <v>Sistema de puesta a tierra diseño típico</v>
      </c>
      <c r="D20" s="61">
        <f>IFERROR(VLOOKUP(B20,[1]UCC_CAP14!$B:$D,3,0),0)</f>
        <v>270000</v>
      </c>
      <c r="E20" s="86">
        <v>9</v>
      </c>
      <c r="F20" s="63">
        <f>E20*D20</f>
        <v>2430000</v>
      </c>
      <c r="G20" s="64">
        <f>_xlfn.XLOOKUP(B20,[2]!Tabla26781112[UUCC],[2]!Tabla26781112[CANTIDAD],0)</f>
        <v>2</v>
      </c>
      <c r="H20" s="63">
        <f>G20*D20</f>
        <v>540000</v>
      </c>
      <c r="I20" s="65">
        <f>E20-Tabla48915610715192024[[#This Row],[Cant_CAPEX]]</f>
        <v>7</v>
      </c>
    </row>
    <row r="21" spans="1:9" x14ac:dyDescent="0.25">
      <c r="A21" t="s">
        <v>60</v>
      </c>
      <c r="B21" s="60" t="s">
        <v>60</v>
      </c>
      <c r="C21" s="60" t="str">
        <f>IFERROR(VLOOKUP(B21,[1]UCC_CAP14!$B:$D,2,0),"")</f>
        <v>Poste de concreto de 12 m 510 kg - suspensión</v>
      </c>
      <c r="D21" s="61">
        <f>IFERROR(VLOOKUP(B21,[1]UCC_CAP14!$B:$D,3,0),0)</f>
        <v>3215000</v>
      </c>
      <c r="E21" s="86">
        <v>4</v>
      </c>
      <c r="F21" s="63">
        <f t="shared" si="3"/>
        <v>12860000</v>
      </c>
      <c r="G21" s="64">
        <f>_xlfn.XLOOKUP(B21,[2]!Tabla26781112[UUCC],[2]!Tabla26781112[CANTIDAD],0)</f>
        <v>0</v>
      </c>
      <c r="H21" s="63">
        <f t="shared" si="0"/>
        <v>0</v>
      </c>
      <c r="I21" s="65">
        <f>E21-Tabla48915610715192024[[#This Row],[Cant_CAPEX]]</f>
        <v>4</v>
      </c>
    </row>
    <row r="22" spans="1:9" x14ac:dyDescent="0.25">
      <c r="A22" t="s">
        <v>61</v>
      </c>
      <c r="B22" s="60" t="s">
        <v>61</v>
      </c>
      <c r="C22" s="60" t="str">
        <f>IFERROR(VLOOKUP(B22,[1]UCC_CAP14!$B:$D,2,0),"")</f>
        <v>Poste de concreto de 12 m 1050 kg - retención</v>
      </c>
      <c r="D22" s="61">
        <f>IFERROR(VLOOKUP(B22,[1]UCC_CAP14!$B:$D,3,0),0)</f>
        <v>4226000</v>
      </c>
      <c r="E22" s="86">
        <v>6</v>
      </c>
      <c r="F22" s="63">
        <f t="shared" si="3"/>
        <v>25356000</v>
      </c>
      <c r="G22" s="64">
        <f>_xlfn.XLOOKUP(B22,[2]!Tabla26781112[UUCC],[2]!Tabla26781112[CANTIDAD],0)</f>
        <v>0</v>
      </c>
      <c r="H22" s="63">
        <f t="shared" si="0"/>
        <v>0</v>
      </c>
      <c r="I22" s="65">
        <f>E22-Tabla48915610715192024[[#This Row],[Cant_CAPEX]]</f>
        <v>6</v>
      </c>
    </row>
    <row r="23" spans="1:9" x14ac:dyDescent="0.25">
      <c r="A23" t="s">
        <v>62</v>
      </c>
      <c r="B23" s="81" t="s">
        <v>62</v>
      </c>
      <c r="C23" s="60" t="str">
        <f>IFERROR(VLOOKUP(B23,[1]UCC_CAP14!$B:$D,2,0),"")</f>
        <v>Poste de concreto de 12 m 750 kg - retención</v>
      </c>
      <c r="D23" s="61">
        <f>IFERROR(VLOOKUP(B23,[1]UCC_CAP14!$B:$D,3,0),0)</f>
        <v>4086000</v>
      </c>
      <c r="E23" s="86">
        <v>1</v>
      </c>
      <c r="F23" s="63">
        <f t="shared" si="3"/>
        <v>4086000</v>
      </c>
      <c r="G23" s="64">
        <f>_xlfn.XLOOKUP(B23,[2]!Tabla26781112[UUCC],[2]!Tabla26781112[CANTIDAD],0)</f>
        <v>0</v>
      </c>
      <c r="H23" s="63">
        <f t="shared" si="0"/>
        <v>0</v>
      </c>
      <c r="I23" s="65">
        <f>E23-Tabla48915610715192024[[#This Row],[Cant_CAPEX]]</f>
        <v>1</v>
      </c>
    </row>
    <row r="24" spans="1:9" x14ac:dyDescent="0.25">
      <c r="A24" t="s">
        <v>63</v>
      </c>
      <c r="B24" s="81" t="s">
        <v>63</v>
      </c>
      <c r="C24" s="60" t="str">
        <f>IFERROR(VLOOKUP(B24,[1]UCC_CAP14!$B:$D,2,0),"")</f>
        <v>Poste de PRFV de 12 m 510 kg - suspensión</v>
      </c>
      <c r="D24" s="61">
        <f>IFERROR(VLOOKUP(B24,[1]UCC_CAP14!$B:$D,3,0),0)</f>
        <v>5315000</v>
      </c>
      <c r="E24" s="86">
        <v>4</v>
      </c>
      <c r="F24" s="63">
        <f>E24*D24</f>
        <v>21260000</v>
      </c>
      <c r="G24" s="64">
        <f>_xlfn.XLOOKUP(B24,[2]!Tabla26781112[UUCC],[2]!Tabla26781112[CANTIDAD],0)</f>
        <v>0</v>
      </c>
      <c r="H24" s="63">
        <f t="shared" si="0"/>
        <v>0</v>
      </c>
      <c r="I24" s="65">
        <f>E24-Tabla48915610715192024[[#This Row],[Cant_CAPEX]]</f>
        <v>4</v>
      </c>
    </row>
    <row r="25" spans="1:9" x14ac:dyDescent="0.25">
      <c r="A25" t="s">
        <v>64</v>
      </c>
      <c r="B25" s="81" t="s">
        <v>64</v>
      </c>
      <c r="C25" s="60" t="str">
        <f>IFERROR(VLOOKUP(B25,[1]UCC_CAP14!$B:$D,2,0),"")</f>
        <v>Poste de PRFV de 12 m 1050 kg - retención</v>
      </c>
      <c r="D25" s="61">
        <f>IFERROR(VLOOKUP(B25,[1]UCC_CAP14!$B:$D,3,0),0)</f>
        <v>7383000</v>
      </c>
      <c r="E25" s="86">
        <v>48</v>
      </c>
      <c r="F25" s="63">
        <f>E25*D25</f>
        <v>354384000</v>
      </c>
      <c r="G25" s="64">
        <f>_xlfn.XLOOKUP(B25,[2]!Tabla26781112[UUCC],[2]!Tabla26781112[CANTIDAD],0)</f>
        <v>0</v>
      </c>
      <c r="H25" s="63">
        <f t="shared" si="0"/>
        <v>0</v>
      </c>
      <c r="I25" s="65">
        <f>E25-Tabla48915610715192024[[#This Row],[Cant_CAPEX]]</f>
        <v>48</v>
      </c>
    </row>
    <row r="26" spans="1:9" x14ac:dyDescent="0.25">
      <c r="A26" t="s">
        <v>65</v>
      </c>
      <c r="B26" s="81" t="s">
        <v>65</v>
      </c>
      <c r="C26" s="60" t="str">
        <f>IFERROR(VLOOKUP(B26,[1]UCC_CAP14!$B:$D,2,0),"")</f>
        <v>Poste de PRFV de 12 m 750 kg - retención</v>
      </c>
      <c r="D26" s="61">
        <f>IFERROR(VLOOKUP(B26,[1]UCC_CAP14!$B:$D,3,0),0)</f>
        <v>6029000</v>
      </c>
      <c r="E26" s="86">
        <v>6</v>
      </c>
      <c r="F26" s="63">
        <f>E26*D26</f>
        <v>36174000</v>
      </c>
      <c r="G26" s="64">
        <f>_xlfn.XLOOKUP(B26,[2]!Tabla26781112[UUCC],[2]!Tabla26781112[CANTIDAD],0)</f>
        <v>0</v>
      </c>
      <c r="H26" s="63">
        <f>G26*D26</f>
        <v>0</v>
      </c>
      <c r="I26" s="65">
        <f>E26-Tabla48915610715192024[[#This Row],[Cant_CAPEX]]</f>
        <v>6</v>
      </c>
    </row>
    <row r="27" spans="1:9" x14ac:dyDescent="0.25">
      <c r="A27" t="s">
        <v>104</v>
      </c>
      <c r="B27" s="81" t="s">
        <v>104</v>
      </c>
      <c r="C27" s="60" t="str">
        <f>IFERROR(VLOOKUP(B27,[1]UCC_CAP14!$B:$D,2,0),"")</f>
        <v>Canalización urbana 2x4"</v>
      </c>
      <c r="D27" s="61">
        <f>IFERROR(VLOOKUP(B27,[1]UCC_CAP14!$B:$D,3,0),0)</f>
        <v>369585000</v>
      </c>
      <c r="E27" s="84">
        <v>0.14788999999999999</v>
      </c>
      <c r="F27" s="63">
        <f t="shared" si="3"/>
        <v>54657925.649999999</v>
      </c>
      <c r="G27" s="64">
        <f>_xlfn.XLOOKUP(B27,[2]!Tabla26781112[UUCC],[2]!Tabla26781112[CANTIDAD],0)</f>
        <v>0</v>
      </c>
      <c r="H27" s="63">
        <f t="shared" si="0"/>
        <v>0</v>
      </c>
      <c r="I27" s="65">
        <f>E27-Tabla48915610715192024[[#This Row],[Cant_CAPEX]]</f>
        <v>0.14788999999999999</v>
      </c>
    </row>
    <row r="28" spans="1:9" x14ac:dyDescent="0.25">
      <c r="A28" t="s">
        <v>67</v>
      </c>
      <c r="B28" s="81" t="s">
        <v>67</v>
      </c>
      <c r="C28" s="60" t="str">
        <f>IFERROR(VLOOKUP(B28,[1]UCC_CAP14!$B:$D,2,0),"")</f>
        <v>km de conductor (3 fases)  ACSR 1/0 AWG</v>
      </c>
      <c r="D28" s="61">
        <f>IFERROR(VLOOKUP(B28,[1]UCC_CAP14!$B:$D,3,0),0)</f>
        <v>14814000</v>
      </c>
      <c r="E28" s="84">
        <v>8.1799300000000006</v>
      </c>
      <c r="F28" s="63">
        <f t="shared" si="3"/>
        <v>121177483.02000001</v>
      </c>
      <c r="G28" s="64">
        <f>_xlfn.XLOOKUP(B28,[2]!Tabla26781112[UUCC],[2]!Tabla26781112[CANTIDAD],0)</f>
        <v>2.032</v>
      </c>
      <c r="H28" s="63">
        <f t="shared" si="0"/>
        <v>30102048</v>
      </c>
      <c r="I28" s="65">
        <f>E28-Tabla48915610715192024[[#This Row],[Cant_CAPEX]]</f>
        <v>6.1479300000000006</v>
      </c>
    </row>
    <row r="29" spans="1:9" x14ac:dyDescent="0.25">
      <c r="B29" s="81" t="s">
        <v>68</v>
      </c>
      <c r="C29" s="60" t="str">
        <f>IFERROR(VLOOKUP(B29,[1]UCC_CAP14!$B:$D,2,0),"")</f>
        <v>km de conductor (3 fases)  ACSR 4/0 AWG</v>
      </c>
      <c r="D29" s="61">
        <f>IFERROR(VLOOKUP(B29,[1]UCC_CAP14!$B:$D,3,0),0)</f>
        <v>25134000</v>
      </c>
      <c r="E29" s="84">
        <v>0</v>
      </c>
      <c r="F29" s="63">
        <f t="shared" ref="F29:F33" si="4">E29*D29</f>
        <v>0</v>
      </c>
      <c r="G29" s="66">
        <f>_xlfn.XLOOKUP(B29,[2]!Tabla26781112[UUCC],[2]!Tabla26781112[CANTIDAD],0)</f>
        <v>8.3333333333333332E-3</v>
      </c>
      <c r="H29" s="63">
        <f t="shared" si="0"/>
        <v>209450</v>
      </c>
      <c r="I29" s="65">
        <f>E29-Tabla48915610715192024[[#This Row],[Cant_CAPEX]]</f>
        <v>-8.3333333333333332E-3</v>
      </c>
    </row>
    <row r="30" spans="1:9" x14ac:dyDescent="0.25">
      <c r="A30" t="s">
        <v>69</v>
      </c>
      <c r="B30" s="88" t="s">
        <v>69</v>
      </c>
      <c r="C30" s="57" t="str">
        <f>IFERROR(VLOOKUP(B30,[1]UCC_CAP14!$B:$D,2,0),"")</f>
        <v>km de conductor (3 fases)  semiaislado 1/0 AWG</v>
      </c>
      <c r="D30" s="58">
        <f>IFERROR(VLOOKUP(B30,[1]UCC_CAP14!$B:$D,3,0),0)</f>
        <v>23386000</v>
      </c>
      <c r="E30" s="85">
        <v>0.13943</v>
      </c>
      <c r="F30" s="15">
        <f>E30*D30</f>
        <v>3260709.98</v>
      </c>
      <c r="G30" s="67">
        <f>_xlfn.XLOOKUP(B30,[2]!Tabla26781112[UUCC],[2]!Tabla26781112[CANTIDAD],0)</f>
        <v>0.27400000000000002</v>
      </c>
      <c r="H30" s="15">
        <f t="shared" si="0"/>
        <v>6407764.0000000009</v>
      </c>
      <c r="I30" s="23">
        <f>E30-Tabla48915610715192024[[#This Row],[Cant_CAPEX]]</f>
        <v>-0.13457000000000002</v>
      </c>
    </row>
    <row r="31" spans="1:9" x14ac:dyDescent="0.25">
      <c r="A31" t="s">
        <v>105</v>
      </c>
      <c r="B31" s="81" t="s">
        <v>105</v>
      </c>
      <c r="C31" s="60" t="str">
        <f>IFERROR(VLOOKUP(B31,[1]UCC_CAP14!$B:$D,2,0),"")</f>
        <v>km de conductor (3 fases)  semiaislado 4/0 AWG</v>
      </c>
      <c r="D31" s="61">
        <f>IFERROR(VLOOKUP(B31,[1]UCC_CAP14!$B:$D,3,0),0)</f>
        <v>72635000</v>
      </c>
      <c r="E31" s="84">
        <v>6.087E-2</v>
      </c>
      <c r="F31" s="63">
        <f>E31*D31</f>
        <v>4421292.45</v>
      </c>
      <c r="G31" s="66">
        <f>_xlfn.XLOOKUP(B31,[2]!Tabla26781112[UUCC],[2]!Tabla26781112[CANTIDAD],0)</f>
        <v>0</v>
      </c>
      <c r="H31" s="63">
        <f t="shared" si="0"/>
        <v>0</v>
      </c>
      <c r="I31" s="65">
        <f>E31-Tabla48915610715192024[[#This Row],[Cant_CAPEX]]</f>
        <v>6.087E-2</v>
      </c>
    </row>
    <row r="32" spans="1:9" x14ac:dyDescent="0.25">
      <c r="B32" s="81" t="s">
        <v>250</v>
      </c>
      <c r="C32" s="60" t="str">
        <f>IFERROR(VLOOKUP(B32,[1]UCC_CAP14!$B:$D,2,0),"")</f>
        <v>Bahía de línea - subestación reducida</v>
      </c>
      <c r="D32" s="61">
        <f>IFERROR(VLOOKUP(B32,[1]UCC_CAP14!$B:$D,3,0),0)</f>
        <v>84103000</v>
      </c>
      <c r="E32" s="86">
        <v>0</v>
      </c>
      <c r="F32" s="63">
        <f>E32*D32</f>
        <v>0</v>
      </c>
      <c r="G32" s="64">
        <f>_xlfn.XLOOKUP(B32,[2]!Tabla26781112[UUCC],[2]!Tabla26781112[CANTIDAD],0)</f>
        <v>0</v>
      </c>
      <c r="H32" s="63">
        <f t="shared" si="0"/>
        <v>0</v>
      </c>
      <c r="I32" s="65">
        <f>E32-Tabla48915610715192024[[#This Row],[Cant_CAPEX]]</f>
        <v>0</v>
      </c>
    </row>
    <row r="33" spans="1:13" x14ac:dyDescent="0.25">
      <c r="B33" s="81" t="s">
        <v>141</v>
      </c>
      <c r="C33" s="60" t="str">
        <f>IFERROR(VLOOKUP(B33,[1]UCC_CAP14!$B:$D,2,0),"")</f>
        <v>Juego cuchillas de operación sin carga - N3</v>
      </c>
      <c r="D33" s="61">
        <f>IFERROR(VLOOKUP(B33,[1]UCC_CAP14!$B:$D,3,0),0)</f>
        <v>1581000</v>
      </c>
      <c r="E33" s="84">
        <v>0</v>
      </c>
      <c r="F33" s="63">
        <f t="shared" si="4"/>
        <v>0</v>
      </c>
      <c r="G33" s="64">
        <f>_xlfn.XLOOKUP(B33,[2]!Tabla26781112[UUCC],[2]!Tabla26781112[CANTIDAD],0)</f>
        <v>0</v>
      </c>
      <c r="H33" s="63">
        <f t="shared" si="0"/>
        <v>0</v>
      </c>
      <c r="I33" s="65">
        <f>E33-Tabla48915610715192024[[#This Row],[Cant_CAPEX]]</f>
        <v>0</v>
      </c>
    </row>
    <row r="34" spans="1:13" x14ac:dyDescent="0.25">
      <c r="B34" s="88" t="s">
        <v>156</v>
      </c>
      <c r="C34" s="57" t="str">
        <f>IFERROR(VLOOKUP(B34,[1]UCC_CAP14!$B:$D,2,0),"")</f>
        <v>Juego cortacircuitos - N3</v>
      </c>
      <c r="D34" s="58">
        <f>IFERROR(VLOOKUP(B34,[1]UCC_CAP14!$B:$D,3,0),0)</f>
        <v>1693000</v>
      </c>
      <c r="E34" s="85">
        <v>0</v>
      </c>
      <c r="F34" s="15">
        <f>E34*D34</f>
        <v>0</v>
      </c>
      <c r="G34" s="59">
        <f>_xlfn.XLOOKUP(B34,[2]!Tabla26781112[UUCC],[2]!Tabla26781112[CANTIDAD],0)</f>
        <v>3</v>
      </c>
      <c r="H34" s="15">
        <f t="shared" si="0"/>
        <v>5079000</v>
      </c>
      <c r="I34" s="23">
        <f>E34-Tabla48915610715192024[[#This Row],[Cant_CAPEX]]</f>
        <v>-3</v>
      </c>
    </row>
    <row r="35" spans="1:13" x14ac:dyDescent="0.25">
      <c r="B35" s="81" t="s">
        <v>172</v>
      </c>
      <c r="C35" s="60" t="str">
        <f>IFERROR(VLOOKUP(B35,[1]UCC_CAP14!$B:$D,2,0),"")</f>
        <v>Reconectador - N3</v>
      </c>
      <c r="D35" s="61">
        <f>IFERROR(VLOOKUP(B35,[1]UCC_CAP14!$B:$D,3,0),0)</f>
        <v>60774000</v>
      </c>
      <c r="E35" s="84">
        <v>0</v>
      </c>
      <c r="F35" s="63">
        <f t="shared" ref="F35:F37" si="5">E35*D35</f>
        <v>0</v>
      </c>
      <c r="G35" s="64">
        <f>_xlfn.XLOOKUP(B35,[2]!Tabla26781112[UUCC],[2]!Tabla26781112[CANTIDAD],0)</f>
        <v>0</v>
      </c>
      <c r="H35" s="63">
        <f t="shared" si="0"/>
        <v>0</v>
      </c>
      <c r="I35" s="65">
        <f>E35-Tabla48915610715192024[[#This Row],[Cant_CAPEX]]</f>
        <v>0</v>
      </c>
    </row>
    <row r="36" spans="1:13" x14ac:dyDescent="0.25">
      <c r="A36" t="s">
        <v>159</v>
      </c>
      <c r="B36" s="81" t="s">
        <v>159</v>
      </c>
      <c r="C36" s="60" t="str">
        <f>IFERROR(VLOOKUP(B36,[1]UCC_CAP14!$B:$D,2,0),"")</f>
        <v>km de conductor (3 fases)  de cobre aislado XLP o  EPR, 35 kV- 500 kcmil</v>
      </c>
      <c r="D36" s="61">
        <f>IFERROR(VLOOKUP(B36,[1]UCC_CAP14!$B:$D,3,0),0)</f>
        <v>357310000</v>
      </c>
      <c r="E36" s="84">
        <v>5.1000000000000004E-2</v>
      </c>
      <c r="F36" s="63">
        <f>E36*D36</f>
        <v>18222810</v>
      </c>
      <c r="G36" s="73">
        <f>_xlfn.XLOOKUP(B36,[2]!Tabla26781112[UUCC],[2]!Tabla26781112[CANTIDAD],0)</f>
        <v>0</v>
      </c>
      <c r="H36" s="63">
        <f t="shared" si="0"/>
        <v>0</v>
      </c>
      <c r="I36" s="65">
        <f>E36-Tabla48915610715192024[[#This Row],[Cant_CAPEX]]</f>
        <v>5.1000000000000004E-2</v>
      </c>
    </row>
    <row r="37" spans="1:13" x14ac:dyDescent="0.25">
      <c r="B37" s="81" t="s">
        <v>70</v>
      </c>
      <c r="C37" s="60" t="str">
        <f>IFERROR(VLOOKUP(B37,[1]UCC_CAP14!$B:$D,2,0),"")</f>
        <v>Cable de Guarda</v>
      </c>
      <c r="D37" s="61">
        <f>IFERROR(VLOOKUP(B37,[1]UCC_CAP14!$B:$D,3,0),0)</f>
        <v>3655000</v>
      </c>
      <c r="E37" s="84">
        <v>0</v>
      </c>
      <c r="F37" s="63">
        <f t="shared" si="5"/>
        <v>0</v>
      </c>
      <c r="G37" s="64">
        <f>_xlfn.XLOOKUP(B37,[2]!Tabla26781112[UUCC],[2]!Tabla26781112[CANTIDAD],0)</f>
        <v>0</v>
      </c>
      <c r="H37" s="63">
        <f t="shared" si="0"/>
        <v>0</v>
      </c>
      <c r="I37" s="65">
        <f>E37-Tabla48915610715192024[[#This Row],[Cant_CAPEX]]</f>
        <v>0</v>
      </c>
    </row>
    <row r="38" spans="1:13" x14ac:dyDescent="0.25">
      <c r="A38" t="s">
        <v>106</v>
      </c>
      <c r="B38" s="81" t="s">
        <v>106</v>
      </c>
      <c r="C38" s="60" t="str">
        <f>IFERROR(VLOOKUP(B38,[1]UCC_CAP14!$B:$D,2,0),"")</f>
        <v>Sistema de puesta a tierra diseño típico para poste</v>
      </c>
      <c r="D38" s="61">
        <f>IFERROR(VLOOKUP(B38,[1]UCC_CAP14!$B:$D,3,0),0)</f>
        <v>376000</v>
      </c>
      <c r="E38" s="86">
        <v>1</v>
      </c>
      <c r="F38" s="63">
        <f t="shared" ref="F38:F44" si="6">E38*D38</f>
        <v>376000</v>
      </c>
      <c r="G38" s="64">
        <f>_xlfn.XLOOKUP(B38,[2]!Tabla26781112[UUCC],[2]!Tabla26781112[CANTIDAD],0)</f>
        <v>0</v>
      </c>
      <c r="H38" s="63">
        <f t="shared" si="0"/>
        <v>0</v>
      </c>
      <c r="I38" s="65">
        <f>E38-Tabla48915610715192024[[#This Row],[Cant_CAPEX]]</f>
        <v>1</v>
      </c>
    </row>
    <row r="39" spans="1:13" x14ac:dyDescent="0.25">
      <c r="B39" s="81" t="s">
        <v>71</v>
      </c>
      <c r="C39" s="60" t="str">
        <f>IFERROR(VLOOKUP(B39,[1]UCC_CAP14!$B:$D,2,0),"")</f>
        <v>Poste de concreto de 14 m 750 kg Poste simple - Circuito sencillo - suspensión</v>
      </c>
      <c r="D39" s="61">
        <f>IFERROR(VLOOKUP(B39,[1]UCC_CAP14!$B:$D,3,0),0)</f>
        <v>3943000</v>
      </c>
      <c r="E39" s="86">
        <v>0</v>
      </c>
      <c r="F39" s="63">
        <f t="shared" si="6"/>
        <v>0</v>
      </c>
      <c r="G39" s="64">
        <f>_xlfn.XLOOKUP(B39,[2]!Tabla26781112[UUCC],[2]!Tabla26781112[CANTIDAD],0)</f>
        <v>0</v>
      </c>
      <c r="H39" s="63">
        <f t="shared" si="0"/>
        <v>0</v>
      </c>
      <c r="I39" s="65">
        <f>E39-Tabla48915610715192024[[#This Row],[Cant_CAPEX]]</f>
        <v>0</v>
      </c>
    </row>
    <row r="40" spans="1:13" x14ac:dyDescent="0.25">
      <c r="A40" t="s">
        <v>117</v>
      </c>
      <c r="B40" s="81" t="s">
        <v>117</v>
      </c>
      <c r="C40" s="60" t="str">
        <f>IFERROR(VLOOKUP(B40,[1]UCC_CAP14!$B:$D,2,0),"")</f>
        <v>Poste de concreto de 14 m 750 kg  Poste simple - Circuito doble  - suspensión</v>
      </c>
      <c r="D40" s="61">
        <f>IFERROR(VLOOKUP(B40,[1]UCC_CAP14!$B:$D,3,0),0)</f>
        <v>4940000</v>
      </c>
      <c r="E40" s="86">
        <v>1</v>
      </c>
      <c r="F40" s="63">
        <f t="shared" si="6"/>
        <v>4940000</v>
      </c>
      <c r="G40" s="64">
        <f>_xlfn.XLOOKUP(B40,[2]!Tabla26781112[UUCC],[2]!Tabla26781112[CANTIDAD],0)</f>
        <v>0</v>
      </c>
      <c r="H40" s="63">
        <f t="shared" si="0"/>
        <v>0</v>
      </c>
      <c r="I40" s="65">
        <f>E40-Tabla48915610715192024[[#This Row],[Cant_CAPEX]]</f>
        <v>1</v>
      </c>
    </row>
    <row r="41" spans="1:13" x14ac:dyDescent="0.25">
      <c r="B41" s="27" t="s">
        <v>109</v>
      </c>
      <c r="C41" t="str">
        <f>IFERROR(VLOOKUP(B41,[1]UCC_CAP14!$B:$D,2,0),"")</f>
        <v>Poste de PRFV de 14 m 750 kg- Poste simple - Circuito sencillo - suspensión</v>
      </c>
      <c r="D41" s="4">
        <f>IFERROR(VLOOKUP(B41,[1]UCC_CAP14!$B:$D,3,0),0)</f>
        <v>13426000</v>
      </c>
      <c r="E41" s="29">
        <v>0</v>
      </c>
      <c r="F41" s="5">
        <f t="shared" si="6"/>
        <v>0</v>
      </c>
      <c r="G41" s="6">
        <f>_xlfn.XLOOKUP(B41,[2]!Tabla26781112[UUCC],[2]!Tabla26781112[CANTIDAD],0)</f>
        <v>1</v>
      </c>
      <c r="H41" s="5">
        <f t="shared" si="0"/>
        <v>13426000</v>
      </c>
      <c r="I41" s="7">
        <f>E41-Tabla48915610715192024[[#This Row],[Cant_CAPEX]]</f>
        <v>-1</v>
      </c>
      <c r="M41" s="5"/>
    </row>
    <row r="42" spans="1:13" x14ac:dyDescent="0.25">
      <c r="A42" t="s">
        <v>164</v>
      </c>
      <c r="B42" s="81" t="s">
        <v>164</v>
      </c>
      <c r="C42" s="60" t="str">
        <f>IFERROR(VLOOKUP(B42,[1]UCC_CAP14!$B:$D,2,0),"")</f>
        <v>Canalización 4*6"</v>
      </c>
      <c r="D42" s="61">
        <f>IFERROR(VLOOKUP(B42,[1]UCC_CAP14!$B:$D,3,0),0)</f>
        <v>512465000</v>
      </c>
      <c r="E42" s="84">
        <v>5.1000000000000004E-2</v>
      </c>
      <c r="F42" s="63">
        <f t="shared" si="6"/>
        <v>26135715.000000004</v>
      </c>
      <c r="G42" s="64">
        <f>_xlfn.XLOOKUP(B42,[2]!Tabla26781112[UUCC],[2]!Tabla26781112[CANTIDAD],0)</f>
        <v>0</v>
      </c>
      <c r="H42" s="63">
        <f t="shared" si="0"/>
        <v>0</v>
      </c>
      <c r="I42" s="65">
        <f>E42-Tabla48915610715192024[[#This Row],[Cant_CAPEX]]</f>
        <v>5.1000000000000004E-2</v>
      </c>
    </row>
    <row r="43" spans="1:13" x14ac:dyDescent="0.25">
      <c r="B43" s="81" t="s">
        <v>251</v>
      </c>
      <c r="C43" s="60" t="str">
        <f>IFERROR(VLOOKUP(B43,[1]UCC_CAP14!$B:$D,2,0),"")</f>
        <v>km de conductor (3 fases)  semiaislado 3/0 AWG</v>
      </c>
      <c r="D43" s="61">
        <f>IFERROR(VLOOKUP(B43,[1]UCC_CAP14!$B:$D,3,0),0)</f>
        <v>45389000</v>
      </c>
      <c r="E43" s="84">
        <v>0</v>
      </c>
      <c r="F43" s="63">
        <f>E43*D43</f>
        <v>0</v>
      </c>
      <c r="G43" s="64">
        <f>_xlfn.XLOOKUP(B43,[2]!Tabla26781112[UUCC],[2]!Tabla26781112[CANTIDAD],0)</f>
        <v>0</v>
      </c>
      <c r="H43" s="63">
        <f t="shared" si="0"/>
        <v>0</v>
      </c>
      <c r="I43" s="65">
        <f>E43-Tabla48915610715192024[[#This Row],[Cant_CAPEX]]</f>
        <v>0</v>
      </c>
    </row>
    <row r="44" spans="1:13" x14ac:dyDescent="0.25">
      <c r="A44" t="s">
        <v>119</v>
      </c>
      <c r="B44" s="81" t="s">
        <v>119</v>
      </c>
      <c r="C44" s="60" t="str">
        <f>IFERROR(VLOOKUP(B44,[1]UCC_CAP14!$B:$D,2,0),"")</f>
        <v>km de conductor (3 fases)  semiaislado 4/0 AWG</v>
      </c>
      <c r="D44" s="61">
        <f>IFERROR(VLOOKUP(B44,[1]UCC_CAP14!$B:$D,3,0),0)</f>
        <v>63988000</v>
      </c>
      <c r="E44" s="84">
        <v>4.2130000000000001E-2</v>
      </c>
      <c r="F44" s="63">
        <f t="shared" si="6"/>
        <v>2695814.44</v>
      </c>
      <c r="G44" s="64">
        <f>_xlfn.XLOOKUP(B44,[2]!Tabla26781112[UUCC],[2]!Tabla26781112[CANTIDAD],0)</f>
        <v>0</v>
      </c>
      <c r="H44" s="63">
        <f t="shared" si="0"/>
        <v>0</v>
      </c>
      <c r="I44" s="65">
        <f>E44-Tabla48915610715192024[[#This Row],[Cant_CAPEX]]</f>
        <v>4.2130000000000001E-2</v>
      </c>
    </row>
    <row r="45" spans="1:13" x14ac:dyDescent="0.25">
      <c r="F45" s="5">
        <f>SUBTOTAL(109,Tabla48915610715192024[Valor Plan])</f>
        <v>947323154.30000007</v>
      </c>
      <c r="H45" s="5">
        <f>SUBTOTAL(109,Tabla48915610715192024[Valor CAPEX])</f>
        <v>119968025.33333334</v>
      </c>
      <c r="I45">
        <f>SUBTOTAL(103,Tabla48915610715192024[Diferencia])</f>
        <v>40</v>
      </c>
    </row>
    <row r="46" spans="1:13" x14ac:dyDescent="0.25">
      <c r="D46" s="11"/>
      <c r="E46" s="11"/>
      <c r="F46" s="11"/>
      <c r="J46" s="5"/>
    </row>
    <row r="48" spans="1:13" x14ac:dyDescent="0.25">
      <c r="B48" s="21">
        <v>7400168</v>
      </c>
      <c r="C48" s="21"/>
    </row>
    <row r="49" spans="2:7" x14ac:dyDescent="0.25">
      <c r="B49" s="13" t="s">
        <v>75</v>
      </c>
      <c r="C49" t="s">
        <v>2</v>
      </c>
      <c r="D49" t="s">
        <v>76</v>
      </c>
      <c r="E49" t="s">
        <v>77</v>
      </c>
      <c r="F49" t="s">
        <v>8</v>
      </c>
      <c r="G49" t="s">
        <v>78</v>
      </c>
    </row>
    <row r="50" spans="2:7" x14ac:dyDescent="0.25">
      <c r="B50" t="s">
        <v>25</v>
      </c>
      <c r="C50" t="s">
        <v>82</v>
      </c>
      <c r="D50" s="7">
        <f>E5</f>
        <v>0</v>
      </c>
      <c r="E50" s="6">
        <f>G5</f>
        <v>1</v>
      </c>
      <c r="F50" s="23">
        <f t="shared" ref="F50:F54" si="7">D50-E50</f>
        <v>-1</v>
      </c>
      <c r="G50" s="5">
        <f>D5*F50</f>
        <v>-1226000</v>
      </c>
    </row>
    <row r="51" spans="2:7" x14ac:dyDescent="0.25">
      <c r="B51" t="s">
        <v>55</v>
      </c>
      <c r="C51" t="s">
        <v>112</v>
      </c>
      <c r="D51" s="7">
        <f>E9+E10*3</f>
        <v>24</v>
      </c>
      <c r="E51" s="6">
        <f>G9</f>
        <v>35</v>
      </c>
      <c r="F51" s="23">
        <f t="shared" si="7"/>
        <v>-11</v>
      </c>
      <c r="G51" s="5">
        <f>D9*F51</f>
        <v>-5302000</v>
      </c>
    </row>
    <row r="52" spans="2:7" x14ac:dyDescent="0.25">
      <c r="B52" t="s">
        <v>69</v>
      </c>
      <c r="C52" t="s">
        <v>223</v>
      </c>
      <c r="D52" s="8">
        <f>E30</f>
        <v>0.13943</v>
      </c>
      <c r="E52" s="19">
        <f>G30</f>
        <v>0.27400000000000002</v>
      </c>
      <c r="F52" s="24">
        <f t="shared" si="7"/>
        <v>-0.13457000000000002</v>
      </c>
      <c r="G52" s="5">
        <f>D30*F52</f>
        <v>-3147054.0200000005</v>
      </c>
    </row>
    <row r="53" spans="2:7" x14ac:dyDescent="0.25">
      <c r="B53" t="s">
        <v>156</v>
      </c>
      <c r="C53" t="s">
        <v>218</v>
      </c>
      <c r="D53" s="7">
        <f>E34</f>
        <v>0</v>
      </c>
      <c r="E53" s="6">
        <f>G34</f>
        <v>3</v>
      </c>
      <c r="F53" s="23">
        <f t="shared" si="7"/>
        <v>-3</v>
      </c>
      <c r="G53" s="5">
        <f>D34*F53</f>
        <v>-5079000</v>
      </c>
    </row>
    <row r="54" spans="2:7" x14ac:dyDescent="0.25">
      <c r="B54" t="s">
        <v>109</v>
      </c>
      <c r="C54" t="s">
        <v>116</v>
      </c>
      <c r="D54" s="7">
        <f>E41</f>
        <v>0</v>
      </c>
      <c r="E54" s="6">
        <f>G41</f>
        <v>1</v>
      </c>
      <c r="F54" s="23">
        <f t="shared" si="7"/>
        <v>-1</v>
      </c>
      <c r="G54" s="5">
        <f>D41*F54</f>
        <v>-13426000</v>
      </c>
    </row>
    <row r="55" spans="2:7" x14ac:dyDescent="0.25">
      <c r="G55" s="15">
        <f>SUBTOTAL(109,Tabla48911141618202125[Costo])</f>
        <v>-28180054.02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401306</vt:lpstr>
      <vt:lpstr>401506</vt:lpstr>
      <vt:lpstr>401906</vt:lpstr>
      <vt:lpstr>200406</vt:lpstr>
      <vt:lpstr>300306</vt:lpstr>
      <vt:lpstr>200200</vt:lpstr>
      <vt:lpstr>200800</vt:lpstr>
      <vt:lpstr>402600</vt:lpstr>
      <vt:lpstr>200301</vt:lpstr>
      <vt:lpstr>200700</vt:lpstr>
      <vt:lpstr>200901</vt:lpstr>
      <vt:lpstr>402000</vt:lpstr>
      <vt:lpstr>400600</vt:lpstr>
      <vt:lpstr>401004</vt:lpstr>
      <vt:lpstr>R_MANT_MT_BT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DIBER</dc:creator>
  <cp:lastModifiedBy>Diber Antonio Arias Bueno</cp:lastModifiedBy>
  <dcterms:created xsi:type="dcterms:W3CDTF">2015-06-05T18:19:34Z</dcterms:created>
  <dcterms:modified xsi:type="dcterms:W3CDTF">2024-06-28T17:20:29Z</dcterms:modified>
</cp:coreProperties>
</file>