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ry\OneDrive\Documents\Analytics Bootcamp\"/>
    </mc:Choice>
  </mc:AlternateContent>
  <xr:revisionPtr revIDLastSave="0" documentId="13_ncr:1_{6FA3D510-B52D-4516-958E-BB82FCC86B58}" xr6:coauthVersionLast="47" xr6:coauthVersionMax="47" xr10:uidLastSave="{00000000-0000-0000-0000-000000000000}"/>
  <bookViews>
    <workbookView xWindow="-28920" yWindow="-3990" windowWidth="29040" windowHeight="15720" activeTab="4" xr2:uid="{00000000-000D-0000-FFFF-FFFF00000000}"/>
  </bookViews>
  <sheets>
    <sheet name="Crowdfunding" sheetId="1" r:id="rId1"/>
    <sheet name="Pivot Table-01" sheetId="2" r:id="rId2"/>
    <sheet name="Pivot Table- 02" sheetId="3" r:id="rId3"/>
    <sheet name="Pivot Table- 03" sheetId="10" r:id="rId4"/>
    <sheet name="8 New Columns" sheetId="11" r:id="rId5"/>
    <sheet name="Summary Statistics Table" sheetId="12" r:id="rId6"/>
  </sheets>
  <definedNames>
    <definedName name="_xlnm._FilterDatabase" localSheetId="0" hidden="1">Crowdfunding!$A$1:$S$1001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2" l="1"/>
  <c r="I8" i="12"/>
  <c r="J7" i="12"/>
  <c r="I7" i="12"/>
  <c r="J6" i="12"/>
  <c r="J3" i="12"/>
  <c r="J4" i="12"/>
  <c r="I6" i="12"/>
  <c r="I5" i="12"/>
  <c r="J5" i="12"/>
  <c r="I4" i="12"/>
  <c r="I3" i="12"/>
  <c r="B13" i="11"/>
  <c r="D12" i="11"/>
  <c r="D11" i="11"/>
  <c r="D10" i="11"/>
  <c r="D9" i="11"/>
  <c r="D8" i="11"/>
  <c r="D7" i="11"/>
  <c r="D6" i="11"/>
  <c r="D5" i="11"/>
  <c r="D4" i="11"/>
  <c r="C12" i="11"/>
  <c r="C11" i="11"/>
  <c r="C10" i="11"/>
  <c r="C9" i="11"/>
  <c r="C8" i="11"/>
  <c r="C7" i="11"/>
  <c r="C6" i="11"/>
  <c r="C5" i="11"/>
  <c r="C4" i="11"/>
  <c r="D3" i="11"/>
  <c r="C3" i="11"/>
  <c r="B3" i="11"/>
  <c r="B12" i="11"/>
  <c r="B11" i="11"/>
  <c r="B10" i="11"/>
  <c r="B9" i="11"/>
  <c r="B8" i="11"/>
  <c r="B7" i="11"/>
  <c r="B6" i="11"/>
  <c r="B5" i="11"/>
  <c r="B4" i="11"/>
  <c r="B2" i="11"/>
  <c r="D13" i="11"/>
  <c r="C13" i="11"/>
  <c r="D2" i="11"/>
  <c r="C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1" l="1"/>
  <c r="H4" i="11" s="1"/>
  <c r="E10" i="11"/>
  <c r="G10" i="11" s="1"/>
  <c r="E11" i="11"/>
  <c r="G11" i="11" s="1"/>
  <c r="E12" i="11"/>
  <c r="G12" i="11" s="1"/>
  <c r="E5" i="11"/>
  <c r="G5" i="11" s="1"/>
  <c r="E3" i="11"/>
  <c r="G3" i="11" s="1"/>
  <c r="E2" i="11"/>
  <c r="G2" i="11" s="1"/>
  <c r="F4" i="11"/>
  <c r="G4" i="11"/>
  <c r="E6" i="11"/>
  <c r="H6" i="11" s="1"/>
  <c r="E8" i="11"/>
  <c r="G8" i="11" s="1"/>
  <c r="E9" i="11"/>
  <c r="F9" i="11" s="1"/>
  <c r="E7" i="11"/>
  <c r="G7" i="11" s="1"/>
  <c r="E13" i="11"/>
  <c r="G13" i="11" s="1"/>
  <c r="F10" i="11" l="1"/>
  <c r="F11" i="11"/>
  <c r="H11" i="11"/>
  <c r="H10" i="11"/>
  <c r="F12" i="11"/>
  <c r="F8" i="11"/>
  <c r="F3" i="11"/>
  <c r="H3" i="11"/>
  <c r="F5" i="11"/>
  <c r="H5" i="11"/>
  <c r="F2" i="11"/>
  <c r="H2" i="11"/>
  <c r="H12" i="11"/>
  <c r="H8" i="11"/>
  <c r="F6" i="11"/>
  <c r="H13" i="11"/>
  <c r="H7" i="11"/>
  <c r="H9" i="11"/>
  <c r="F13" i="11"/>
  <c r="G9" i="11"/>
  <c r="G6" i="11"/>
  <c r="F7" i="11"/>
</calcChain>
</file>

<file path=xl/sharedStrings.xml><?xml version="1.0" encoding="utf-8"?>
<sst xmlns="http://schemas.openxmlformats.org/spreadsheetml/2006/main" count="8059" uniqueCount="2091">
  <si>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</si>
  <si>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</si>
  <si>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</si>
  <si>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</si>
  <si>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</si>
  <si>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</si>
  <si>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</si>
  <si>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</si>
  <si>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</si>
  <si>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</si>
  <si>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</si>
  <si>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</si>
  <si>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</si>
  <si>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</si>
  <si>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</si>
  <si>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</si>
  <si>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</si>
  <si>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</si>
  <si>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</si>
  <si>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</si>
  <si>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</si>
  <si>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</si>
  <si>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</si>
  <si>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</si>
  <si>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</si>
  <si>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</si>
  <si>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</si>
  <si>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</si>
  <si>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</si>
  <si>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</si>
  <si>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</si>
  <si>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</si>
  <si>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</si>
  <si>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</si>
  <si>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</si>
  <si>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</si>
  <si>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</si>
  <si>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</si>
  <si>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</si>
  <si>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</si>
  <si>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</si>
  <si>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</si>
  <si>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</si>
  <si>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</si>
  <si>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</si>
  <si>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</si>
  <si>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</si>
  <si>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</si>
  <si>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</si>
  <si>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</si>
  <si>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</si>
  <si>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</si>
  <si>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</si>
  <si>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</si>
  <si>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</si>
  <si>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</si>
  <si>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</si>
  <si>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</si>
  <si>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</si>
  <si>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</si>
  <si>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</si>
  <si>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</si>
  <si>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</si>
  <si>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</si>
  <si>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</si>
  <si>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</si>
  <si>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</si>
  <si>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</si>
  <si>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</si>
  <si>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</si>
  <si>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</si>
  <si>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</si>
  <si>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</si>
  <si>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</si>
  <si>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</si>
  <si>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</si>
  <si>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</si>
  <si>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</si>
  <si>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</si>
  <si>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</si>
  <si>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</si>
  <si>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</si>
  <si>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</si>
  <si>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</si>
  <si>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</si>
  <si>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</si>
  <si>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</si>
  <si>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</si>
  <si>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</si>
  <si>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</si>
  <si>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</si>
  <si>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</si>
  <si>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</si>
  <si>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</si>
  <si>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</si>
  <si>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</si>
  <si>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</si>
  <si>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</si>
  <si>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</si>
  <si>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</si>
  <si>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</si>
  <si>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</si>
  <si>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</si>
  <si>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</si>
  <si>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</si>
  <si>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</si>
  <si>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</si>
  <si>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</si>
  <si>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</si>
  <si>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</si>
  <si>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</si>
  <si>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</si>
  <si>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</si>
  <si>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</si>
  <si>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</si>
  <si>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</si>
  <si>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</si>
  <si>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</si>
  <si>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</si>
  <si>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</si>
  <si>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</si>
  <si>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</si>
  <si>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</si>
  <si>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</si>
  <si>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</si>
  <si>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</si>
  <si>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</si>
  <si>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</si>
  <si>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</si>
  <si>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</si>
  <si>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</si>
  <si>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</si>
  <si>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</si>
  <si>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</si>
  <si>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</si>
  <si>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</si>
  <si>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</si>
  <si>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</si>
  <si>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</si>
  <si>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</si>
  <si>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</si>
  <si>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</si>
  <si>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</si>
  <si>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</si>
  <si>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</si>
  <si>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</si>
  <si>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</si>
  <si>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</si>
  <si>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</si>
  <si>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</si>
  <si>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</si>
  <si>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</si>
  <si>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</si>
  <si>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</si>
  <si>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</si>
  <si>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</si>
  <si>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</si>
  <si>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</si>
  <si>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</si>
  <si>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</si>
  <si>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</si>
  <si>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</si>
  <si>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</si>
  <si>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</si>
  <si>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</si>
  <si>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</si>
  <si>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</si>
  <si>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</si>
  <si>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</si>
  <si>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</si>
  <si>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</si>
  <si>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</si>
  <si>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</si>
  <si>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</si>
  <si>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</si>
  <si>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</si>
  <si>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</si>
  <si>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</si>
  <si>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</si>
  <si>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</si>
  <si>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</si>
  <si>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</si>
  <si>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</si>
  <si>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</si>
  <si>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</si>
  <si>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</si>
  <si>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</si>
  <si>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</si>
  <si>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</si>
  <si>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</si>
  <si>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</si>
  <si>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</si>
  <si>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</si>
  <si>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</si>
  <si>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</si>
  <si>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</si>
  <si>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</si>
  <si>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</si>
  <si>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</si>
  <si>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</si>
  <si>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</si>
  <si>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</si>
  <si>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</si>
  <si>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</si>
  <si>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</si>
  <si>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</si>
  <si>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</si>
  <si>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</si>
  <si>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</si>
  <si>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</si>
  <si>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</si>
  <si>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</si>
  <si>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</si>
  <si>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</si>
  <si>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</si>
  <si>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</si>
  <si>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</si>
  <si>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</si>
  <si>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</si>
  <si>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</si>
  <si>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</si>
  <si>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</si>
  <si>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</si>
  <si>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</si>
  <si>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</si>
  <si>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</si>
  <si>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</si>
  <si>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</si>
  <si>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</si>
  <si>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</si>
  <si>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</si>
  <si>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</si>
  <si>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</si>
  <si>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</si>
  <si>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</si>
  <si>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</si>
  <si>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</si>
  <si>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</si>
  <si>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</si>
  <si>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</si>
  <si>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</si>
  <si>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</si>
  <si>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</si>
  <si>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</si>
  <si>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</si>
  <si>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</si>
  <si>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</si>
  <si>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</si>
  <si>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</si>
  <si>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</si>
  <si>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</si>
  <si>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</si>
  <si>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</si>
  <si>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</si>
  <si>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</si>
  <si>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</si>
  <si>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</si>
  <si>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</si>
  <si>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</si>
  <si>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</si>
  <si>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</si>
  <si>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</si>
  <si>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</si>
  <si>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</si>
  <si>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</si>
  <si>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</si>
  <si>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</si>
  <si>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</si>
  <si>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</si>
  <si>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</si>
  <si>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</si>
  <si>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</si>
  <si>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</si>
  <si>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</si>
  <si>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</si>
  <si>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</si>
  <si>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</si>
  <si>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</si>
  <si>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</si>
  <si>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</si>
  <si>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</si>
  <si>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</si>
  <si>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</si>
  <si>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</si>
  <si>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</si>
  <si>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</si>
  <si>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</si>
  <si>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</si>
  <si>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</si>
  <si>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</si>
  <si>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</si>
  <si>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</si>
  <si>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</si>
  <si>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</si>
  <si>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</si>
  <si>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</si>
  <si>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</si>
  <si>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</si>
  <si>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</si>
  <si>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</si>
  <si>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</si>
  <si>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</si>
  <si>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</si>
  <si>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</si>
  <si>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</si>
  <si>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</si>
  <si>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</si>
  <si>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</si>
  <si>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</si>
  <si>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</si>
  <si>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</si>
  <si>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</si>
  <si>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</si>
  <si>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</si>
  <si>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</si>
  <si>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</si>
  <si>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</si>
  <si>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</si>
  <si>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</si>
  <si>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</si>
  <si>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</si>
  <si>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</si>
  <si>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</si>
  <si>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</si>
  <si>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</si>
  <si>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</si>
  <si>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</si>
  <si>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</si>
  <si>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</si>
  <si>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</si>
  <si>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</si>
  <si>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</si>
  <si>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</si>
  <si>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</si>
  <si>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</si>
  <si>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</si>
  <si>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</si>
  <si>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</si>
  <si>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</si>
  <si>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</si>
  <si>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</si>
  <si>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</si>
  <si>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</si>
  <si>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</si>
  <si>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</si>
  <si>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</si>
  <si>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</si>
  <si>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</si>
  <si>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</si>
  <si>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</si>
  <si>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</si>
  <si>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</si>
  <si>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</si>
  <si>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</si>
  <si>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</si>
  <si>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</si>
  <si>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</si>
  <si>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</si>
  <si>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</si>
  <si>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</si>
  <si>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</si>
  <si>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</si>
  <si>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</si>
  <si>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</si>
  <si>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</si>
  <si>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</si>
  <si>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</si>
  <si>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</si>
  <si>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</si>
  <si>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</si>
  <si>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</si>
  <si>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</si>
  <si>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</si>
  <si>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</si>
  <si>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</si>
  <si>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</si>
  <si>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</si>
  <si>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</si>
  <si>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</si>
  <si>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</si>
  <si>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</si>
  <si>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</si>
  <si>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</si>
  <si>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</si>
  <si>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</si>
  <si>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</si>
  <si>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</si>
  <si>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</si>
  <si>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</si>
  <si>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</si>
  <si>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</si>
  <si>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</si>
  <si>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</si>
  <si>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</si>
  <si>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</si>
  <si>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</si>
  <si>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</si>
  <si>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</si>
  <si>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</si>
  <si>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</si>
  <si>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</si>
  <si>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</si>
  <si>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</si>
  <si>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</si>
  <si>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</si>
  <si>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</si>
  <si>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</si>
  <si>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</si>
  <si>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</si>
  <si>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</si>
  <si>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</si>
  <si>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</si>
  <si>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</si>
  <si>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</si>
  <si>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</si>
  <si>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</si>
  <si>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</si>
  <si>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</si>
  <si>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</si>
  <si>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</si>
  <si>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</si>
  <si>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</si>
  <si>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</si>
  <si>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</si>
  <si>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</si>
  <si>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</si>
  <si>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</si>
  <si>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</si>
  <si>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</si>
  <si>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</si>
  <si>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</si>
  <si>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</si>
  <si>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</si>
  <si>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</si>
  <si>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</si>
  <si>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</si>
  <si>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</si>
  <si>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</si>
  <si>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</si>
  <si>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</si>
  <si>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</si>
  <si>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</si>
  <si>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</si>
  <si>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</si>
  <si>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</si>
  <si>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</si>
  <si>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</si>
  <si>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</si>
  <si>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</si>
  <si>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</si>
  <si>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</si>
  <si>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</si>
  <si>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</si>
  <si>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</si>
  <si>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</si>
  <si>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</si>
  <si>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</si>
  <si>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</si>
  <si>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</si>
  <si>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</si>
  <si>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</si>
  <si>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</si>
  <si>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</si>
  <si>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</si>
  <si>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</si>
  <si>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</si>
  <si>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</si>
  <si>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</si>
  <si>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</si>
  <si>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</si>
  <si>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</si>
  <si>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</si>
  <si>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</si>
  <si>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</si>
  <si>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</si>
  <si>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</si>
  <si>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</si>
  <si>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</si>
  <si>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</si>
  <si>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</si>
  <si>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</si>
  <si>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</si>
  <si>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</si>
  <si>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</si>
  <si>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</si>
  <si>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</si>
  <si>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</si>
  <si>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</si>
  <si>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</si>
  <si>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</si>
  <si>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</si>
  <si>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</si>
  <si>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</si>
  <si>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</si>
  <si>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</si>
  <si>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</si>
  <si>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</si>
  <si>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</si>
  <si>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</si>
  <si>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</si>
  <si>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</si>
  <si>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</si>
  <si>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</si>
  <si>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</si>
  <si>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</si>
  <si>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</si>
  <si>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</si>
  <si>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</si>
  <si>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</si>
  <si>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</si>
  <si>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</si>
  <si>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</si>
  <si>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</si>
  <si>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</si>
  <si>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</si>
  <si>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</si>
  <si>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</si>
  <si>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</si>
  <si>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</si>
  <si>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</si>
  <si>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</si>
  <si>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</si>
  <si>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</si>
  <si>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</si>
  <si>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</si>
  <si>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</si>
  <si>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</si>
  <si>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</si>
  <si>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</si>
  <si>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</si>
  <si>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</si>
  <si>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</si>
  <si>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</si>
  <si>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</si>
  <si>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</si>
  <si>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</si>
  <si>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</si>
  <si>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</si>
  <si>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</si>
  <si>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</si>
  <si>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</si>
  <si>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</si>
  <si>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</si>
  <si>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</si>
  <si>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</si>
  <si>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</si>
  <si>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</si>
  <si>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</si>
  <si>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</si>
  <si>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</si>
  <si>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</si>
  <si>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</si>
  <si>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</si>
  <si>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</si>
  <si>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</si>
  <si>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</si>
  <si>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</si>
  <si>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</si>
  <si>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</si>
  <si>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</si>
  <si>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</si>
  <si>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</si>
  <si>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</si>
  <si>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</si>
  <si>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</si>
  <si>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</si>
  <si>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</si>
  <si>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</si>
  <si>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</si>
  <si>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</si>
  <si>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</si>
  <si>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</si>
  <si>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</si>
  <si>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</si>
  <si>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</si>
  <si>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</si>
  <si>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</si>
  <si>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</si>
  <si>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</si>
  <si>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</si>
  <si>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</si>
  <si>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</si>
  <si>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</si>
  <si>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</si>
  <si>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</si>
  <si>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</si>
  <si>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</si>
  <si>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</si>
  <si>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</si>
  <si>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</si>
  <si>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</si>
  <si>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</si>
  <si>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</si>
  <si>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</si>
  <si>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</si>
  <si>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</si>
  <si>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</si>
  <si>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</si>
  <si>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</si>
  <si>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</si>
  <si>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</si>
  <si>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</si>
  <si>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</si>
  <si>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</si>
  <si>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</si>
  <si>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</si>
  <si>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</si>
  <si>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</si>
  <si>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</si>
  <si>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</si>
  <si>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</si>
  <si>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</si>
  <si>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</si>
  <si>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</si>
  <si>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</si>
  <si>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</si>
  <si>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</si>
  <si>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</si>
  <si>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</si>
  <si>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</si>
  <si>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</si>
  <si>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</si>
  <si>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</si>
  <si>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</si>
  <si>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</si>
  <si>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</si>
  <si>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</si>
  <si>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</si>
  <si>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</si>
  <si>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</si>
  <si>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</si>
  <si>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</si>
  <si>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</si>
  <si>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</si>
  <si>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</si>
  <si>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</si>
  <si>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</si>
  <si>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</si>
  <si>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</si>
  <si>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</si>
  <si>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</si>
  <si>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</si>
  <si>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</si>
  <si>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</si>
  <si>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</si>
  <si>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</si>
  <si>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</si>
  <si>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</si>
  <si>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</si>
  <si>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</si>
  <si>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</si>
  <si>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</si>
  <si>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</si>
  <si>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</si>
  <si>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</si>
  <si>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</si>
  <si>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</si>
  <si>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</si>
  <si>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</si>
  <si>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</si>
  <si>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</si>
  <si>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</si>
  <si>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</si>
  <si>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</si>
  <si>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</si>
  <si>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</si>
  <si>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</si>
  <si>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</si>
  <si>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</si>
  <si>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</si>
  <si>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</si>
  <si>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</si>
  <si>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</si>
  <si>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</si>
  <si>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</si>
  <si>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</si>
  <si>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</si>
  <si>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</si>
  <si>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</si>
  <si>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</si>
  <si>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</si>
  <si>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</si>
  <si>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</si>
  <si>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</si>
  <si>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</si>
  <si>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</si>
  <si>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</si>
  <si>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</si>
  <si>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</si>
  <si>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</si>
  <si>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</si>
  <si>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</si>
  <si>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</si>
  <si>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</si>
  <si>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</si>
  <si>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</si>
  <si>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</si>
  <si>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</si>
  <si>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</si>
  <si>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</si>
  <si>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</si>
  <si>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</si>
  <si>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</si>
  <si>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</si>
  <si>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</si>
  <si>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</si>
  <si>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</si>
  <si>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</si>
  <si>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</si>
  <si>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</si>
  <si>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</si>
  <si>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</si>
  <si>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</si>
  <si>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</si>
  <si>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</si>
  <si>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</si>
  <si>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</si>
  <si>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</si>
  <si>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</si>
  <si>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</si>
  <si>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</si>
  <si>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</si>
  <si>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</si>
  <si>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</si>
  <si>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</si>
  <si>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</si>
  <si>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</si>
  <si>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</si>
  <si>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</si>
  <si>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</si>
  <si>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</si>
  <si>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</si>
  <si>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</si>
  <si>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</si>
  <si>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</si>
  <si>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</si>
  <si>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</si>
  <si>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</si>
  <si>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</si>
  <si>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</si>
  <si>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</si>
  <si>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</si>
  <si>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</si>
  <si>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</si>
  <si>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</si>
  <si>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</si>
  <si>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</si>
  <si>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</si>
  <si>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</si>
  <si>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</si>
  <si>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</si>
  <si>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</si>
  <si>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</si>
  <si>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</si>
  <si>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</si>
  <si>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</si>
  <si>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</si>
  <si>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</si>
  <si>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</si>
  <si>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</si>
  <si>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</si>
  <si>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</si>
  <si>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</si>
  <si>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</si>
  <si>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</si>
  <si>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</si>
  <si>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</si>
  <si>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</si>
  <si>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</si>
  <si>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</si>
  <si>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</si>
  <si>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</si>
  <si>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</si>
  <si>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</si>
  <si>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</si>
  <si>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</si>
  <si>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</si>
  <si>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</si>
  <si>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</si>
  <si>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</si>
  <si>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</si>
  <si>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</si>
  <si>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</si>
  <si>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</si>
  <si>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</si>
  <si>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</si>
  <si>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</si>
  <si>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</si>
  <si>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</si>
  <si>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</si>
  <si>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</si>
  <si>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</si>
  <si>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</si>
  <si>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</si>
  <si>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</si>
  <si>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</si>
  <si>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</si>
  <si>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</si>
  <si>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</si>
  <si>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</si>
  <si>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</si>
  <si>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</si>
  <si>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</si>
  <si>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</si>
  <si>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</si>
  <si>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</si>
  <si>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</si>
  <si>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</si>
  <si>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</si>
  <si>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</si>
  <si>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</si>
  <si>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</si>
  <si>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</si>
  <si>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</si>
  <si>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</si>
  <si>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</si>
  <si>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</si>
  <si>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</si>
  <si>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</si>
  <si>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</si>
  <si>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</si>
  <si>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</si>
  <si>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</si>
  <si>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</si>
  <si>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</si>
  <si>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</si>
  <si>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</si>
  <si>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</si>
  <si>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</si>
  <si>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</si>
  <si>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</si>
  <si>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</si>
  <si>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</si>
  <si>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</si>
  <si>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</si>
  <si>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</si>
  <si>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</si>
  <si>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</si>
  <si>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</si>
  <si>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</si>
  <si>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</si>
  <si>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</si>
  <si>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</si>
  <si>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</si>
  <si>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</si>
  <si>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</si>
  <si>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</si>
  <si>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</si>
  <si>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</si>
  <si>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</si>
  <si>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</si>
  <si>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</si>
  <si>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</si>
  <si>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</si>
  <si>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</si>
  <si>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</si>
  <si>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</si>
  <si>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</si>
  <si>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</si>
  <si>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</si>
  <si>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</si>
  <si>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</si>
  <si>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</si>
  <si>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</si>
  <si>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</si>
  <si>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</si>
  <si>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</si>
  <si>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</si>
  <si>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</si>
  <si>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</si>
  <si>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</si>
  <si>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</si>
  <si>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</si>
  <si>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</si>
  <si>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</si>
  <si>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</si>
  <si>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</si>
  <si>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</si>
  <si>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</si>
  <si>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</si>
  <si>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</si>
  <si>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</si>
  <si>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</si>
  <si>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</si>
  <si>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</si>
  <si>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</si>
  <si>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</si>
  <si>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</si>
  <si>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</si>
  <si>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</si>
  <si>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</si>
  <si>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</si>
  <si>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</si>
  <si>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</si>
  <si>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</si>
  <si>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</si>
  <si>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</si>
  <si>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</si>
  <si>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</si>
  <si>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</si>
  <si>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</si>
  <si>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</si>
  <si>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</si>
  <si>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</si>
  <si>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</si>
  <si>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</si>
  <si>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</si>
  <si>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</si>
  <si>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</si>
  <si>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</si>
  <si>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</si>
  <si>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</si>
  <si>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</si>
  <si>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</si>
  <si>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</si>
  <si>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</si>
  <si>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</si>
  <si>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</si>
  <si>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</si>
  <si>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</si>
  <si>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</si>
  <si>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</si>
  <si>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</si>
  <si>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</si>
  <si>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</si>
  <si>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</si>
  <si>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</si>
  <si>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</si>
  <si>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</si>
  <si>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</si>
  <si>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</si>
  <si>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</si>
  <si>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</si>
  <si>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</si>
  <si>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</si>
  <si>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</si>
  <si>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</si>
  <si>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</si>
  <si>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</si>
  <si>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</si>
  <si>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</si>
  <si>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</si>
  <si>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</si>
  <si>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</si>
  <si>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</si>
  <si>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</si>
  <si>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</si>
  <si>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</si>
  <si>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</si>
  <si>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</si>
  <si>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</si>
  <si>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</si>
  <si>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</si>
  <si>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</si>
  <si>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</si>
  <si>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</si>
  <si>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</si>
  <si>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</si>
  <si>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</si>
  <si>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</si>
  <si>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</si>
  <si>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</si>
  <si>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</si>
  <si>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</si>
  <si>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</si>
  <si>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</si>
  <si>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</si>
  <si>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</si>
  <si>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</si>
  <si>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</si>
  <si>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</si>
  <si>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</si>
  <si>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</si>
  <si>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</si>
  <si>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</si>
  <si>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</si>
  <si>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</si>
  <si>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</si>
  <si>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</si>
  <si>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</si>
  <si>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</si>
  <si>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</si>
  <si>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</si>
  <si>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</si>
  <si>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</si>
  <si>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</si>
  <si>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</si>
  <si>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</si>
  <si>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</si>
  <si>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</si>
  <si>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</si>
  <si>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</si>
  <si>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</si>
  <si>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</si>
  <si>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</si>
  <si>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</si>
  <si>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</si>
  <si>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</si>
  <si>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</si>
  <si>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</si>
  <si>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</si>
  <si>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</si>
  <si>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</si>
  <si>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</si>
  <si>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</si>
  <si>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</si>
  <si>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</si>
  <si>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</si>
  <si>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</si>
  <si>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</si>
  <si>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</si>
  <si>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</si>
  <si>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</si>
  <si>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</si>
  <si>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</si>
  <si>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</si>
  <si>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</si>
  <si>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</si>
  <si>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</si>
  <si>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</si>
  <si>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</si>
  <si>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</si>
  <si>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</si>
  <si>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</si>
  <si>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</si>
  <si>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</si>
  <si>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</si>
  <si>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</si>
  <si>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</si>
  <si>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</si>
  <si>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</si>
  <si>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</si>
  <si>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</si>
  <si>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</si>
  <si>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</si>
  <si>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</si>
  <si>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</si>
  <si>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</si>
  <si>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</si>
  <si>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</si>
  <si>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</si>
  <si>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</si>
  <si>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</si>
  <si>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</si>
  <si>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</si>
  <si>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</si>
  <si>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</si>
  <si>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</si>
  <si>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</si>
  <si>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</si>
  <si>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</si>
  <si>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</si>
  <si>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</si>
  <si>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</si>
  <si>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</si>
  <si>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</si>
  <si>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</si>
  <si>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</si>
  <si>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</si>
  <si>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</si>
  <si>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</si>
  <si>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</si>
  <si>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</si>
  <si>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</si>
  <si>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</si>
  <si>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</si>
  <si>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</si>
  <si>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</si>
  <si>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</si>
  <si>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</si>
  <si>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</si>
  <si>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</si>
  <si>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</si>
  <si>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</si>
  <si>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</si>
  <si>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</si>
  <si>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</si>
  <si>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</si>
  <si>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</si>
  <si>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</si>
  <si>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</si>
  <si>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</si>
  <si>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</si>
  <si>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</si>
  <si>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</si>
  <si>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</si>
  <si>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</si>
  <si>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</si>
  <si>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</si>
  <si>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</si>
  <si>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</si>
  <si>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</si>
  <si>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</si>
  <si>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</si>
  <si>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</si>
  <si>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</si>
  <si>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</si>
  <si>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</si>
  <si>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</si>
  <si>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</si>
  <si>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</si>
  <si>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</si>
  <si>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</si>
  <si>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</si>
  <si>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</si>
  <si>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</si>
  <si>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</si>
  <si>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</si>
  <si>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</si>
  <si>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</si>
  <si>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</si>
  <si>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</si>
  <si>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</si>
  <si>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</si>
  <si>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</si>
  <si>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</si>
  <si>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</si>
  <si>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</si>
  <si>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</si>
  <si>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</si>
  <si>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</si>
  <si>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</si>
  <si>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</si>
  <si>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</si>
  <si>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</si>
  <si>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</si>
  <si>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</si>
  <si>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</si>
  <si>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</si>
  <si>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</si>
  <si>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</si>
  <si>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</si>
  <si>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</si>
  <si>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</si>
  <si>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</si>
  <si>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</si>
  <si>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</si>
  <si>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</si>
  <si>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</si>
  <si>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</si>
  <si>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</si>
  <si>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</si>
  <si>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</si>
  <si>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</si>
  <si>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</si>
  <si>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</si>
  <si>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</si>
  <si>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</si>
  <si>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</si>
  <si>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</si>
  <si>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</si>
  <si>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</si>
  <si>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</si>
  <si>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</si>
  <si>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</si>
  <si>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</si>
  <si>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</si>
  <si>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</si>
  <si>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</si>
  <si>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</si>
  <si>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</si>
  <si>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</si>
  <si>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</si>
  <si>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</si>
  <si>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</si>
  <si>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</si>
  <si>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</si>
  <si>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</si>
  <si>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</si>
  <si>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</si>
  <si>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</si>
  <si>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</si>
  <si>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</si>
  <si>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</si>
  <si>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</si>
  <si>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</si>
  <si>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</si>
  <si>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</si>
  <si>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</si>
  <si>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</si>
  <si>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</si>
  <si>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</si>
  <si>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</si>
  <si>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</si>
  <si>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</si>
  <si>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</si>
  <si>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</si>
  <si>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</si>
  <si>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</si>
  <si>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</si>
  <si>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</si>
  <si>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</si>
  <si>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</si>
  <si>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</si>
  <si>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</si>
  <si>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</si>
  <si>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</si>
  <si>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</si>
  <si>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</si>
  <si>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</si>
  <si>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</si>
  <si>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</si>
  <si>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</si>
  <si>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</si>
  <si>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</si>
  <si>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</si>
  <si>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</si>
  <si>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</si>
  <si>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</si>
  <si>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</si>
  <si>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</si>
  <si>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</si>
  <si>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</si>
  <si>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</si>
  <si>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</si>
  <si>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</si>
  <si>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</si>
  <si>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</si>
  <si>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</si>
  <si>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</si>
  <si>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</si>
  <si>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</si>
  <si>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</si>
  <si>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</si>
  <si>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</si>
  <si>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</si>
  <si>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</si>
  <si>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</si>
  <si>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</si>
  <si>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</si>
  <si>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</si>
  <si>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</si>
  <si>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</si>
  <si>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</si>
  <si>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</si>
  <si>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</si>
  <si>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</si>
  <si>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</si>
  <si>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</si>
  <si>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</si>
  <si>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</si>
  <si>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</si>
  <si>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</si>
  <si>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</si>
  <si>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</si>
  <si>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</si>
  <si>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</si>
  <si>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</si>
  <si>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</si>
  <si>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</si>
  <si>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</si>
  <si>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</si>
  <si>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</si>
  <si>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</si>
  <si>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</si>
  <si>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</si>
  <si>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</si>
  <si>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</si>
  <si>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</si>
  <si>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</si>
  <si>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</si>
  <si>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</si>
  <si>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</si>
  <si>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</si>
  <si>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</si>
  <si>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</si>
  <si>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</si>
  <si>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</si>
  <si>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</si>
  <si>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</si>
  <si>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</si>
  <si>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</si>
  <si>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</si>
  <si>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</si>
  <si>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</si>
  <si>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</si>
  <si>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</si>
  <si>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</si>
  <si>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</si>
  <si>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</si>
  <si>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</si>
  <si>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</si>
  <si>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</si>
  <si>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</si>
  <si>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</si>
  <si>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</si>
  <si>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</si>
  <si>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</si>
  <si>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</si>
  <si>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</si>
  <si>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</si>
  <si>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</si>
  <si>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</si>
  <si>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</si>
  <si>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</si>
  <si>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</si>
  <si>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</si>
  <si>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</si>
  <si>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</si>
  <si>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</si>
  <si>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</si>
  <si>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</si>
  <si>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</si>
  <si>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</si>
  <si>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</si>
  <si>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</si>
  <si>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</si>
  <si>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</si>
  <si>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</si>
  <si>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</si>
  <si>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</si>
  <si>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</si>
  <si>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</si>
  <si>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</si>
  <si>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</si>
  <si>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</si>
  <si>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</si>
  <si>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</si>
  <si>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</si>
  <si>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</si>
  <si>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</si>
  <si>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</si>
  <si>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</si>
  <si>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</si>
  <si>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</si>
  <si>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</si>
  <si>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</si>
  <si>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</si>
  <si>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</si>
  <si>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</si>
  <si>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</si>
  <si>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</si>
  <si>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</si>
  <si>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</si>
  <si>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</si>
  <si>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</si>
  <si>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</si>
  <si>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</si>
  <si>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</si>
  <si>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</si>
  <si>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</si>
  <si>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</si>
  <si>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</si>
  <si>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</si>
  <si>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</si>
  <si>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</si>
  <si>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</si>
  <si>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</si>
  <si>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</si>
  <si>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</si>
  <si>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</si>
  <si>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</si>
  <si>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</si>
  <si>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</si>
  <si>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</si>
  <si>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</si>
  <si>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</si>
  <si>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</si>
  <si>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</si>
  <si>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</si>
  <si>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</si>
  <si>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</si>
  <si>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</si>
  <si>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</si>
  <si>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</si>
  <si>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</si>
  <si>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</si>
  <si>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</si>
  <si>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</si>
  <si>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</si>
  <si>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</si>
  <si>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</si>
  <si>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</si>
  <si>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</si>
  <si>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</si>
  <si>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</si>
  <si>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</si>
  <si>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</si>
  <si>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</si>
  <si>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</si>
  <si>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</si>
  <si>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</si>
  <si>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</si>
  <si>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</si>
  <si>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</si>
  <si>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</si>
  <si>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</si>
  <si>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</si>
  <si>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</si>
  <si>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</si>
  <si>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</si>
  <si>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</si>
  <si>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</si>
  <si>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</si>
  <si>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</si>
  <si>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</si>
  <si>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</si>
  <si>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</si>
  <si>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</si>
  <si>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</si>
  <si>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</si>
  <si>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</si>
  <si>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</si>
  <si>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</si>
  <si>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</si>
  <si>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</si>
  <si>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</si>
  <si>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</si>
  <si>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</si>
  <si>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</si>
  <si>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</si>
  <si>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</si>
  <si>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</si>
  <si>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</si>
  <si>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</si>
  <si>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</si>
  <si>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</si>
  <si>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</si>
  <si>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</si>
  <si>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</si>
  <si>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</si>
  <si>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</si>
  <si>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</si>
  <si>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</si>
  <si>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</si>
  <si>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</si>
  <si>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</si>
  <si>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</si>
  <si>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</si>
  <si>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</si>
  <si>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</si>
  <si>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</si>
  <si>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</si>
  <si>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</si>
  <si>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</si>
  <si>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</si>
  <si>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</si>
  <si>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</si>
  <si>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</si>
  <si>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</si>
  <si>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</si>
  <si>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</si>
  <si>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</si>
  <si>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</si>
  <si>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</si>
  <si>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</si>
  <si>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</si>
  <si>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</si>
  <si>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</si>
  <si>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</si>
  <si>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</si>
  <si>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</si>
  <si>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</si>
  <si>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</si>
  <si>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</si>
  <si>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</si>
  <si>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</si>
  <si>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</si>
  <si>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</si>
  <si>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</si>
  <si>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</si>
  <si>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</si>
  <si>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</si>
  <si>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</si>
  <si>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</si>
  <si>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</si>
  <si>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</si>
  <si>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</si>
  <si>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</si>
  <si>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</si>
  <si>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</si>
  <si>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</si>
  <si>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</si>
  <si>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</si>
  <si>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</si>
  <si>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</si>
  <si>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</si>
  <si>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</si>
  <si>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</si>
  <si>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</si>
  <si>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</si>
  <si>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</si>
  <si>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</si>
  <si>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</si>
  <si>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</si>
  <si>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</si>
  <si>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</si>
  <si>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</si>
  <si>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</si>
  <si>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</si>
  <si>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</si>
  <si>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</si>
  <si>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</si>
  <si>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</si>
  <si>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</si>
  <si>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</si>
  <si>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</si>
  <si>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</si>
  <si>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</si>
  <si>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</si>
  <si>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</si>
  <si>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</si>
  <si>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</si>
  <si>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</si>
  <si>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</si>
  <si>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</si>
  <si>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</si>
  <si>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</si>
  <si>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</si>
  <si>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</si>
  <si>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</si>
  <si>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</si>
  <si>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</si>
  <si>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</si>
  <si>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</si>
  <si>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</si>
  <si>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</si>
  <si>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</si>
  <si>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</si>
  <si>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</si>
  <si>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</si>
  <si>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</si>
  <si>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</si>
  <si>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</si>
  <si>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</si>
  <si>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</si>
  <si>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</si>
  <si>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</si>
  <si>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</si>
  <si>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</si>
  <si>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</si>
  <si>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</si>
  <si>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</si>
  <si>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</si>
  <si>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</si>
  <si>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</si>
  <si>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</si>
  <si>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</si>
  <si>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</si>
  <si>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</si>
  <si>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</si>
  <si>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</si>
  <si>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</si>
  <si>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</si>
  <si>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</si>
  <si>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</si>
  <si>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</si>
  <si>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</si>
  <si>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</si>
  <si>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</si>
  <si>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</si>
  <si>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</si>
  <si>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</si>
  <si>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</si>
  <si>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</si>
  <si>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</si>
  <si>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</si>
  <si>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</si>
  <si>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</si>
  <si>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</si>
  <si>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</si>
  <si>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</si>
  <si>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</si>
  <si>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</si>
  <si>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</si>
  <si>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</si>
  <si>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</si>
  <si>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</si>
  <si>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</si>
  <si>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</si>
  <si>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</si>
  <si>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</si>
  <si>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</si>
  <si>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</si>
  <si>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</si>
  <si>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</si>
  <si>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</si>
  <si>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</si>
  <si>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</si>
  <si>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</si>
  <si>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</si>
  <si>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</si>
  <si>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</si>
  <si>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</si>
  <si>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</si>
  <si>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</si>
  <si>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</si>
  <si>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</si>
  <si>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</si>
  <si>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</si>
  <si>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</si>
  <si>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</si>
  <si>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</si>
  <si>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</si>
  <si>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</si>
  <si>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</si>
  <si>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</si>
  <si>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</si>
  <si>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</si>
  <si>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</si>
  <si>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</si>
  <si>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</si>
  <si>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</si>
  <si>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</si>
  <si>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</si>
  <si>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</si>
  <si>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</si>
  <si>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</si>
  <si>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</si>
  <si>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</si>
  <si>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</si>
  <si>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</si>
  <si>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</si>
  <si>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</si>
  <si>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</si>
  <si>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</si>
  <si>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</si>
  <si>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</si>
  <si>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</si>
  <si>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</si>
  <si>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</si>
  <si>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</si>
  <si>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</si>
  <si>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</si>
  <si>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</si>
  <si>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</si>
  <si>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</si>
  <si>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</si>
  <si>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</si>
  <si>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</si>
  <si>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</si>
  <si>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</si>
  <si>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</si>
  <si>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</si>
  <si>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</si>
  <si>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</si>
  <si>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</si>
  <si>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</si>
  <si>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</si>
  <si>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</si>
  <si>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</si>
  <si>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</si>
  <si>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</si>
  <si>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</si>
  <si>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</si>
  <si>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</si>
  <si>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</si>
  <si>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</si>
  <si>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</si>
  <si>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</si>
  <si>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</si>
  <si>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</si>
  <si>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</si>
  <si>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</si>
  <si>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</si>
  <si>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</si>
  <si>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</si>
  <si>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</si>
  <si>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</si>
  <si>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</si>
  <si>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</si>
  <si>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</si>
  <si>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</si>
  <si>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</si>
  <si>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</si>
  <si>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</si>
  <si>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</si>
  <si>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</si>
  <si>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</si>
  <si>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</si>
  <si>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</si>
  <si>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</si>
  <si>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</si>
  <si>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</si>
  <si>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</si>
  <si>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</si>
  <si>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</si>
  <si>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</si>
  <si>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</si>
  <si>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</si>
  <si>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</si>
  <si>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</si>
  <si>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</si>
  <si>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</si>
  <si>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</si>
  <si>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</si>
  <si>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</si>
  <si>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</si>
  <si>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</si>
  <si>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</si>
  <si>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</si>
  <si>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</si>
  <si>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</si>
  <si>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</si>
  <si>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</si>
  <si>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</si>
  <si>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</si>
  <si>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</si>
  <si>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</si>
  <si>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</si>
  <si>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</si>
  <si>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</si>
  <si>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</si>
  <si>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</si>
  <si>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</si>
  <si>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</si>
  <si>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</si>
  <si>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</si>
  <si>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</si>
  <si>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</si>
  <si>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</si>
  <si>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</si>
  <si>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</si>
  <si>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</si>
  <si>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</si>
  <si>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</si>
  <si>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</si>
  <si>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</si>
  <si>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</si>
  <si>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</si>
  <si>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</si>
  <si>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</si>
  <si>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</si>
  <si>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</si>
  <si>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</si>
  <si>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</si>
  <si>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</si>
  <si>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</si>
  <si>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</si>
  <si>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</si>
  <si>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</si>
  <si>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</si>
  <si>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</si>
  <si>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</si>
  <si>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</si>
  <si>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</si>
  <si>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</si>
  <si>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</si>
  <si>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</si>
  <si>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</si>
  <si>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</si>
  <si>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</si>
  <si>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</si>
  <si>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</si>
  <si>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</si>
  <si>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</si>
  <si>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</si>
  <si>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</si>
  <si>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</si>
  <si>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</si>
  <si>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</si>
  <si>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</si>
  <si>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</si>
  <si>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</si>
  <si>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</si>
  <si>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</si>
  <si>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</si>
  <si>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</si>
  <si>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</si>
  <si>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</si>
  <si>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</si>
  <si>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</si>
  <si>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</si>
  <si>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</si>
  <si>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</si>
  <si>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</si>
  <si>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</si>
  <si>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</si>
  <si>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</si>
  <si>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</si>
  <si>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</si>
  <si>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</si>
  <si>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</si>
  <si>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</si>
  <si>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</si>
  <si>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</si>
  <si>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</si>
  <si>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</si>
  <si>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</si>
  <si>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</si>
  <si>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</si>
  <si>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</si>
  <si>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</si>
  <si>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</si>
  <si>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</si>
  <si>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</si>
  <si>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</si>
  <si>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</si>
  <si>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</si>
  <si>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</si>
  <si>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</si>
  <si>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</si>
  <si>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</si>
  <si>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</si>
  <si>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</si>
  <si>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</si>
  <si>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</si>
  <si>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</si>
  <si>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</si>
  <si>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</si>
  <si>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</si>
  <si>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</si>
  <si>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</si>
  <si>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</si>
  <si>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</si>
  <si>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</si>
  <si>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</si>
  <si>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</si>
  <si>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</si>
  <si>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</si>
  <si>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</si>
  <si>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</si>
  <si>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</si>
  <si>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</si>
  <si>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</si>
  <si>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</si>
  <si>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</si>
  <si>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</si>
  <si>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</si>
  <si>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</si>
  <si>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</si>
  <si>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</si>
  <si>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</si>
  <si>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</si>
  <si>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</si>
  <si>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</si>
  <si>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</si>
  <si>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</si>
  <si>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</si>
  <si>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</si>
  <si>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</si>
  <si>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</si>
  <si>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</si>
  <si>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</si>
  <si>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</si>
  <si>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</si>
  <si>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</si>
  <si>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</si>
  <si>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</si>
  <si>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</si>
  <si>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</si>
  <si>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</si>
  <si>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</si>
  <si>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</si>
  <si>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</si>
  <si>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</si>
  <si>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</si>
  <si>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</si>
  <si>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</si>
  <si>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</si>
  <si>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</si>
  <si>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</si>
  <si>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</si>
  <si>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</si>
  <si>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</si>
  <si>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</si>
  <si>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</si>
  <si>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</si>
  <si>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</si>
  <si>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</si>
  <si>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</si>
  <si>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</si>
  <si>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</si>
  <si>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</si>
  <si>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</si>
  <si>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</si>
  <si>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</si>
  <si>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</si>
  <si>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</si>
  <si>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</si>
  <si>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</si>
  <si>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</si>
  <si>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</si>
  <si>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</si>
  <si>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</si>
  <si>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</si>
  <si>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</si>
  <si>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</si>
  <si>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</si>
  <si>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</si>
  <si>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</si>
  <si>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</si>
  <si>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</si>
  <si>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</si>
  <si>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</si>
  <si>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</si>
  <si>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</si>
  <si>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</si>
  <si>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</si>
  <si>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</si>
  <si>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</si>
  <si>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</si>
  <si>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</si>
  <si>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</si>
  <si>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</si>
  <si>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</si>
  <si>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</si>
  <si>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</si>
  <si>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</si>
  <si>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</si>
  <si>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</si>
  <si>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</si>
  <si>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</si>
  <si>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</si>
  <si>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</si>
  <si>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</si>
  <si>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</si>
  <si>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</si>
  <si>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</si>
  <si>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</si>
  <si>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</si>
  <si>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</si>
  <si>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</si>
  <si>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</si>
  <si>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</si>
  <si>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</si>
  <si>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</si>
  <si>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</si>
  <si>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</si>
  <si>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</si>
  <si>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</si>
  <si>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</si>
  <si>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</si>
  <si>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</si>
  <si>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</si>
  <si>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</si>
  <si>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</si>
  <si>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</si>
  <si>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</si>
  <si>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</si>
  <si>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</si>
  <si>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</si>
  <si>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</si>
  <si>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</si>
  <si>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</si>
  <si>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</si>
  <si>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</si>
  <si>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</si>
  <si>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</si>
  <si>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</si>
  <si>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</si>
  <si>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</si>
  <si>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</si>
  <si>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</si>
  <si>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</si>
  <si>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</si>
  <si>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</si>
  <si>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</si>
  <si>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</si>
  <si>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</si>
  <si>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</si>
  <si>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</si>
  <si>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</si>
  <si>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</si>
  <si>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</si>
  <si>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</si>
  <si>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</si>
  <si>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</si>
  <si>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</si>
  <si>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</si>
  <si>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</si>
  <si>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</si>
  <si>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</si>
  <si>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</si>
  <si>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</si>
  <si>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</si>
  <si>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</si>
  <si>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</si>
  <si>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</si>
  <si>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</si>
  <si>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</si>
  <si>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</si>
  <si>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</si>
  <si>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</si>
  <si>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</si>
  <si>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</si>
  <si>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</si>
  <si>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</si>
  <si>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</si>
  <si>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</si>
  <si>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</si>
  <si>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</si>
  <si>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</si>
  <si>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</si>
  <si>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</si>
  <si>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</si>
  <si>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</si>
  <si>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</si>
  <si>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</si>
  <si>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</si>
  <si>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</si>
  <si>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</si>
  <si>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</si>
  <si>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</si>
  <si>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</si>
  <si>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</si>
  <si>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</si>
  <si>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</si>
  <si>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</si>
  <si>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</si>
  <si>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</si>
  <si>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</si>
  <si>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</si>
  <si>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</si>
  <si>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</si>
  <si>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</si>
  <si>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</si>
  <si>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</si>
  <si>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</si>
  <si>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</si>
  <si>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</si>
  <si>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</si>
  <si>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</si>
  <si>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</si>
  <si>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</si>
  <si>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</si>
  <si>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</si>
  <si>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</si>
  <si>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</si>
  <si>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</si>
  <si>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</si>
  <si>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</si>
  <si>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</si>
  <si>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</si>
  <si>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</si>
  <si>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</si>
  <si>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</si>
  <si>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</si>
  <si>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</si>
  <si>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</si>
  <si>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</si>
  <si>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</si>
  <si>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</si>
  <si>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</si>
  <si>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</si>
  <si>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</si>
  <si>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</si>
  <si>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</si>
  <si>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</si>
  <si>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</si>
  <si>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</si>
  <si>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</si>
  <si>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</si>
  <si>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</si>
  <si>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</si>
  <si>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</si>
  <si>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</si>
  <si>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</si>
  <si>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</si>
  <si>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</si>
  <si>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</si>
  <si>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</si>
  <si>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</si>
  <si>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</si>
  <si>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</si>
  <si>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</si>
  <si>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</si>
  <si>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</si>
  <si>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</si>
  <si>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</si>
  <si>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</si>
  <si>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</si>
  <si>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</si>
  <si>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</si>
  <si>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</si>
  <si>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</si>
  <si>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</si>
  <si>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</si>
  <si>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
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</si>
  <si>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</si>
  <si>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</si>
  <si>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</si>
  <si>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</si>
  <si>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</si>
  <si>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</si>
  <si>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</si>
  <si>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</si>
  <si>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</si>
  <si>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</si>
  <si>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15000 to 19999</t>
  </si>
  <si>
    <t>Greater than 50000</t>
  </si>
  <si>
    <t>Outcome</t>
  </si>
  <si>
    <t>Backers Count</t>
  </si>
  <si>
    <t>Mean</t>
  </si>
  <si>
    <t>Median</t>
  </si>
  <si>
    <t>Minimum</t>
  </si>
  <si>
    <t>Maximum</t>
  </si>
  <si>
    <t>Variance</t>
  </si>
  <si>
    <t>STD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</si>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</sst>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4" xfId="0" applyNumberFormat="1" applyBorder="1"/>
    <xf numFmtId="2" fontId="0" fillId="0" borderId="0" xfId="0" applyNumberFormat="1"/>
    <xf numFmtId="1" fontId="0" fillId="0" borderId="0" xfId="0" applyNumberFormat="1"/>
    <xf numFmtId="2" fontId="0" fillId="0" borderId="16" xfId="0" applyNumberFormat="1" applyBorder="1"/>
    <xf numFmtId="2" fontId="0" fillId="0" borderId="17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Table-01'!$B$3:$B$4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Table-01'!$A$5:$A$14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Table-01'!$B$5:$B$14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8-4219-96A8-74D143544B16}"/>
            </c:ext>
          </c:extLst>
        </c:ser>
        <c:ser>
          <c:idx val="1"/>
          <c:order val="1"/>
          <c:tx>
            <c:strRef>
              <c:f>'Pivot Table-01'!$C$3:$C$4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Table-01'!$A$5:$A$14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Table-01'!$C$5:$C$14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8-4219-96A8-74D143544B16}"/>
            </c:ext>
          </c:extLst>
        </c:ser>
        <c:ser>
          <c:idx val="2"/>
          <c:order val="2"/>
          <c:tx>
            <c:strRef>
              <c:f>'Pivot Table-01'!$D$3:$D$4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Table-01'!$A$5:$A$14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Table-01'!$D$5:$D$14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8-4219-96A8-74D143544B16}"/>
            </c:ext>
          </c:extLst>
        </c:ser>
        <c:ser>
          <c:idx val="3"/>
          <c:order val="3"/>
          <c:tx>
            <c:strRef>
              <c:f>'Pivot Table-01'!$E$3:$E$4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Table-01'!$A$5:$A$14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Table-01'!$E$5:$E$14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8-4219-96A8-74D14354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445616"/>
        <c:axId val="874551120"/>
      </c:barChart>
      <c:catAx>
        <c:axId val="10474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51120"/>
        <c:crosses val="autoZero"/>
        <c:auto val="1"/>
        <c:lblAlgn val="ctr"/>
        <c:lblOffset val="100"/>
        <c:noMultiLvlLbl val="0"/>
      </c:catAx>
      <c:valAx>
        <c:axId val="874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Table- 02!PivotTable2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Table- 02'!$B$4:$B$5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Table- 02'!$B$6:$B$30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9-4144-B600-353CE9399640}"/>
            </c:ext>
          </c:extLst>
        </c:ser>
        <c:ser>
          <c:idx val="1"/>
          <c:order val="1"/>
          <c:tx>
            <c:strRef>
              <c:f>'Pivot Table- 02'!$C$4:$C$5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Table- 02'!$C$6:$C$30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9-4144-B600-353CE9399640}"/>
            </c:ext>
          </c:extLst>
        </c:ser>
        <c:ser>
          <c:idx val="2"/>
          <c:order val="2"/>
          <c:tx>
            <c:strRef>
              <c:f>'Pivot Table- 02'!$D$4:$D$5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Table- 02'!$D$6:$D$30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9-4144-B600-353CE9399640}"/>
            </c:ext>
          </c:extLst>
        </c:ser>
        <c:ser>
          <c:idx val="3"/>
          <c:order val="3"/>
          <c:tx>
            <c:strRef>
              <c:f>'Pivot Table- 02'!$E$4:$E$5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Table- 02'!$E$6:$E$30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9-4144-B600-353CE939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112336"/>
        <c:axId val="874557840"/>
      </c:barChart>
      <c:catAx>
        <c:axId val="8461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57840"/>
        <c:crosses val="autoZero"/>
        <c:auto val="1"/>
        <c:lblAlgn val="ctr"/>
        <c:lblOffset val="100"/>
        <c:noMultiLvlLbl val="0"/>
      </c:catAx>
      <c:valAx>
        <c:axId val="874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Table- 03!PivotTable9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Table- 03'!$B$4:$B$5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Table- 03'!$A$6:$A$18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Table- 03'!$B$6:$B$18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7-406B-9E8A-FEC1BFF46922}"/>
            </c:ext>
          </c:extLst>
        </c:ser>
        <c:ser>
          <c:idx val="1"/>
          <c:order val="1"/>
          <c:tx>
            <c:strRef>
              <c:f>'Pivot Table- 03'!$C$4:$C$5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Table- 03'!$A$6:$A$18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Table- 03'!$C$6:$C$18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7-406B-9E8A-FEC1BFF46922}"/>
            </c:ext>
          </c:extLst>
        </c:ser>
        <c:ser>
          <c:idx val="2"/>
          <c:order val="2"/>
          <c:tx>
            <c:strRef>
              <c:f>'Pivot Table- 03'!$D$4:$D$5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Table- 03'!$A$6:$A$18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Table- 03'!$D$6:$D$18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7-406B-9E8A-FEC1BFF4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727568"/>
        <c:axId val="872159328"/>
      </c:lineChart>
      <c:catAx>
        <c:axId val="10407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9328"/>
        <c:crosses val="autoZero"/>
        <c:auto val="1"/>
        <c:lblAlgn val="ctr"/>
        <c:lblOffset val="100"/>
        <c:noMultiLvlLbl val="0"/>
      </c:catAx>
      <c:valAx>
        <c:axId val="8721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Outocmes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New Columns'!$F$1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 New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'8 New Columns'!$F$2:$F$13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0.6470588235294118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8-4707-AA92-43C620ECE1E7}"/>
            </c:ext>
          </c:extLst>
        </c:ser>
        <c:ser>
          <c:idx val="1"/>
          <c:order val="1"/>
          <c:tx>
            <c:strRef>
              <c:f>'8 New Columns'!$G$1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 New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'8 New Columns'!$G$2:$G$13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0.35294117647058826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8-4707-AA92-43C620ECE1E7}"/>
            </c:ext>
          </c:extLst>
        </c:ser>
        <c:ser>
          <c:idx val="2"/>
          <c:order val="2"/>
          <c:tx>
            <c:strRef>
              <c:f>'8 New Columns'!$H$1</c:f>
              <c:strCache>
                <c:ptCount val="1"/>
                <c:pt idx="0">
                  <c:v>Percentage Canceled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 New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'8 New Columns'!$H$2:$H$13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8-4707-AA92-43C620EC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42031"/>
        <c:axId val="533391807"/>
      </c:lineChart>
      <c:catAx>
        <c:axId val="53934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1807"/>
        <c:crosses val="autoZero"/>
        <c:auto val="1"/>
        <c:lblAlgn val="ctr"/>
        <c:lblOffset val="100"/>
        <c:noMultiLvlLbl val="0"/>
      </c:catAx>
      <c:valAx>
        <c:axId val="533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</xdr:row>
      <xdr:rowOff>4762</xdr:rowOff>
    </xdr:from>
    <xdr:to>
      <xdr:col>19</xdr:col>
      <xdr:colOff>19050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2010-0F03-9BD8-8C68-BD14C955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2</xdr:row>
      <xdr:rowOff>190500</xdr:rowOff>
    </xdr:from>
    <xdr:to>
      <xdr:col>20</xdr:col>
      <xdr:colOff>19049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129B7-026D-15F7-F50B-133450B5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1</xdr:row>
      <xdr:rowOff>95250</xdr:rowOff>
    </xdr:from>
    <xdr:to>
      <xdr:col>16</xdr:col>
      <xdr:colOff>676274</xdr:colOff>
      <xdr:row>22</xdr:row>
      <xdr:rowOff>115253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F9830-89CD-8DEC-4B68-508A8452A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32845</xdr:colOff>
      <xdr:row>15</xdr:row>
      <xdr:rowOff>43356</xdr:rowOff>
    </xdr:from>
    <xdr:to>
      <xdr:col>12</xdr:col>
      <xdr:colOff>585294</xdr:colOff>
      <xdr:row>37</xdr:row>
      <xdr:rowOff>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B069F-6046-2185-4F0B-50909C6C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Perry" refreshedDate="45174.792036458333" createdVersion="8" refreshedVersion="8" minRefreshableVersion="3" recordCount="1000" xr:uid="{5B6B4A1D-8674-4A1C-AF9B-E8A2ECFFAB29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Perry" refreshedDate="45174.809878819447" createdVersion="8" refreshedVersion="8" minRefreshableVersion="3" recordCount="1000" xr:uid="{9E1F6BAB-F7D4-43F8-9985-EE8350D0662B}">
  <cacheSource type="worksheet">
    <worksheetSource ref="E1:S1001" sheet="Crowdfunding"/>
  </cacheSource>
  <cacheFields count="18"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e v="#DIV/0!"/>
    <s v="CA"/>
    <s v="CAD"/>
    <n v="1448690400"/>
    <n v="1450159200"/>
    <x v="0"/>
    <d v="2015-12-15T06:00:00"/>
    <b v="0"/>
    <b v="0"/>
    <x v="0"/>
    <s v="food trucks"/>
  </r>
  <r>
    <n v="14560"/>
    <n v="10.4"/>
    <x v="1"/>
    <n v="158"/>
    <n v="92.151898734177209"/>
    <s v="US"/>
    <s v="USD"/>
    <n v="1408424400"/>
    <n v="1408597200"/>
    <x v="1"/>
    <d v="2014-08-21T05:00:00"/>
    <b v="0"/>
    <b v="1"/>
    <x v="1"/>
    <s v="rock"/>
  </r>
  <r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x v="2"/>
    <s v="web"/>
  </r>
  <r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x v="1"/>
    <s v="rock"/>
  </r>
  <r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x v="3"/>
    <s v="plays"/>
  </r>
  <r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x v="3"/>
    <s v="plays"/>
  </r>
  <r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x v="4"/>
    <s v="documentary"/>
  </r>
  <r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x v="3"/>
    <s v="plays"/>
  </r>
  <r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x v="3"/>
    <s v="plays"/>
  </r>
  <r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x v="1"/>
    <s v="electric music"/>
  </r>
  <r>
    <n v="13838"/>
    <n v="2.6611538461538462"/>
    <x v="1"/>
    <n v="220"/>
    <n v="62.9"/>
    <s v="US"/>
    <s v="USD"/>
    <n v="1281762000"/>
    <n v="1285909200"/>
    <x v="10"/>
    <d v="2010-10-01T05:00:00"/>
    <b v="0"/>
    <b v="0"/>
    <x v="4"/>
    <s v="drama"/>
  </r>
  <r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x v="3"/>
    <s v="plays"/>
  </r>
  <r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x v="4"/>
    <s v="drama"/>
  </r>
  <r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x v="1"/>
    <s v="indie rock"/>
  </r>
  <r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x v="1"/>
    <s v="indie rock"/>
  </r>
  <r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x v="2"/>
    <s v="wearables"/>
  </r>
  <r>
    <n v="11041"/>
    <n v="6.4947058823529416"/>
    <x v="1"/>
    <n v="100"/>
    <n v="110.41"/>
    <s v="US"/>
    <s v="USD"/>
    <n v="1390370400"/>
    <n v="1392271200"/>
    <x v="16"/>
    <d v="2014-02-13T06:00:00"/>
    <b v="0"/>
    <b v="0"/>
    <x v="5"/>
    <s v="nonfiction"/>
  </r>
  <r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x v="4"/>
    <s v="animation"/>
  </r>
  <r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x v="3"/>
    <s v="plays"/>
  </r>
  <r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x v="3"/>
    <s v="plays"/>
  </r>
  <r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x v="4"/>
    <s v="drama"/>
  </r>
  <r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x v="3"/>
    <s v="plays"/>
  </r>
  <r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x v="3"/>
    <s v="plays"/>
  </r>
  <r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x v="4"/>
    <s v="documentary"/>
  </r>
  <r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x v="2"/>
    <s v="wearables"/>
  </r>
  <r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x v="6"/>
    <s v="video games"/>
  </r>
  <r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x v="3"/>
    <s v="plays"/>
  </r>
  <r>
    <n v="1599"/>
    <n v="0.79949999999999999"/>
    <x v="0"/>
    <n v="15"/>
    <n v="106.6"/>
    <s v="US"/>
    <s v="USD"/>
    <n v="1443848400"/>
    <n v="1444539600"/>
    <x v="27"/>
    <d v="2015-10-11T05:00:00"/>
    <b v="0"/>
    <b v="0"/>
    <x v="1"/>
    <s v="rock"/>
  </r>
  <r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x v="3"/>
    <s v="plays"/>
  </r>
  <r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x v="4"/>
    <s v="shorts"/>
  </r>
  <r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x v="4"/>
    <s v="animation"/>
  </r>
  <r>
    <n v="10850"/>
    <n v="3.1"/>
    <x v="1"/>
    <n v="226"/>
    <n v="48.008849557522126"/>
    <s v="GB"/>
    <s v="GBP"/>
    <n v="1451973600"/>
    <n v="1454392800"/>
    <x v="31"/>
    <d v="2016-02-02T06:00:00"/>
    <b v="0"/>
    <b v="0"/>
    <x v="6"/>
    <s v="video games"/>
  </r>
  <r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x v="4"/>
    <s v="documentary"/>
  </r>
  <r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x v="3"/>
    <s v="plays"/>
  </r>
  <r>
    <n v="14025"/>
    <n v="1.5080645161290323"/>
    <x v="1"/>
    <n v="165"/>
    <n v="85"/>
    <s v="US"/>
    <s v="USD"/>
    <n v="1490245200"/>
    <n v="1490677200"/>
    <x v="34"/>
    <d v="2017-03-28T05:00:00"/>
    <b v="0"/>
    <b v="0"/>
    <x v="4"/>
    <s v="documentary"/>
  </r>
  <r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x v="4"/>
    <s v="drama"/>
  </r>
  <r>
    <n v="1101"/>
    <n v="1.572857142857143"/>
    <x v="1"/>
    <n v="16"/>
    <n v="68.8125"/>
    <s v="US"/>
    <s v="USD"/>
    <n v="1298700000"/>
    <n v="1300856400"/>
    <x v="36"/>
    <d v="2011-03-23T05:00:00"/>
    <b v="0"/>
    <b v="0"/>
    <x v="3"/>
    <s v="plays"/>
  </r>
  <r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x v="5"/>
    <s v="fiction"/>
  </r>
  <r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x v="7"/>
    <s v="photography books"/>
  </r>
  <r>
    <n v="5027"/>
    <n v="0.50777777777777777"/>
    <x v="0"/>
    <n v="88"/>
    <n v="57.125"/>
    <s v="DK"/>
    <s v="DKK"/>
    <n v="1361772000"/>
    <n v="1362978000"/>
    <x v="39"/>
    <d v="2013-03-11T05:00:00"/>
    <b v="0"/>
    <b v="0"/>
    <x v="3"/>
    <s v="plays"/>
  </r>
  <r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x v="2"/>
    <s v="wearables"/>
  </r>
  <r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x v="1"/>
    <s v="rock"/>
  </r>
  <r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x v="0"/>
    <s v="food trucks"/>
  </r>
  <r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x v="5"/>
    <s v="radio &amp; podcasts"/>
  </r>
  <r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x v="5"/>
    <s v="fiction"/>
  </r>
  <r>
    <n v="4530"/>
    <n v="0.4768421052631579"/>
    <x v="0"/>
    <n v="48"/>
    <n v="94.375"/>
    <s v="US"/>
    <s v="USD"/>
    <n v="1478062800"/>
    <n v="1479362400"/>
    <x v="45"/>
    <d v="2016-11-17T06:00:00"/>
    <b v="0"/>
    <b v="1"/>
    <x v="3"/>
    <s v="plays"/>
  </r>
  <r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x v="1"/>
    <s v="rock"/>
  </r>
  <r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x v="3"/>
    <s v="plays"/>
  </r>
  <r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x v="3"/>
    <s v="plays"/>
  </r>
  <r>
    <n v="13653"/>
    <n v="1.89625"/>
    <x v="1"/>
    <n v="303"/>
    <n v="45.059405940594061"/>
    <s v="US"/>
    <s v="USD"/>
    <n v="1571547600"/>
    <n v="1575439200"/>
    <x v="49"/>
    <d v="2019-12-04T06:00:00"/>
    <b v="0"/>
    <b v="0"/>
    <x v="1"/>
    <s v="rock"/>
  </r>
  <r>
    <n v="2"/>
    <n v="0.02"/>
    <x v="0"/>
    <n v="1"/>
    <n v="2"/>
    <s v="IT"/>
    <s v="EUR"/>
    <n v="1375333200"/>
    <n v="1377752400"/>
    <x v="50"/>
    <d v="2013-08-29T05:00:00"/>
    <b v="0"/>
    <b v="0"/>
    <x v="1"/>
    <s v="metal"/>
  </r>
  <r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x v="2"/>
    <s v="wearables"/>
  </r>
  <r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x v="3"/>
    <s v="plays"/>
  </r>
  <r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x v="4"/>
    <s v="drama"/>
  </r>
  <r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x v="2"/>
    <s v="wearables"/>
  </r>
  <r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x v="1"/>
    <s v="jazz"/>
  </r>
  <r>
    <n v="11493"/>
    <n v="1.436625"/>
    <x v="1"/>
    <n v="164"/>
    <n v="70.079268292682926"/>
    <s v="US"/>
    <s v="USD"/>
    <n v="1420869600"/>
    <n v="1421474400"/>
    <x v="56"/>
    <d v="2015-01-17T06:00:00"/>
    <b v="0"/>
    <b v="0"/>
    <x v="2"/>
    <s v="wearables"/>
  </r>
  <r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x v="6"/>
    <s v="video games"/>
  </r>
  <r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x v="3"/>
    <s v="plays"/>
  </r>
  <r>
    <n v="3851"/>
    <n v="2.7507142857142859"/>
    <x v="1"/>
    <n v="128"/>
    <n v="30.0859375"/>
    <s v="US"/>
    <s v="USD"/>
    <n v="1497243600"/>
    <n v="1498539600"/>
    <x v="59"/>
    <d v="2017-06-27T05:00:00"/>
    <b v="0"/>
    <b v="1"/>
    <x v="3"/>
    <s v="plays"/>
  </r>
  <r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x v="3"/>
    <s v="plays"/>
  </r>
  <r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x v="3"/>
    <s v="plays"/>
  </r>
  <r>
    <n v="14452"/>
    <n v="7.226"/>
    <x v="1"/>
    <n v="249"/>
    <n v="58.040160642570278"/>
    <s v="US"/>
    <s v="USD"/>
    <n v="1433480400"/>
    <n v="1433566800"/>
    <x v="62"/>
    <d v="2015-06-06T05:00:00"/>
    <b v="0"/>
    <b v="0"/>
    <x v="2"/>
    <s v="web"/>
  </r>
  <r>
    <n v="557"/>
    <n v="0.11851063829787234"/>
    <x v="0"/>
    <n v="5"/>
    <n v="111.4"/>
    <s v="US"/>
    <s v="USD"/>
    <n v="1493355600"/>
    <n v="1493874000"/>
    <x v="63"/>
    <d v="2017-05-04T05:00:00"/>
    <b v="0"/>
    <b v="0"/>
    <x v="3"/>
    <s v="plays"/>
  </r>
  <r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x v="2"/>
    <s v="web"/>
  </r>
  <r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x v="3"/>
    <s v="plays"/>
  </r>
  <r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x v="3"/>
    <s v="plays"/>
  </r>
  <r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x v="2"/>
    <s v="wearables"/>
  </r>
  <r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x v="3"/>
    <s v="plays"/>
  </r>
  <r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x v="3"/>
    <s v="plays"/>
  </r>
  <r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x v="3"/>
    <s v="plays"/>
  </r>
  <r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x v="3"/>
    <s v="plays"/>
  </r>
  <r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x v="4"/>
    <s v="animation"/>
  </r>
  <r>
    <n v="9253"/>
    <n v="6.609285714285714"/>
    <x v="1"/>
    <n v="88"/>
    <n v="105.14772727272727"/>
    <s v="US"/>
    <s v="USD"/>
    <n v="1480226400"/>
    <n v="1480485600"/>
    <x v="73"/>
    <d v="2016-11-30T06:00:00"/>
    <b v="0"/>
    <b v="0"/>
    <x v="1"/>
    <s v="jazz"/>
  </r>
  <r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x v="1"/>
    <s v="metal"/>
  </r>
  <r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x v="7"/>
    <s v="photography books"/>
  </r>
  <r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x v="3"/>
    <s v="plays"/>
  </r>
  <r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x v="4"/>
    <s v="animation"/>
  </r>
  <r>
    <n v="13536"/>
    <n v="3.008"/>
    <x v="1"/>
    <n v="330"/>
    <n v="41.018181818181816"/>
    <s v="US"/>
    <s v="USD"/>
    <n v="1523854800"/>
    <n v="1523941200"/>
    <x v="78"/>
    <d v="2018-04-17T05:00:00"/>
    <b v="0"/>
    <b v="0"/>
    <x v="5"/>
    <s v="translations"/>
  </r>
  <r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x v="3"/>
    <s v="plays"/>
  </r>
  <r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x v="6"/>
    <s v="video games"/>
  </r>
  <r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x v="1"/>
    <s v="rock"/>
  </r>
  <r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x v="6"/>
    <s v="video games"/>
  </r>
  <r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x v="1"/>
    <s v="electric music"/>
  </r>
  <r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x v="2"/>
    <s v="wearables"/>
  </r>
  <r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x v="1"/>
    <s v="indie rock"/>
  </r>
  <r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x v="3"/>
    <s v="plays"/>
  </r>
  <r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x v="1"/>
    <s v="rock"/>
  </r>
  <r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x v="5"/>
    <s v="translations"/>
  </r>
  <r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x v="3"/>
    <s v="plays"/>
  </r>
  <r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x v="3"/>
    <s v="plays"/>
  </r>
  <r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x v="5"/>
    <s v="translations"/>
  </r>
  <r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x v="6"/>
    <s v="video games"/>
  </r>
  <r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x v="3"/>
    <s v="plays"/>
  </r>
  <r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x v="2"/>
    <s v="web"/>
  </r>
  <r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x v="4"/>
    <s v="documentary"/>
  </r>
  <r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x v="3"/>
    <s v="plays"/>
  </r>
  <r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x v="0"/>
    <s v="food trucks"/>
  </r>
  <r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x v="6"/>
    <s v="video games"/>
  </r>
  <r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x v="3"/>
    <s v="plays"/>
  </r>
  <r>
    <n v="1"/>
    <n v="0.01"/>
    <x v="0"/>
    <n v="1"/>
    <n v="1"/>
    <s v="US"/>
    <s v="USD"/>
    <n v="1319000400"/>
    <n v="1320555600"/>
    <x v="99"/>
    <d v="2011-11-06T05:00:00"/>
    <b v="0"/>
    <b v="0"/>
    <x v="3"/>
    <s v="plays"/>
  </r>
  <r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x v="1"/>
    <s v="electric music"/>
  </r>
  <r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x v="2"/>
    <s v="wearables"/>
  </r>
  <r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x v="1"/>
    <s v="electric music"/>
  </r>
  <r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x v="1"/>
    <s v="indie rock"/>
  </r>
  <r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x v="2"/>
    <s v="web"/>
  </r>
  <r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x v="3"/>
    <s v="plays"/>
  </r>
  <r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x v="3"/>
    <s v="plays"/>
  </r>
  <r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x v="4"/>
    <s v="documentary"/>
  </r>
  <r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x v="4"/>
    <s v="television"/>
  </r>
  <r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x v="0"/>
    <s v="food trucks"/>
  </r>
  <r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x v="5"/>
    <s v="radio &amp; podcasts"/>
  </r>
  <r>
    <n v="12635"/>
    <n v="2.6882978723404256"/>
    <x v="1"/>
    <n v="361"/>
    <n v="35"/>
    <s v="AU"/>
    <s v="AUD"/>
    <n v="1408856400"/>
    <n v="1410152400"/>
    <x v="111"/>
    <d v="2014-09-08T05:00:00"/>
    <b v="0"/>
    <b v="0"/>
    <x v="2"/>
    <s v="web"/>
  </r>
  <r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x v="0"/>
    <s v="food trucks"/>
  </r>
  <r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x v="2"/>
    <s v="wearables"/>
  </r>
  <r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x v="5"/>
    <s v="fiction"/>
  </r>
  <r>
    <n v="6336"/>
    <n v="0.88"/>
    <x v="0"/>
    <n v="73"/>
    <n v="86.794520547945211"/>
    <s v="US"/>
    <s v="USD"/>
    <n v="1442552400"/>
    <n v="1442638800"/>
    <x v="115"/>
    <d v="2015-09-19T05:00:00"/>
    <b v="0"/>
    <b v="0"/>
    <x v="3"/>
    <s v="plays"/>
  </r>
  <r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x v="4"/>
    <s v="television"/>
  </r>
  <r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x v="7"/>
    <s v="photography books"/>
  </r>
  <r>
    <n v="10748"/>
    <n v="2.1496"/>
    <x v="1"/>
    <n v="154"/>
    <n v="69.79220779220779"/>
    <s v="US"/>
    <s v="USD"/>
    <n v="1402894800"/>
    <n v="1404363600"/>
    <x v="118"/>
    <d v="2014-07-03T05:00:00"/>
    <b v="0"/>
    <b v="1"/>
    <x v="4"/>
    <s v="documentary"/>
  </r>
  <r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x v="6"/>
    <s v="mobile games"/>
  </r>
  <r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x v="6"/>
    <s v="video games"/>
  </r>
  <r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x v="5"/>
    <s v="fiction"/>
  </r>
  <r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x v="3"/>
    <s v="plays"/>
  </r>
  <r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x v="7"/>
    <s v="photography books"/>
  </r>
  <r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x v="3"/>
    <s v="plays"/>
  </r>
  <r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x v="3"/>
    <s v="plays"/>
  </r>
  <r>
    <n v="53067"/>
    <n v="0.51421511627906979"/>
    <x v="0"/>
    <n v="672"/>
    <n v="78.96875"/>
    <s v="CA"/>
    <s v="CAD"/>
    <n v="1273640400"/>
    <n v="1273899600"/>
    <x v="125"/>
    <d v="2010-05-15T05:00:00"/>
    <b v="0"/>
    <b v="0"/>
    <x v="3"/>
    <s v="plays"/>
  </r>
  <r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x v="1"/>
    <s v="rock"/>
  </r>
  <r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x v="0"/>
    <s v="food trucks"/>
  </r>
  <r>
    <n v="14925"/>
    <n v="1.5546875"/>
    <x v="1"/>
    <n v="533"/>
    <n v="28.001876172607879"/>
    <s v="DK"/>
    <s v="DKK"/>
    <n v="1319605200"/>
    <n v="1320991200"/>
    <x v="128"/>
    <d v="2011-11-11T06:00:00"/>
    <b v="0"/>
    <b v="0"/>
    <x v="4"/>
    <s v="drama"/>
  </r>
  <r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x v="2"/>
    <s v="web"/>
  </r>
  <r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x v="3"/>
    <s v="plays"/>
  </r>
  <r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x v="1"/>
    <s v="world music"/>
  </r>
  <r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x v="4"/>
    <s v="documentary"/>
  </r>
  <r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x v="3"/>
    <s v="plays"/>
  </r>
  <r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x v="4"/>
    <s v="drama"/>
  </r>
  <r>
    <n v="4712"/>
    <n v="2.617777777777778"/>
    <x v="1"/>
    <n v="50"/>
    <n v="94.24"/>
    <s v="US"/>
    <s v="USD"/>
    <n v="1286341200"/>
    <n v="1286859600"/>
    <x v="135"/>
    <d v="2010-10-12T05:00:00"/>
    <b v="0"/>
    <b v="0"/>
    <x v="5"/>
    <s v="nonfiction"/>
  </r>
  <r>
    <n v="9216"/>
    <n v="0.96"/>
    <x v="0"/>
    <n v="115"/>
    <n v="80.139130434782615"/>
    <s v="US"/>
    <s v="USD"/>
    <n v="1348808400"/>
    <n v="1349326800"/>
    <x v="136"/>
    <d v="2012-10-04T05:00:00"/>
    <b v="0"/>
    <b v="0"/>
    <x v="6"/>
    <s v="mobile games"/>
  </r>
  <r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x v="2"/>
    <s v="wearables"/>
  </r>
  <r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x v="4"/>
    <s v="documentary"/>
  </r>
  <r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x v="2"/>
    <s v="web"/>
  </r>
  <r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x v="2"/>
    <s v="web"/>
  </r>
  <r>
    <n v="7322"/>
    <n v="1.355925925925926"/>
    <x v="1"/>
    <n v="70"/>
    <n v="104.6"/>
    <s v="US"/>
    <s v="USD"/>
    <n v="1277701200"/>
    <n v="1279429200"/>
    <x v="140"/>
    <d v="2010-07-18T05:00:00"/>
    <b v="0"/>
    <b v="0"/>
    <x v="1"/>
    <s v="indie rock"/>
  </r>
  <r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x v="3"/>
    <s v="plays"/>
  </r>
  <r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x v="2"/>
    <s v="wearables"/>
  </r>
  <r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x v="3"/>
    <s v="plays"/>
  </r>
  <r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x v="3"/>
    <s v="plays"/>
  </r>
  <r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x v="2"/>
    <s v="wearables"/>
  </r>
  <r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x v="1"/>
    <s v="indie rock"/>
  </r>
  <r>
    <n v="1"/>
    <n v="0.01"/>
    <x v="0"/>
    <n v="1"/>
    <n v="1"/>
    <s v="US"/>
    <s v="USD"/>
    <n v="1544940000"/>
    <n v="1545026400"/>
    <x v="147"/>
    <d v="2018-12-17T06:00:00"/>
    <b v="0"/>
    <b v="0"/>
    <x v="1"/>
    <s v="rock"/>
  </r>
  <r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x v="1"/>
    <s v="electric music"/>
  </r>
  <r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x v="1"/>
    <s v="indie rock"/>
  </r>
  <r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x v="3"/>
    <s v="plays"/>
  </r>
  <r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x v="1"/>
    <s v="indie rock"/>
  </r>
  <r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x v="3"/>
    <s v="plays"/>
  </r>
  <r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x v="1"/>
    <s v="rock"/>
  </r>
  <r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x v="7"/>
    <s v="photography books"/>
  </r>
  <r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x v="1"/>
    <s v="rock"/>
  </r>
  <r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x v="3"/>
    <s v="plays"/>
  </r>
  <r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x v="2"/>
    <s v="wearables"/>
  </r>
  <r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x v="2"/>
    <s v="web"/>
  </r>
  <r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x v="1"/>
    <s v="rock"/>
  </r>
  <r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x v="7"/>
    <s v="photography books"/>
  </r>
  <r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x v="3"/>
    <s v="plays"/>
  </r>
  <r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x v="2"/>
    <s v="web"/>
  </r>
  <r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x v="7"/>
    <s v="photography books"/>
  </r>
  <r>
    <n v="10804"/>
    <n v="4.155384615384615"/>
    <x v="1"/>
    <n v="146"/>
    <n v="74"/>
    <s v="AU"/>
    <s v="AUD"/>
    <n v="1370840400"/>
    <n v="1371704400"/>
    <x v="164"/>
    <d v="2013-06-20T05:00:00"/>
    <b v="0"/>
    <b v="0"/>
    <x v="3"/>
    <s v="plays"/>
  </r>
  <r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x v="1"/>
    <s v="indie rock"/>
  </r>
  <r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x v="4"/>
    <s v="shorts"/>
  </r>
  <r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x v="1"/>
    <s v="indie rock"/>
  </r>
  <r>
    <n v="521"/>
    <n v="0.1063265306122449"/>
    <x v="0"/>
    <n v="5"/>
    <n v="104.2"/>
    <s v="US"/>
    <s v="USD"/>
    <n v="1395291600"/>
    <n v="1397192400"/>
    <x v="168"/>
    <d v="2014-04-11T05:00:00"/>
    <b v="0"/>
    <b v="0"/>
    <x v="5"/>
    <s v="translations"/>
  </r>
  <r>
    <n v="663"/>
    <n v="0.82874999999999999"/>
    <x v="0"/>
    <n v="26"/>
    <n v="25.5"/>
    <s v="US"/>
    <s v="USD"/>
    <n v="1405746000"/>
    <n v="1407042000"/>
    <x v="169"/>
    <d v="2014-08-03T05:00:00"/>
    <b v="0"/>
    <b v="1"/>
    <x v="4"/>
    <s v="documentary"/>
  </r>
  <r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x v="3"/>
    <s v="plays"/>
  </r>
  <r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x v="2"/>
    <s v="wearables"/>
  </r>
  <r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x v="3"/>
    <s v="plays"/>
  </r>
  <r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x v="3"/>
    <s v="plays"/>
  </r>
  <r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x v="3"/>
    <s v="plays"/>
  </r>
  <r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x v="0"/>
    <s v="food trucks"/>
  </r>
  <r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x v="3"/>
    <s v="plays"/>
  </r>
  <r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x v="2"/>
    <s v="wearables"/>
  </r>
  <r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x v="2"/>
    <s v="web"/>
  </r>
  <r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x v="3"/>
    <s v="plays"/>
  </r>
  <r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x v="1"/>
    <s v="rock"/>
  </r>
  <r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x v="3"/>
    <s v="plays"/>
  </r>
  <r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x v="4"/>
    <s v="television"/>
  </r>
  <r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x v="3"/>
    <s v="plays"/>
  </r>
  <r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x v="4"/>
    <s v="shorts"/>
  </r>
  <r>
    <n v="2625"/>
    <n v="0.3201219512195122"/>
    <x v="0"/>
    <n v="35"/>
    <n v="75"/>
    <s v="IT"/>
    <s v="EUR"/>
    <n v="1417500000"/>
    <n v="1417586400"/>
    <x v="185"/>
    <d v="2014-12-03T06:00:00"/>
    <b v="0"/>
    <b v="0"/>
    <x v="3"/>
    <s v="plays"/>
  </r>
  <r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x v="3"/>
    <s v="plays"/>
  </r>
  <r>
    <n v="2538"/>
    <n v="0.68594594594594593"/>
    <x v="0"/>
    <n v="24"/>
    <n v="105.75"/>
    <s v="US"/>
    <s v="USD"/>
    <n v="1370322000"/>
    <n v="1370408400"/>
    <x v="187"/>
    <d v="2013-06-05T05:00:00"/>
    <b v="0"/>
    <b v="1"/>
    <x v="3"/>
    <s v="plays"/>
  </r>
  <r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x v="3"/>
    <s v="plays"/>
  </r>
  <r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x v="1"/>
    <s v="rock"/>
  </r>
  <r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x v="1"/>
    <s v="indie rock"/>
  </r>
  <r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x v="1"/>
    <s v="metal"/>
  </r>
  <r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x v="1"/>
    <s v="electric music"/>
  </r>
  <r>
    <n v="5178"/>
    <n v="0.63146341463414635"/>
    <x v="0"/>
    <n v="100"/>
    <n v="51.78"/>
    <s v="DK"/>
    <s v="DKK"/>
    <n v="1472878800"/>
    <n v="1474520400"/>
    <x v="173"/>
    <d v="2016-09-22T05:00:00"/>
    <b v="0"/>
    <b v="0"/>
    <x v="2"/>
    <s v="wearables"/>
  </r>
  <r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x v="4"/>
    <s v="drama"/>
  </r>
  <r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x v="1"/>
    <s v="electric music"/>
  </r>
  <r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x v="1"/>
    <s v="rock"/>
  </r>
  <r>
    <n v="2"/>
    <n v="0.02"/>
    <x v="0"/>
    <n v="1"/>
    <n v="2"/>
    <s v="CA"/>
    <s v="CAD"/>
    <n v="1269493200"/>
    <n v="1270443600"/>
    <x v="152"/>
    <d v="2010-04-05T05:00:00"/>
    <b v="0"/>
    <b v="0"/>
    <x v="3"/>
    <s v="plays"/>
  </r>
  <r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x v="2"/>
    <s v="web"/>
  </r>
  <r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x v="0"/>
    <s v="food trucks"/>
  </r>
  <r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x v="3"/>
    <s v="plays"/>
  </r>
  <r>
    <n v="2529"/>
    <n v="3.372E-2"/>
    <x v="0"/>
    <n v="40"/>
    <n v="63.225000000000001"/>
    <s v="US"/>
    <s v="USD"/>
    <n v="1301806800"/>
    <n v="1302670800"/>
    <x v="199"/>
    <d v="2011-04-13T05:00:00"/>
    <b v="0"/>
    <b v="0"/>
    <x v="1"/>
    <s v="jazz"/>
  </r>
  <r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x v="3"/>
    <s v="plays"/>
  </r>
  <r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x v="5"/>
    <s v="fiction"/>
  </r>
  <r>
    <n v="4257"/>
    <n v="4.2569999999999997"/>
    <x v="1"/>
    <n v="43"/>
    <n v="99"/>
    <s v="US"/>
    <s v="USD"/>
    <n v="1535432400"/>
    <n v="1537160400"/>
    <x v="202"/>
    <d v="2018-09-17T05:00:00"/>
    <b v="0"/>
    <b v="1"/>
    <x v="1"/>
    <s v="rock"/>
  </r>
  <r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x v="4"/>
    <s v="documentary"/>
  </r>
  <r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x v="4"/>
    <s v="documentary"/>
  </r>
  <r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x v="4"/>
    <s v="science fiction"/>
  </r>
  <r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x v="3"/>
    <s v="plays"/>
  </r>
  <r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x v="3"/>
    <s v="plays"/>
  </r>
  <r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x v="1"/>
    <s v="indie rock"/>
  </r>
  <r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x v="1"/>
    <s v="rock"/>
  </r>
  <r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x v="3"/>
    <s v="plays"/>
  </r>
  <r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x v="3"/>
    <s v="plays"/>
  </r>
  <r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x v="4"/>
    <s v="science fiction"/>
  </r>
  <r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x v="4"/>
    <s v="shorts"/>
  </r>
  <r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x v="4"/>
    <s v="animation"/>
  </r>
  <r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x v="3"/>
    <s v="plays"/>
  </r>
  <r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x v="0"/>
    <s v="food trucks"/>
  </r>
  <r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x v="7"/>
    <s v="photography books"/>
  </r>
  <r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x v="3"/>
    <s v="plays"/>
  </r>
  <r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x v="4"/>
    <s v="science fiction"/>
  </r>
  <r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x v="1"/>
    <s v="rock"/>
  </r>
  <r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x v="7"/>
    <s v="photography books"/>
  </r>
  <r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x v="6"/>
    <s v="mobile games"/>
  </r>
  <r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x v="4"/>
    <s v="animation"/>
  </r>
  <r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x v="6"/>
    <s v="mobile games"/>
  </r>
  <r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x v="6"/>
    <s v="video games"/>
  </r>
  <r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x v="3"/>
    <s v="plays"/>
  </r>
  <r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x v="3"/>
    <s v="plays"/>
  </r>
  <r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x v="4"/>
    <s v="animation"/>
  </r>
  <r>
    <n v="8181"/>
    <n v="1.0908"/>
    <x v="1"/>
    <n v="149"/>
    <n v="54.906040268456373"/>
    <s v="IT"/>
    <s v="EUR"/>
    <n v="1503378000"/>
    <n v="1503982800"/>
    <x v="228"/>
    <d v="2017-08-29T05:00:00"/>
    <b v="0"/>
    <b v="1"/>
    <x v="6"/>
    <s v="video games"/>
  </r>
  <r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x v="4"/>
    <s v="animation"/>
  </r>
  <r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x v="1"/>
    <s v="rock"/>
  </r>
  <r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x v="4"/>
    <s v="animation"/>
  </r>
  <r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x v="3"/>
    <s v="plays"/>
  </r>
  <r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x v="2"/>
    <s v="wearables"/>
  </r>
  <r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x v="3"/>
    <s v="plays"/>
  </r>
  <r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x v="5"/>
    <s v="nonfiction"/>
  </r>
  <r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x v="1"/>
    <s v="rock"/>
  </r>
  <r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x v="3"/>
    <s v="plays"/>
  </r>
  <r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x v="3"/>
    <s v="plays"/>
  </r>
  <r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x v="3"/>
    <s v="plays"/>
  </r>
  <r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x v="2"/>
    <s v="web"/>
  </r>
  <r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x v="5"/>
    <s v="fiction"/>
  </r>
  <r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x v="6"/>
    <s v="mobile games"/>
  </r>
  <r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x v="5"/>
    <s v="translations"/>
  </r>
  <r>
    <n v="3"/>
    <n v="0.03"/>
    <x v="0"/>
    <n v="1"/>
    <n v="3"/>
    <s v="US"/>
    <s v="USD"/>
    <n v="1264399200"/>
    <n v="1267423200"/>
    <x v="67"/>
    <d v="2010-03-01T06:00:00"/>
    <b v="0"/>
    <b v="0"/>
    <x v="1"/>
    <s v="rock"/>
  </r>
  <r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x v="3"/>
    <s v="plays"/>
  </r>
  <r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x v="3"/>
    <s v="plays"/>
  </r>
  <r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x v="4"/>
    <s v="drama"/>
  </r>
  <r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x v="5"/>
    <s v="nonfiction"/>
  </r>
  <r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x v="1"/>
    <s v="rock"/>
  </r>
  <r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x v="1"/>
    <s v="rock"/>
  </r>
  <r>
    <n v="8322"/>
    <n v="1.46"/>
    <x v="1"/>
    <n v="92"/>
    <n v="90.456521739130437"/>
    <s v="US"/>
    <s v="USD"/>
    <n v="1362463200"/>
    <n v="1363669200"/>
    <x v="249"/>
    <d v="2013-03-19T05:00:00"/>
    <b v="0"/>
    <b v="0"/>
    <x v="3"/>
    <s v="plays"/>
  </r>
  <r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x v="3"/>
    <s v="plays"/>
  </r>
  <r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x v="7"/>
    <s v="photography books"/>
  </r>
  <r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x v="1"/>
    <s v="rock"/>
  </r>
  <r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x v="1"/>
    <s v="rock"/>
  </r>
  <r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x v="1"/>
    <s v="indie rock"/>
  </r>
  <r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x v="7"/>
    <s v="photography books"/>
  </r>
  <r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x v="3"/>
    <s v="plays"/>
  </r>
  <r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x v="3"/>
    <s v="plays"/>
  </r>
  <r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x v="1"/>
    <s v="jazz"/>
  </r>
  <r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x v="3"/>
    <s v="plays"/>
  </r>
  <r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x v="4"/>
    <s v="documentary"/>
  </r>
  <r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x v="4"/>
    <s v="television"/>
  </r>
  <r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x v="6"/>
    <s v="video games"/>
  </r>
  <r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x v="7"/>
    <s v="photography books"/>
  </r>
  <r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x v="3"/>
    <s v="plays"/>
  </r>
  <r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x v="3"/>
    <s v="plays"/>
  </r>
  <r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x v="3"/>
    <s v="plays"/>
  </r>
  <r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x v="5"/>
    <s v="translations"/>
  </r>
  <r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x v="6"/>
    <s v="video games"/>
  </r>
  <r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x v="3"/>
    <s v="plays"/>
  </r>
  <r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x v="2"/>
    <s v="web"/>
  </r>
  <r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x v="3"/>
    <s v="plays"/>
  </r>
  <r>
    <n v="14536"/>
    <n v="5.8144"/>
    <x v="1"/>
    <n v="393"/>
    <n v="36.987277353689571"/>
    <s v="US"/>
    <s v="USD"/>
    <n v="1511244000"/>
    <n v="1511762400"/>
    <x v="271"/>
    <d v="2017-11-27T06:00:00"/>
    <b v="0"/>
    <b v="0"/>
    <x v="4"/>
    <s v="animation"/>
  </r>
  <r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x v="3"/>
    <s v="plays"/>
  </r>
  <r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x v="4"/>
    <s v="television"/>
  </r>
  <r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x v="1"/>
    <s v="rock"/>
  </r>
  <r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x v="2"/>
    <s v="web"/>
  </r>
  <r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x v="3"/>
    <s v="plays"/>
  </r>
  <r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x v="3"/>
    <s v="plays"/>
  </r>
  <r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x v="1"/>
    <s v="electric music"/>
  </r>
  <r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x v="1"/>
    <s v="metal"/>
  </r>
  <r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x v="3"/>
    <s v="plays"/>
  </r>
  <r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x v="4"/>
    <s v="documentary"/>
  </r>
  <r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x v="2"/>
    <s v="web"/>
  </r>
  <r>
    <n v="717"/>
    <n v="9.8219178082191785E-2"/>
    <x v="0"/>
    <n v="10"/>
    <n v="71.7"/>
    <s v="US"/>
    <s v="USD"/>
    <n v="1331874000"/>
    <n v="1333429200"/>
    <x v="282"/>
    <d v="2012-04-03T05:00:00"/>
    <b v="0"/>
    <b v="0"/>
    <x v="0"/>
    <s v="food trucks"/>
  </r>
  <r>
    <n v="1065"/>
    <n v="0.16384615384615384"/>
    <x v="3"/>
    <n v="32"/>
    <n v="33.28125"/>
    <s v="IT"/>
    <s v="EUR"/>
    <n v="1286254800"/>
    <n v="1287032400"/>
    <x v="283"/>
    <d v="2010-10-14T05:00:00"/>
    <b v="0"/>
    <b v="0"/>
    <x v="3"/>
    <s v="plays"/>
  </r>
  <r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x v="3"/>
    <s v="plays"/>
  </r>
  <r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x v="3"/>
    <s v="plays"/>
  </r>
  <r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x v="3"/>
    <s v="plays"/>
  </r>
  <r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x v="3"/>
    <s v="plays"/>
  </r>
  <r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x v="1"/>
    <s v="rock"/>
  </r>
  <r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x v="0"/>
    <s v="food trucks"/>
  </r>
  <r>
    <n v="5"/>
    <n v="0.05"/>
    <x v="0"/>
    <n v="1"/>
    <n v="5"/>
    <s v="DK"/>
    <s v="DKK"/>
    <n v="1504069200"/>
    <n v="1504155600"/>
    <x v="290"/>
    <d v="2017-08-31T05:00:00"/>
    <b v="0"/>
    <b v="1"/>
    <x v="5"/>
    <s v="nonfiction"/>
  </r>
  <r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x v="4"/>
    <s v="documentary"/>
  </r>
  <r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x v="3"/>
    <s v="plays"/>
  </r>
  <r>
    <n v="2809"/>
    <n v="0.82617647058823529"/>
    <x v="0"/>
    <n v="32"/>
    <n v="87.78125"/>
    <s v="US"/>
    <s v="USD"/>
    <n v="1452146400"/>
    <n v="1452578400"/>
    <x v="293"/>
    <d v="2016-01-12T06:00:00"/>
    <b v="0"/>
    <b v="0"/>
    <x v="1"/>
    <s v="indie rock"/>
  </r>
  <r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x v="4"/>
    <s v="documentary"/>
  </r>
  <r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x v="3"/>
    <s v="plays"/>
  </r>
  <r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x v="3"/>
    <s v="plays"/>
  </r>
  <r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x v="5"/>
    <s v="fiction"/>
  </r>
  <r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x v="3"/>
    <s v="plays"/>
  </r>
  <r>
    <n v="3087"/>
    <n v="0.75292682926829269"/>
    <x v="3"/>
    <n v="75"/>
    <n v="41.16"/>
    <s v="US"/>
    <s v="USD"/>
    <n v="1316581200"/>
    <n v="1318309200"/>
    <x v="299"/>
    <d v="2011-10-11T05:00:00"/>
    <b v="0"/>
    <b v="1"/>
    <x v="1"/>
    <s v="indie rock"/>
  </r>
  <r>
    <n v="1586"/>
    <n v="0.20333333333333334"/>
    <x v="0"/>
    <n v="16"/>
    <n v="99.125"/>
    <s v="US"/>
    <s v="USD"/>
    <n v="1270789200"/>
    <n v="1272171600"/>
    <x v="300"/>
    <d v="2010-04-25T05:00:00"/>
    <b v="0"/>
    <b v="0"/>
    <x v="6"/>
    <s v="video games"/>
  </r>
  <r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x v="3"/>
    <s v="plays"/>
  </r>
  <r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x v="3"/>
    <s v="plays"/>
  </r>
  <r>
    <n v="8697"/>
    <n v="3.9531818181818181"/>
    <x v="1"/>
    <n v="223"/>
    <n v="39"/>
    <s v="US"/>
    <s v="USD"/>
    <n v="1330322400"/>
    <n v="1330495200"/>
    <x v="301"/>
    <d v="2012-02-29T06:00:00"/>
    <b v="0"/>
    <b v="0"/>
    <x v="1"/>
    <s v="rock"/>
  </r>
  <r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x v="4"/>
    <s v="documentary"/>
  </r>
  <r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x v="3"/>
    <s v="plays"/>
  </r>
  <r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x v="0"/>
    <s v="food trucks"/>
  </r>
  <r>
    <n v="1269"/>
    <n v="0.19227272727272726"/>
    <x v="0"/>
    <n v="30"/>
    <n v="42.3"/>
    <s v="US"/>
    <s v="USD"/>
    <n v="1494738000"/>
    <n v="1495861200"/>
    <x v="304"/>
    <d v="2017-05-27T05:00:00"/>
    <b v="0"/>
    <b v="0"/>
    <x v="3"/>
    <s v="plays"/>
  </r>
  <r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x v="1"/>
    <s v="rock"/>
  </r>
  <r>
    <n v="3251"/>
    <n v="0.38702380952380955"/>
    <x v="3"/>
    <n v="64"/>
    <n v="50.796875"/>
    <s v="US"/>
    <s v="USD"/>
    <n v="1281589200"/>
    <n v="1283662800"/>
    <x v="306"/>
    <d v="2010-09-05T05:00:00"/>
    <b v="0"/>
    <b v="0"/>
    <x v="2"/>
    <s v="web"/>
  </r>
  <r>
    <n v="8092"/>
    <n v="9.5876777251184833E-2"/>
    <x v="0"/>
    <n v="80"/>
    <n v="101.15"/>
    <s v="US"/>
    <s v="USD"/>
    <n v="1305003600"/>
    <n v="1305781200"/>
    <x v="307"/>
    <d v="2011-05-19T05:00:00"/>
    <b v="0"/>
    <b v="0"/>
    <x v="5"/>
    <s v="fiction"/>
  </r>
  <r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x v="4"/>
    <s v="shorts"/>
  </r>
  <r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x v="3"/>
    <s v="plays"/>
  </r>
  <r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x v="4"/>
    <s v="documentary"/>
  </r>
  <r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x v="3"/>
    <s v="plays"/>
  </r>
  <r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x v="3"/>
    <s v="plays"/>
  </r>
  <r>
    <n v="3326"/>
    <n v="0.46194444444444444"/>
    <x v="0"/>
    <n v="128"/>
    <n v="25.984375"/>
    <s v="US"/>
    <s v="USD"/>
    <n v="1451109600"/>
    <n v="1451628000"/>
    <x v="312"/>
    <d v="2016-01-01T06:00:00"/>
    <b v="0"/>
    <b v="0"/>
    <x v="4"/>
    <s v="animation"/>
  </r>
  <r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x v="3"/>
    <s v="plays"/>
  </r>
  <r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x v="1"/>
    <s v="rock"/>
  </r>
  <r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x v="6"/>
    <s v="video games"/>
  </r>
  <r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x v="4"/>
    <s v="documentary"/>
  </r>
  <r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x v="0"/>
    <s v="food trucks"/>
  </r>
  <r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x v="2"/>
    <s v="wearables"/>
  </r>
  <r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x v="3"/>
    <s v="plays"/>
  </r>
  <r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x v="1"/>
    <s v="rock"/>
  </r>
  <r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x v="1"/>
    <s v="rock"/>
  </r>
  <r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x v="1"/>
    <s v="rock"/>
  </r>
  <r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x v="3"/>
    <s v="plays"/>
  </r>
  <r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x v="3"/>
    <s v="plays"/>
  </r>
  <r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x v="3"/>
    <s v="plays"/>
  </r>
  <r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x v="7"/>
    <s v="photography books"/>
  </r>
  <r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x v="1"/>
    <s v="indie rock"/>
  </r>
  <r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x v="3"/>
    <s v="plays"/>
  </r>
  <r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x v="3"/>
    <s v="plays"/>
  </r>
  <r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x v="6"/>
    <s v="video games"/>
  </r>
  <r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x v="4"/>
    <s v="drama"/>
  </r>
  <r>
    <n v="2758"/>
    <n v="0.34475"/>
    <x v="0"/>
    <n v="25"/>
    <n v="110.32"/>
    <s v="US"/>
    <s v="USD"/>
    <n v="1503550800"/>
    <n v="1508302800"/>
    <x v="331"/>
    <d v="2017-10-18T05:00:00"/>
    <b v="0"/>
    <b v="1"/>
    <x v="1"/>
    <s v="indie rock"/>
  </r>
  <r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x v="2"/>
    <s v="web"/>
  </r>
  <r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x v="0"/>
    <s v="food trucks"/>
  </r>
  <r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x v="3"/>
    <s v="plays"/>
  </r>
  <r>
    <n v="5"/>
    <n v="0.05"/>
    <x v="0"/>
    <n v="1"/>
    <n v="5"/>
    <s v="US"/>
    <s v="USD"/>
    <n v="1432098000"/>
    <n v="1433653200"/>
    <x v="334"/>
    <d v="2015-06-07T05:00:00"/>
    <b v="0"/>
    <b v="1"/>
    <x v="1"/>
    <s v="jazz"/>
  </r>
  <r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x v="1"/>
    <s v="rock"/>
  </r>
  <r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x v="3"/>
    <s v="plays"/>
  </r>
  <r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x v="3"/>
    <s v="plays"/>
  </r>
  <r>
    <n v="7548"/>
    <n v="1.2373770491803278"/>
    <x v="1"/>
    <n v="80"/>
    <n v="94.35"/>
    <s v="DK"/>
    <s v="DKK"/>
    <n v="1378184400"/>
    <n v="1378789200"/>
    <x v="338"/>
    <d v="2013-09-10T05:00:00"/>
    <b v="0"/>
    <b v="0"/>
    <x v="4"/>
    <s v="documentary"/>
  </r>
  <r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x v="2"/>
    <s v="wearables"/>
  </r>
  <r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x v="3"/>
    <s v="plays"/>
  </r>
  <r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x v="6"/>
    <s v="video games"/>
  </r>
  <r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x v="7"/>
    <s v="photography books"/>
  </r>
  <r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x v="4"/>
    <s v="animation"/>
  </r>
  <r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x v="3"/>
    <s v="plays"/>
  </r>
  <r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x v="3"/>
    <s v="plays"/>
  </r>
  <r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x v="1"/>
    <s v="rock"/>
  </r>
  <r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x v="1"/>
    <s v="rock"/>
  </r>
  <r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x v="1"/>
    <s v="indie rock"/>
  </r>
  <r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x v="3"/>
    <s v="plays"/>
  </r>
  <r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x v="3"/>
    <s v="plays"/>
  </r>
  <r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x v="3"/>
    <s v="plays"/>
  </r>
  <r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x v="4"/>
    <s v="documentary"/>
  </r>
  <r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x v="4"/>
    <s v="television"/>
  </r>
  <r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x v="3"/>
    <s v="plays"/>
  </r>
  <r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x v="3"/>
    <s v="plays"/>
  </r>
  <r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x v="4"/>
    <s v="documentary"/>
  </r>
  <r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x v="3"/>
    <s v="plays"/>
  </r>
  <r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x v="4"/>
    <s v="documentary"/>
  </r>
  <r>
    <n v="1479"/>
    <n v="0.54777777777777781"/>
    <x v="0"/>
    <n v="25"/>
    <n v="59.16"/>
    <s v="US"/>
    <s v="USD"/>
    <n v="1444971600"/>
    <n v="1449900000"/>
    <x v="358"/>
    <d v="2015-12-12T06:00:00"/>
    <b v="0"/>
    <b v="0"/>
    <x v="1"/>
    <s v="indie rock"/>
  </r>
  <r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x v="1"/>
    <s v="rock"/>
  </r>
  <r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x v="3"/>
    <s v="plays"/>
  </r>
  <r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x v="4"/>
    <s v="documentary"/>
  </r>
  <r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x v="3"/>
    <s v="plays"/>
  </r>
  <r>
    <n v="4008"/>
    <n v="1.6032"/>
    <x v="1"/>
    <n v="84"/>
    <n v="47.714285714285715"/>
    <s v="US"/>
    <s v="USD"/>
    <n v="1371963600"/>
    <n v="1372395600"/>
    <x v="362"/>
    <d v="2013-06-28T05:00:00"/>
    <b v="0"/>
    <b v="0"/>
    <x v="3"/>
    <s v="plays"/>
  </r>
  <r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x v="3"/>
    <s v="plays"/>
  </r>
  <r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x v="7"/>
    <s v="photography books"/>
  </r>
  <r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x v="0"/>
    <s v="food trucks"/>
  </r>
  <r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x v="4"/>
    <s v="documentary"/>
  </r>
  <r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x v="5"/>
    <s v="nonfiction"/>
  </r>
  <r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x v="3"/>
    <s v="plays"/>
  </r>
  <r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x v="2"/>
    <s v="wearables"/>
  </r>
  <r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x v="1"/>
    <s v="indie rock"/>
  </r>
  <r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x v="3"/>
    <s v="plays"/>
  </r>
  <r>
    <n v="4477"/>
    <n v="1.8654166666666667"/>
    <x v="1"/>
    <n v="50"/>
    <n v="89.54"/>
    <s v="US"/>
    <s v="USD"/>
    <n v="1379048400"/>
    <n v="1380344400"/>
    <x v="371"/>
    <d v="2013-09-28T05:00:00"/>
    <b v="0"/>
    <b v="0"/>
    <x v="7"/>
    <s v="photography books"/>
  </r>
  <r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x v="5"/>
    <s v="nonfiction"/>
  </r>
  <r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x v="2"/>
    <s v="wearables"/>
  </r>
  <r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x v="1"/>
    <s v="jazz"/>
  </r>
  <r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x v="4"/>
    <s v="documentary"/>
  </r>
  <r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x v="3"/>
    <s v="plays"/>
  </r>
  <r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x v="4"/>
    <s v="drama"/>
  </r>
  <r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x v="1"/>
    <s v="rock"/>
  </r>
  <r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x v="4"/>
    <s v="animation"/>
  </r>
  <r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x v="1"/>
    <s v="indie rock"/>
  </r>
  <r>
    <n v="2"/>
    <n v="0.02"/>
    <x v="0"/>
    <n v="1"/>
    <n v="2"/>
    <s v="US"/>
    <s v="USD"/>
    <n v="1376629200"/>
    <n v="1378530000"/>
    <x v="380"/>
    <d v="2013-09-07T05:00:00"/>
    <b v="0"/>
    <b v="1"/>
    <x v="7"/>
    <s v="photography books"/>
  </r>
  <r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x v="3"/>
    <s v="plays"/>
  </r>
  <r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x v="4"/>
    <s v="shorts"/>
  </r>
  <r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x v="3"/>
    <s v="plays"/>
  </r>
  <r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x v="3"/>
    <s v="plays"/>
  </r>
  <r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x v="3"/>
    <s v="plays"/>
  </r>
  <r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x v="4"/>
    <s v="documentary"/>
  </r>
  <r>
    <n v="12100"/>
    <n v="3.5588235294117645"/>
    <x v="1"/>
    <n v="484"/>
    <n v="25"/>
    <s v="DK"/>
    <s v="DKK"/>
    <n v="1570942800"/>
    <n v="1571547600"/>
    <x v="386"/>
    <d v="2019-10-20T05:00:00"/>
    <b v="0"/>
    <b v="0"/>
    <x v="3"/>
    <s v="plays"/>
  </r>
  <r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x v="4"/>
    <s v="documentary"/>
  </r>
  <r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x v="1"/>
    <s v="rock"/>
  </r>
  <r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x v="6"/>
    <s v="mobile games"/>
  </r>
  <r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x v="3"/>
    <s v="plays"/>
  </r>
  <r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x v="5"/>
    <s v="fiction"/>
  </r>
  <r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x v="4"/>
    <s v="animation"/>
  </r>
  <r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x v="0"/>
    <s v="food trucks"/>
  </r>
  <r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x v="3"/>
    <s v="plays"/>
  </r>
  <r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x v="4"/>
    <s v="documentary"/>
  </r>
  <r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x v="3"/>
    <s v="plays"/>
  </r>
  <r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x v="4"/>
    <s v="documentary"/>
  </r>
  <r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x v="2"/>
    <s v="web"/>
  </r>
  <r>
    <n v="6423"/>
    <n v="1.2846"/>
    <x v="1"/>
    <n v="94"/>
    <n v="68.329787234042556"/>
    <s v="US"/>
    <s v="USD"/>
    <n v="1498366800"/>
    <n v="1499576400"/>
    <x v="398"/>
    <d v="2017-07-09T05:00:00"/>
    <b v="0"/>
    <b v="0"/>
    <x v="3"/>
    <s v="plays"/>
  </r>
  <r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x v="2"/>
    <s v="wearables"/>
  </r>
  <r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x v="3"/>
    <s v="plays"/>
  </r>
  <r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x v="0"/>
    <s v="food trucks"/>
  </r>
  <r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x v="1"/>
    <s v="indie rock"/>
  </r>
  <r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x v="7"/>
    <s v="photography books"/>
  </r>
  <r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x v="3"/>
    <s v="plays"/>
  </r>
  <r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x v="3"/>
    <s v="plays"/>
  </r>
  <r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x v="4"/>
    <s v="animation"/>
  </r>
  <r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x v="7"/>
    <s v="photography books"/>
  </r>
  <r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x v="3"/>
    <s v="plays"/>
  </r>
  <r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x v="3"/>
    <s v="plays"/>
  </r>
  <r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x v="3"/>
    <s v="plays"/>
  </r>
  <r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x v="4"/>
    <s v="documentary"/>
  </r>
  <r>
    <n v="903"/>
    <n v="0.16722222222222222"/>
    <x v="3"/>
    <n v="10"/>
    <n v="90.3"/>
    <s v="CA"/>
    <s v="CAD"/>
    <n v="1480572000"/>
    <n v="1481781600"/>
    <x v="411"/>
    <d v="2016-12-15T06:00:00"/>
    <b v="1"/>
    <b v="0"/>
    <x v="3"/>
    <s v="plays"/>
  </r>
  <r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x v="3"/>
    <s v="plays"/>
  </r>
  <r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x v="1"/>
    <s v="jazz"/>
  </r>
  <r>
    <n v="9969"/>
    <n v="1.2307407407407407"/>
    <x v="1"/>
    <n v="192"/>
    <n v="51.921875"/>
    <s v="US"/>
    <s v="USD"/>
    <n v="1442120400"/>
    <n v="1442379600"/>
    <x v="414"/>
    <d v="2015-09-16T05:00:00"/>
    <b v="0"/>
    <b v="1"/>
    <x v="4"/>
    <s v="animation"/>
  </r>
  <r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x v="3"/>
    <s v="plays"/>
  </r>
  <r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x v="4"/>
    <s v="science fiction"/>
  </r>
  <r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x v="4"/>
    <s v="television"/>
  </r>
  <r>
    <n v="1744"/>
    <n v="0.24914285714285714"/>
    <x v="0"/>
    <n v="32"/>
    <n v="54.5"/>
    <s v="US"/>
    <s v="USD"/>
    <n v="1335416400"/>
    <n v="1337835600"/>
    <x v="418"/>
    <d v="2012-05-24T05:00:00"/>
    <b v="0"/>
    <b v="0"/>
    <x v="2"/>
    <s v="wearables"/>
  </r>
  <r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x v="3"/>
    <s v="plays"/>
  </r>
  <r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x v="3"/>
    <s v="plays"/>
  </r>
  <r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x v="1"/>
    <s v="indie rock"/>
  </r>
  <r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x v="3"/>
    <s v="plays"/>
  </r>
  <r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x v="2"/>
    <s v="wearables"/>
  </r>
  <r>
    <n v="37754"/>
    <n v="0.24326030927835052"/>
    <x v="3"/>
    <n v="439"/>
    <n v="86"/>
    <s v="GB"/>
    <s v="GBP"/>
    <n v="1513663200"/>
    <n v="1515045600"/>
    <x v="424"/>
    <d v="2018-01-04T06:00:00"/>
    <b v="0"/>
    <b v="0"/>
    <x v="4"/>
    <s v="television"/>
  </r>
  <r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x v="6"/>
    <s v="video games"/>
  </r>
  <r>
    <n v="8703"/>
    <n v="9.67"/>
    <x v="1"/>
    <n v="86"/>
    <n v="101.19767441860465"/>
    <s v="DK"/>
    <s v="DKK"/>
    <n v="1551852000"/>
    <n v="1553317200"/>
    <x v="426"/>
    <d v="2019-03-23T05:00:00"/>
    <b v="0"/>
    <b v="0"/>
    <x v="6"/>
    <s v="video games"/>
  </r>
  <r>
    <n v="4"/>
    <n v="0.04"/>
    <x v="0"/>
    <n v="1"/>
    <n v="4"/>
    <s v="CA"/>
    <s v="CAD"/>
    <n v="1540098000"/>
    <n v="1542088800"/>
    <x v="427"/>
    <d v="2018-11-13T06:00:00"/>
    <b v="0"/>
    <b v="0"/>
    <x v="4"/>
    <s v="animation"/>
  </r>
  <r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x v="1"/>
    <s v="rock"/>
  </r>
  <r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x v="4"/>
    <s v="drama"/>
  </r>
  <r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x v="4"/>
    <s v="science fiction"/>
  </r>
  <r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x v="4"/>
    <s v="drama"/>
  </r>
  <r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x v="3"/>
    <s v="plays"/>
  </r>
  <r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x v="1"/>
    <s v="indie rock"/>
  </r>
  <r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x v="3"/>
    <s v="plays"/>
  </r>
  <r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x v="3"/>
    <s v="plays"/>
  </r>
  <r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x v="4"/>
    <s v="documentary"/>
  </r>
  <r>
    <n v="4119"/>
    <n v="1.7162500000000001"/>
    <x v="1"/>
    <n v="50"/>
    <n v="82.38"/>
    <s v="US"/>
    <s v="USD"/>
    <n v="1281330000"/>
    <n v="1281589200"/>
    <x v="8"/>
    <d v="2010-08-12T05:00:00"/>
    <b v="0"/>
    <b v="0"/>
    <x v="3"/>
    <s v="plays"/>
  </r>
  <r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x v="4"/>
    <s v="drama"/>
  </r>
  <r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x v="6"/>
    <s v="mobile games"/>
  </r>
  <r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x v="4"/>
    <s v="animation"/>
  </r>
  <r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x v="3"/>
    <s v="plays"/>
  </r>
  <r>
    <n v="8829"/>
    <n v="1.8785106382978722"/>
    <x v="1"/>
    <n v="80"/>
    <n v="110.3625"/>
    <s v="US"/>
    <s v="USD"/>
    <n v="1517032800"/>
    <n v="1517810400"/>
    <x v="439"/>
    <d v="2018-02-05T06:00:00"/>
    <b v="0"/>
    <b v="0"/>
    <x v="5"/>
    <s v="translations"/>
  </r>
  <r>
    <n v="3984"/>
    <n v="3.32"/>
    <x v="1"/>
    <n v="42"/>
    <n v="94.857142857142861"/>
    <s v="US"/>
    <s v="USD"/>
    <n v="1368594000"/>
    <n v="1370581200"/>
    <x v="440"/>
    <d v="2013-06-07T05:00:00"/>
    <b v="0"/>
    <b v="1"/>
    <x v="2"/>
    <s v="wearables"/>
  </r>
  <r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x v="2"/>
    <s v="web"/>
  </r>
  <r>
    <n v="1620"/>
    <n v="0.40500000000000003"/>
    <x v="0"/>
    <n v="16"/>
    <n v="101.25"/>
    <s v="US"/>
    <s v="USD"/>
    <n v="1555218000"/>
    <n v="1556600400"/>
    <x v="442"/>
    <d v="2019-04-30T05:00:00"/>
    <b v="0"/>
    <b v="0"/>
    <x v="3"/>
    <s v="plays"/>
  </r>
  <r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x v="4"/>
    <s v="drama"/>
  </r>
  <r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x v="2"/>
    <s v="wearables"/>
  </r>
  <r>
    <n v="9889"/>
    <n v="3.19"/>
    <x v="1"/>
    <n v="194"/>
    <n v="50.97422680412371"/>
    <s v="GB"/>
    <s v="GBP"/>
    <n v="1335934800"/>
    <n v="1335934800"/>
    <x v="444"/>
    <d v="2012-05-02T05:00:00"/>
    <b v="0"/>
    <b v="1"/>
    <x v="0"/>
    <s v="food trucks"/>
  </r>
  <r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x v="1"/>
    <s v="rock"/>
  </r>
  <r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x v="1"/>
    <s v="electric music"/>
  </r>
  <r>
    <n v="14606"/>
    <n v="3.6515"/>
    <x v="1"/>
    <n v="142"/>
    <n v="102.85915492957747"/>
    <s v="US"/>
    <s v="USD"/>
    <n v="1418709600"/>
    <n v="1418796000"/>
    <x v="447"/>
    <d v="2014-12-17T06:00:00"/>
    <b v="0"/>
    <b v="0"/>
    <x v="4"/>
    <s v="television"/>
  </r>
  <r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x v="5"/>
    <s v="translations"/>
  </r>
  <r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x v="5"/>
    <s v="fiction"/>
  </r>
  <r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x v="4"/>
    <s v="science fiction"/>
  </r>
  <r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x v="2"/>
    <s v="wearables"/>
  </r>
  <r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x v="0"/>
    <s v="food trucks"/>
  </r>
  <r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x v="7"/>
    <s v="photography books"/>
  </r>
  <r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x v="3"/>
    <s v="plays"/>
  </r>
  <r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x v="5"/>
    <s v="fiction"/>
  </r>
  <r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x v="3"/>
    <s v="plays"/>
  </r>
  <r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x v="0"/>
    <s v="food trucks"/>
  </r>
  <r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x v="3"/>
    <s v="plays"/>
  </r>
  <r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x v="5"/>
    <s v="translations"/>
  </r>
  <r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x v="3"/>
    <s v="plays"/>
  </r>
  <r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x v="3"/>
    <s v="plays"/>
  </r>
  <r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x v="2"/>
    <s v="wearables"/>
  </r>
  <r>
    <n v="4596"/>
    <n v="1.915"/>
    <x v="1"/>
    <n v="144"/>
    <n v="31.916666666666668"/>
    <s v="US"/>
    <s v="USD"/>
    <n v="1573970400"/>
    <n v="1574575200"/>
    <x v="462"/>
    <d v="2019-11-24T06:00:00"/>
    <b v="0"/>
    <b v="0"/>
    <x v="8"/>
    <s v="audio"/>
  </r>
  <r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x v="0"/>
    <s v="food trucks"/>
  </r>
  <r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x v="4"/>
    <s v="shorts"/>
  </r>
  <r>
    <n v="6514"/>
    <n v="7.2377777777777776"/>
    <x v="1"/>
    <n v="64"/>
    <n v="101.78125"/>
    <s v="US"/>
    <s v="USD"/>
    <n v="1561784400"/>
    <n v="1562907600"/>
    <x v="465"/>
    <d v="2019-07-12T05:00:00"/>
    <b v="0"/>
    <b v="0"/>
    <x v="7"/>
    <s v="photography books"/>
  </r>
  <r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x v="2"/>
    <s v="wearables"/>
  </r>
  <r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x v="3"/>
    <s v="plays"/>
  </r>
  <r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x v="4"/>
    <s v="animation"/>
  </r>
  <r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x v="2"/>
    <s v="wearables"/>
  </r>
  <r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x v="2"/>
    <s v="web"/>
  </r>
  <r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x v="4"/>
    <s v="documentary"/>
  </r>
  <r>
    <n v="0"/>
    <n v="0"/>
    <x v="0"/>
    <n v="0"/>
    <e v="#DIV/0!"/>
    <s v="US"/>
    <s v="USD"/>
    <n v="1367384400"/>
    <n v="1369803600"/>
    <x v="472"/>
    <d v="2013-05-29T05:00:00"/>
    <b v="0"/>
    <b v="1"/>
    <x v="3"/>
    <s v="plays"/>
  </r>
  <r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x v="4"/>
    <s v="documentary"/>
  </r>
  <r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x v="6"/>
    <s v="video games"/>
  </r>
  <r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x v="4"/>
    <s v="drama"/>
  </r>
  <r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x v="1"/>
    <s v="rock"/>
  </r>
  <r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x v="5"/>
    <s v="radio &amp; podcasts"/>
  </r>
  <r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x v="3"/>
    <s v="plays"/>
  </r>
  <r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x v="2"/>
    <s v="web"/>
  </r>
  <r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x v="3"/>
    <s v="plays"/>
  </r>
  <r>
    <n v="119510"/>
    <n v="0.70925816023738875"/>
    <x v="0"/>
    <n v="1258"/>
    <n v="95"/>
    <s v="US"/>
    <s v="USD"/>
    <n v="1336194000"/>
    <n v="1337058000"/>
    <x v="477"/>
    <d v="2012-05-15T05:00:00"/>
    <b v="0"/>
    <b v="0"/>
    <x v="3"/>
    <s v="plays"/>
  </r>
  <r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x v="4"/>
    <s v="drama"/>
  </r>
  <r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x v="3"/>
    <s v="plays"/>
  </r>
  <r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x v="6"/>
    <s v="video games"/>
  </r>
  <r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x v="4"/>
    <s v="television"/>
  </r>
  <r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x v="1"/>
    <s v="rock"/>
  </r>
  <r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x v="3"/>
    <s v="plays"/>
  </r>
  <r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x v="5"/>
    <s v="nonfiction"/>
  </r>
  <r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x v="0"/>
    <s v="food trucks"/>
  </r>
  <r>
    <n v="622"/>
    <n v="7.0681818181818179E-2"/>
    <x v="0"/>
    <n v="10"/>
    <n v="62.2"/>
    <s v="US"/>
    <s v="USD"/>
    <n v="1519365600"/>
    <n v="1519538400"/>
    <x v="484"/>
    <d v="2018-02-25T06:00:00"/>
    <b v="0"/>
    <b v="1"/>
    <x v="4"/>
    <s v="animation"/>
  </r>
  <r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x v="1"/>
    <s v="rock"/>
  </r>
  <r>
    <n v="3406"/>
    <n v="4.2575000000000003"/>
    <x v="1"/>
    <n v="32"/>
    <n v="106.4375"/>
    <s v="US"/>
    <s v="USD"/>
    <n v="1555650000"/>
    <n v="1555909200"/>
    <x v="485"/>
    <d v="2019-04-22T05:00:00"/>
    <b v="0"/>
    <b v="0"/>
    <x v="3"/>
    <s v="plays"/>
  </r>
  <r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x v="4"/>
    <s v="drama"/>
  </r>
  <r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x v="4"/>
    <s v="shorts"/>
  </r>
  <r>
    <n v="6303"/>
    <n v="7.003333333333333"/>
    <x v="1"/>
    <n v="89"/>
    <n v="70.82022471910112"/>
    <s v="US"/>
    <s v="USD"/>
    <n v="1267682400"/>
    <n v="1268114400"/>
    <x v="488"/>
    <d v="2010-03-09T06:00:00"/>
    <b v="0"/>
    <b v="0"/>
    <x v="4"/>
    <s v="shorts"/>
  </r>
  <r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x v="3"/>
    <s v="plays"/>
  </r>
  <r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x v="2"/>
    <s v="wearables"/>
  </r>
  <r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x v="3"/>
    <s v="plays"/>
  </r>
  <r>
    <n v="188480"/>
    <n v="0.99619450317124736"/>
    <x v="0"/>
    <n v="6080"/>
    <n v="31"/>
    <s v="CA"/>
    <s v="CAD"/>
    <n v="1454652000"/>
    <n v="1457762400"/>
    <x v="491"/>
    <d v="2016-03-12T06:00:00"/>
    <b v="0"/>
    <b v="0"/>
    <x v="4"/>
    <s v="animation"/>
  </r>
  <r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x v="1"/>
    <s v="indie rock"/>
  </r>
  <r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x v="6"/>
    <s v="video games"/>
  </r>
  <r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x v="5"/>
    <s v="fiction"/>
  </r>
  <r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x v="6"/>
    <s v="video games"/>
  </r>
  <r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x v="3"/>
    <s v="plays"/>
  </r>
  <r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x v="1"/>
    <s v="indie rock"/>
  </r>
  <r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x v="4"/>
    <s v="drama"/>
  </r>
  <r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x v="3"/>
    <s v="plays"/>
  </r>
  <r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x v="5"/>
    <s v="fiction"/>
  </r>
  <r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x v="4"/>
    <s v="documentary"/>
  </r>
  <r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x v="6"/>
    <s v="mobile games"/>
  </r>
  <r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x v="0"/>
    <s v="food trucks"/>
  </r>
  <r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x v="7"/>
    <s v="photography books"/>
  </r>
  <r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x v="6"/>
    <s v="mobile games"/>
  </r>
  <r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x v="1"/>
    <s v="indie rock"/>
  </r>
  <r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x v="6"/>
    <s v="video games"/>
  </r>
  <r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x v="1"/>
    <s v="rock"/>
  </r>
  <r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x v="3"/>
    <s v="plays"/>
  </r>
  <r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x v="3"/>
    <s v="plays"/>
  </r>
  <r>
    <n v="12597"/>
    <n v="9.69"/>
    <x v="1"/>
    <n v="156"/>
    <n v="80.75"/>
    <s v="US"/>
    <s v="USD"/>
    <n v="1422165600"/>
    <n v="1423202400"/>
    <x v="511"/>
    <d v="2015-02-06T06:00:00"/>
    <b v="0"/>
    <b v="0"/>
    <x v="4"/>
    <s v="drama"/>
  </r>
  <r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x v="3"/>
    <s v="plays"/>
  </r>
  <r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x v="2"/>
    <s v="wearables"/>
  </r>
  <r>
    <n v="4"/>
    <n v="0.04"/>
    <x v="3"/>
    <n v="1"/>
    <n v="4"/>
    <s v="CH"/>
    <s v="CHF"/>
    <n v="1330495200"/>
    <n v="1332306000"/>
    <x v="514"/>
    <d v="2012-03-21T05:00:00"/>
    <b v="0"/>
    <b v="0"/>
    <x v="1"/>
    <s v="indie rock"/>
  </r>
  <r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x v="2"/>
    <s v="web"/>
  </r>
  <r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x v="3"/>
    <s v="plays"/>
  </r>
  <r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x v="1"/>
    <s v="rock"/>
  </r>
  <r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x v="1"/>
    <s v="indie rock"/>
  </r>
  <r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x v="1"/>
    <s v="rock"/>
  </r>
  <r>
    <n v="12467"/>
    <n v="2.3975"/>
    <x v="1"/>
    <n v="122"/>
    <n v="102.18852459016394"/>
    <s v="US"/>
    <s v="USD"/>
    <n v="1315285200"/>
    <n v="1315890000"/>
    <x v="520"/>
    <d v="2011-09-13T05:00:00"/>
    <b v="0"/>
    <b v="1"/>
    <x v="5"/>
    <s v="translations"/>
  </r>
  <r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x v="4"/>
    <s v="science fiction"/>
  </r>
  <r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x v="3"/>
    <s v="plays"/>
  </r>
  <r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x v="3"/>
    <s v="plays"/>
  </r>
  <r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x v="4"/>
    <s v="animation"/>
  </r>
  <r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x v="3"/>
    <s v="plays"/>
  </r>
  <r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x v="1"/>
    <s v="rock"/>
  </r>
  <r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x v="4"/>
    <s v="documentary"/>
  </r>
  <r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x v="3"/>
    <s v="plays"/>
  </r>
  <r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x v="3"/>
    <s v="plays"/>
  </r>
  <r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x v="1"/>
    <s v="electric music"/>
  </r>
  <r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x v="1"/>
    <s v="rock"/>
  </r>
  <r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x v="3"/>
    <s v="plays"/>
  </r>
  <r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x v="4"/>
    <s v="animation"/>
  </r>
  <r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x v="1"/>
    <s v="rock"/>
  </r>
  <r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x v="4"/>
    <s v="shorts"/>
  </r>
  <r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x v="1"/>
    <s v="rock"/>
  </r>
  <r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x v="8"/>
    <s v="audio"/>
  </r>
  <r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x v="0"/>
    <s v="food trucks"/>
  </r>
  <r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x v="3"/>
    <s v="plays"/>
  </r>
  <r>
    <n v="6298"/>
    <n v="0.6492783505154639"/>
    <x v="0"/>
    <n v="64"/>
    <n v="98.40625"/>
    <s v="US"/>
    <s v="USD"/>
    <n v="1509512400"/>
    <n v="1510984800"/>
    <x v="535"/>
    <d v="2017-11-18T06:00:00"/>
    <b v="0"/>
    <b v="0"/>
    <x v="3"/>
    <s v="plays"/>
  </r>
  <r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x v="1"/>
    <s v="jazz"/>
  </r>
  <r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x v="4"/>
    <s v="science fiction"/>
  </r>
  <r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x v="1"/>
    <s v="jazz"/>
  </r>
  <r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x v="3"/>
    <s v="plays"/>
  </r>
  <r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x v="2"/>
    <s v="web"/>
  </r>
  <r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x v="6"/>
    <s v="video games"/>
  </r>
  <r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x v="4"/>
    <s v="documentary"/>
  </r>
  <r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x v="2"/>
    <s v="web"/>
  </r>
  <r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x v="5"/>
    <s v="translations"/>
  </r>
  <r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x v="1"/>
    <s v="rock"/>
  </r>
  <r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x v="0"/>
    <s v="food trucks"/>
  </r>
  <r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x v="3"/>
    <s v="plays"/>
  </r>
  <r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x v="4"/>
    <s v="documentary"/>
  </r>
  <r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x v="5"/>
    <s v="radio &amp; podcasts"/>
  </r>
  <r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x v="6"/>
    <s v="video games"/>
  </r>
  <r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x v="3"/>
    <s v="plays"/>
  </r>
  <r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x v="4"/>
    <s v="animation"/>
  </r>
  <r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x v="3"/>
    <s v="plays"/>
  </r>
  <r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x v="3"/>
    <s v="plays"/>
  </r>
  <r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x v="4"/>
    <s v="drama"/>
  </r>
  <r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x v="3"/>
    <s v="plays"/>
  </r>
  <r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x v="1"/>
    <s v="rock"/>
  </r>
  <r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x v="4"/>
    <s v="documentary"/>
  </r>
  <r>
    <n v="5"/>
    <n v="0.05"/>
    <x v="0"/>
    <n v="1"/>
    <n v="5"/>
    <s v="GB"/>
    <s v="GBP"/>
    <n v="1375160400"/>
    <n v="1376197200"/>
    <x v="555"/>
    <d v="2013-08-11T05:00:00"/>
    <b v="0"/>
    <b v="0"/>
    <x v="0"/>
    <s v="food trucks"/>
  </r>
  <r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x v="2"/>
    <s v="wearables"/>
  </r>
  <r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x v="3"/>
    <s v="plays"/>
  </r>
  <r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x v="3"/>
    <s v="plays"/>
  </r>
  <r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x v="3"/>
    <s v="plays"/>
  </r>
  <r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x v="5"/>
    <s v="nonfiction"/>
  </r>
  <r>
    <n v="6405"/>
    <n v="1.8838235294117647"/>
    <x v="1"/>
    <n v="160"/>
    <n v="40.03125"/>
    <s v="GB"/>
    <s v="GBP"/>
    <n v="1457330400"/>
    <n v="1458277200"/>
    <x v="558"/>
    <d v="2016-03-18T05:00:00"/>
    <b v="0"/>
    <b v="0"/>
    <x v="1"/>
    <s v="rock"/>
  </r>
  <r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x v="0"/>
    <s v="food trucks"/>
  </r>
  <r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x v="1"/>
    <s v="jazz"/>
  </r>
  <r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x v="4"/>
    <s v="science fiction"/>
  </r>
  <r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x v="3"/>
    <s v="plays"/>
  </r>
  <r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x v="3"/>
    <s v="plays"/>
  </r>
  <r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x v="1"/>
    <s v="electric music"/>
  </r>
  <r>
    <n v="1914"/>
    <n v="1.74"/>
    <x v="1"/>
    <n v="26"/>
    <n v="73.615384615384613"/>
    <s v="CA"/>
    <s v="CAD"/>
    <n v="1503723600"/>
    <n v="1504501200"/>
    <x v="564"/>
    <d v="2017-09-04T05:00:00"/>
    <b v="0"/>
    <b v="0"/>
    <x v="3"/>
    <s v="plays"/>
  </r>
  <r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x v="3"/>
    <s v="plays"/>
  </r>
  <r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x v="3"/>
    <s v="plays"/>
  </r>
  <r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x v="1"/>
    <s v="indie rock"/>
  </r>
  <r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x v="3"/>
    <s v="plays"/>
  </r>
  <r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x v="5"/>
    <s v="nonfiction"/>
  </r>
  <r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x v="3"/>
    <s v="plays"/>
  </r>
  <r>
    <n v="11525"/>
    <n v="2.6802325581395348"/>
    <x v="1"/>
    <n v="128"/>
    <n v="90.0390625"/>
    <s v="AU"/>
    <s v="AUD"/>
    <n v="1467954000"/>
    <n v="1468299600"/>
    <x v="571"/>
    <d v="2016-07-12T05:00:00"/>
    <b v="0"/>
    <b v="0"/>
    <x v="7"/>
    <s v="photography books"/>
  </r>
  <r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x v="3"/>
    <s v="plays"/>
  </r>
  <r>
    <n v="5916"/>
    <n v="3.1301587301587303E-2"/>
    <x v="0"/>
    <n v="64"/>
    <n v="92.4375"/>
    <s v="US"/>
    <s v="USD"/>
    <n v="1523768400"/>
    <n v="1526014800"/>
    <x v="573"/>
    <d v="2018-05-11T05:00:00"/>
    <b v="0"/>
    <b v="0"/>
    <x v="1"/>
    <s v="indie rock"/>
  </r>
  <r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x v="3"/>
    <s v="plays"/>
  </r>
  <r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x v="7"/>
    <s v="photography books"/>
  </r>
  <r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x v="3"/>
    <s v="plays"/>
  </r>
  <r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x v="3"/>
    <s v="plays"/>
  </r>
  <r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x v="0"/>
    <s v="food trucks"/>
  </r>
  <r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x v="1"/>
    <s v="indie rock"/>
  </r>
  <r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x v="3"/>
    <s v="plays"/>
  </r>
  <r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x v="3"/>
    <s v="plays"/>
  </r>
  <r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x v="3"/>
    <s v="plays"/>
  </r>
  <r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x v="3"/>
    <s v="plays"/>
  </r>
  <r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x v="4"/>
    <s v="animation"/>
  </r>
  <r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x v="4"/>
    <s v="television"/>
  </r>
  <r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x v="4"/>
    <s v="television"/>
  </r>
  <r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x v="4"/>
    <s v="animation"/>
  </r>
  <r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x v="3"/>
    <s v="plays"/>
  </r>
  <r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x v="3"/>
    <s v="plays"/>
  </r>
  <r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x v="4"/>
    <s v="drama"/>
  </r>
  <r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x v="3"/>
    <s v="plays"/>
  </r>
  <r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x v="3"/>
    <s v="plays"/>
  </r>
  <r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x v="2"/>
    <s v="wearables"/>
  </r>
  <r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x v="3"/>
    <s v="plays"/>
  </r>
  <r>
    <n v="81984"/>
    <n v="0.48396694214876035"/>
    <x v="0"/>
    <n v="2928"/>
    <n v="28"/>
    <s v="CA"/>
    <s v="CAD"/>
    <n v="1545112800"/>
    <n v="1546495200"/>
    <x v="593"/>
    <d v="2019-01-03T06:00:00"/>
    <b v="0"/>
    <b v="0"/>
    <x v="3"/>
    <s v="plays"/>
  </r>
  <r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x v="1"/>
    <s v="rock"/>
  </r>
  <r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x v="6"/>
    <s v="video games"/>
  </r>
  <r>
    <n v="1863"/>
    <n v="0.41399999999999998"/>
    <x v="0"/>
    <n v="18"/>
    <n v="103.5"/>
    <s v="US"/>
    <s v="USD"/>
    <n v="1523250000"/>
    <n v="1525323600"/>
    <x v="596"/>
    <d v="2018-05-03T05:00:00"/>
    <b v="0"/>
    <b v="0"/>
    <x v="5"/>
    <s v="translations"/>
  </r>
  <r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x v="0"/>
    <s v="food trucks"/>
  </r>
  <r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x v="3"/>
    <s v="plays"/>
  </r>
  <r>
    <n v="2"/>
    <n v="0.02"/>
    <x v="0"/>
    <n v="1"/>
    <n v="2"/>
    <s v="US"/>
    <s v="USD"/>
    <n v="1404795600"/>
    <n v="1407128400"/>
    <x v="599"/>
    <d v="2014-08-04T05:00:00"/>
    <b v="0"/>
    <b v="0"/>
    <x v="1"/>
    <s v="jazz"/>
  </r>
  <r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x v="4"/>
    <s v="shorts"/>
  </r>
  <r>
    <n v="12684"/>
    <n v="1.2684"/>
    <x v="1"/>
    <n v="409"/>
    <n v="31.012224938875306"/>
    <s v="US"/>
    <s v="USD"/>
    <n v="1470373200"/>
    <n v="1474088400"/>
    <x v="601"/>
    <d v="2016-09-17T05:00:00"/>
    <b v="0"/>
    <b v="0"/>
    <x v="2"/>
    <s v="web"/>
  </r>
  <r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x v="2"/>
    <s v="web"/>
  </r>
  <r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x v="1"/>
    <s v="metal"/>
  </r>
  <r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x v="7"/>
    <s v="photography books"/>
  </r>
  <r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x v="0"/>
    <s v="food trucks"/>
  </r>
  <r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x v="4"/>
    <s v="science fiction"/>
  </r>
  <r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x v="1"/>
    <s v="rock"/>
  </r>
  <r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x v="4"/>
    <s v="documentary"/>
  </r>
  <r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x v="3"/>
    <s v="plays"/>
  </r>
  <r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x v="1"/>
    <s v="jazz"/>
  </r>
  <r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x v="3"/>
    <s v="plays"/>
  </r>
  <r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x v="3"/>
    <s v="plays"/>
  </r>
  <r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x v="1"/>
    <s v="jazz"/>
  </r>
  <r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x v="4"/>
    <s v="documentary"/>
  </r>
  <r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x v="3"/>
    <s v="plays"/>
  </r>
  <r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x v="8"/>
    <s v="audio"/>
  </r>
  <r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x v="3"/>
    <s v="plays"/>
  </r>
  <r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x v="3"/>
    <s v="plays"/>
  </r>
  <r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x v="1"/>
    <s v="indie rock"/>
  </r>
  <r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x v="3"/>
    <s v="plays"/>
  </r>
  <r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x v="3"/>
    <s v="plays"/>
  </r>
  <r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x v="1"/>
    <s v="indie rock"/>
  </r>
  <r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x v="7"/>
    <s v="photography books"/>
  </r>
  <r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x v="8"/>
    <s v="audio"/>
  </r>
  <r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x v="7"/>
    <s v="photography books"/>
  </r>
  <r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x v="5"/>
    <s v="fiction"/>
  </r>
  <r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x v="4"/>
    <s v="drama"/>
  </r>
  <r>
    <n v="14511"/>
    <n v="10.365"/>
    <x v="1"/>
    <n v="363"/>
    <n v="39.97520661157025"/>
    <s v="US"/>
    <s v="USD"/>
    <n v="1571374800"/>
    <n v="1571806800"/>
    <x v="623"/>
    <d v="2019-10-23T05:00:00"/>
    <b v="0"/>
    <b v="1"/>
    <x v="0"/>
    <s v="food trucks"/>
  </r>
  <r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x v="6"/>
    <s v="mobile games"/>
  </r>
  <r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x v="3"/>
    <s v="plays"/>
  </r>
  <r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x v="3"/>
    <s v="plays"/>
  </r>
  <r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x v="3"/>
    <s v="plays"/>
  </r>
  <r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x v="5"/>
    <s v="nonfiction"/>
  </r>
  <r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x v="3"/>
    <s v="plays"/>
  </r>
  <r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x v="2"/>
    <s v="wearables"/>
  </r>
  <r>
    <n v="13980"/>
    <n v="9.32"/>
    <x v="1"/>
    <n v="269"/>
    <n v="51.970260223048328"/>
    <s v="US"/>
    <s v="USD"/>
    <n v="1489298400"/>
    <n v="1489554000"/>
    <x v="631"/>
    <d v="2017-03-15T05:00:00"/>
    <b v="0"/>
    <b v="0"/>
    <x v="3"/>
    <s v="plays"/>
  </r>
  <r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x v="4"/>
    <s v="television"/>
  </r>
  <r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x v="2"/>
    <s v="web"/>
  </r>
  <r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x v="4"/>
    <s v="documentary"/>
  </r>
  <r>
    <n v="7119"/>
    <n v="1.4238"/>
    <x v="1"/>
    <n v="237"/>
    <n v="30.037974683544302"/>
    <s v="US"/>
    <s v="USD"/>
    <n v="1349240400"/>
    <n v="1350709200"/>
    <x v="635"/>
    <d v="2012-10-20T05:00:00"/>
    <b v="1"/>
    <b v="1"/>
    <x v="4"/>
    <s v="documentary"/>
  </r>
  <r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x v="1"/>
    <s v="rock"/>
  </r>
  <r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x v="3"/>
    <s v="plays"/>
  </r>
  <r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x v="3"/>
    <s v="plays"/>
  </r>
  <r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x v="1"/>
    <s v="rock"/>
  </r>
  <r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x v="3"/>
    <s v="plays"/>
  </r>
  <r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x v="1"/>
    <s v="electric music"/>
  </r>
  <r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x v="2"/>
    <s v="wearables"/>
  </r>
  <r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x v="4"/>
    <s v="drama"/>
  </r>
  <r>
    <n v="3"/>
    <n v="0.03"/>
    <x v="0"/>
    <n v="1"/>
    <n v="3"/>
    <s v="US"/>
    <s v="USD"/>
    <n v="1264399200"/>
    <n v="1265695200"/>
    <x v="67"/>
    <d v="2010-02-09T06:00:00"/>
    <b v="0"/>
    <b v="0"/>
    <x v="2"/>
    <s v="wearables"/>
  </r>
  <r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x v="3"/>
    <s v="plays"/>
  </r>
  <r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x v="2"/>
    <s v="wearables"/>
  </r>
  <r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x v="5"/>
    <s v="translations"/>
  </r>
  <r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x v="4"/>
    <s v="animation"/>
  </r>
  <r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x v="5"/>
    <s v="nonfiction"/>
  </r>
  <r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x v="2"/>
    <s v="web"/>
  </r>
  <r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x v="4"/>
    <s v="drama"/>
  </r>
  <r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x v="3"/>
    <s v="plays"/>
  </r>
  <r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x v="3"/>
    <s v="plays"/>
  </r>
  <r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x v="3"/>
    <s v="plays"/>
  </r>
  <r>
    <n v="1260"/>
    <n v="0.20322580645161289"/>
    <x v="0"/>
    <n v="14"/>
    <n v="90"/>
    <s v="IT"/>
    <s v="EUR"/>
    <n v="1453615200"/>
    <n v="1453788000"/>
    <x v="248"/>
    <d v="2016-01-26T06:00:00"/>
    <b v="1"/>
    <b v="1"/>
    <x v="3"/>
    <s v="plays"/>
  </r>
  <r>
    <n v="14725"/>
    <n v="18.40625"/>
    <x v="1"/>
    <n v="202"/>
    <n v="72.896039603960389"/>
    <s v="US"/>
    <s v="USD"/>
    <n v="1467954000"/>
    <n v="1471496400"/>
    <x v="571"/>
    <d v="2016-08-18T05:00:00"/>
    <b v="0"/>
    <b v="0"/>
    <x v="3"/>
    <s v="plays"/>
  </r>
  <r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x v="5"/>
    <s v="radio &amp; podcasts"/>
  </r>
  <r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x v="1"/>
    <s v="rock"/>
  </r>
  <r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x v="6"/>
    <s v="mobile games"/>
  </r>
  <r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x v="3"/>
    <s v="plays"/>
  </r>
  <r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x v="4"/>
    <s v="documentary"/>
  </r>
  <r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x v="2"/>
    <s v="wearables"/>
  </r>
  <r>
    <n v="10557"/>
    <n v="1.53"/>
    <x v="1"/>
    <n v="123"/>
    <n v="85.829268292682926"/>
    <s v="US"/>
    <s v="USD"/>
    <n v="1338267600"/>
    <n v="1339218000"/>
    <x v="655"/>
    <d v="2012-06-09T05:00:00"/>
    <b v="0"/>
    <b v="0"/>
    <x v="5"/>
    <s v="fiction"/>
  </r>
  <r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x v="3"/>
    <s v="plays"/>
  </r>
  <r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x v="1"/>
    <s v="rock"/>
  </r>
  <r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x v="4"/>
    <s v="documentary"/>
  </r>
  <r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x v="3"/>
    <s v="plays"/>
  </r>
  <r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x v="3"/>
    <s v="plays"/>
  </r>
  <r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x v="6"/>
    <s v="mobile games"/>
  </r>
  <r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x v="3"/>
    <s v="plays"/>
  </r>
  <r>
    <n v="14685"/>
    <n v="1.65"/>
    <x v="1"/>
    <n v="181"/>
    <n v="81.132596685082873"/>
    <s v="US"/>
    <s v="USD"/>
    <n v="1547964000"/>
    <n v="1552971600"/>
    <x v="4"/>
    <d v="2019-03-19T05:00:00"/>
    <b v="0"/>
    <b v="0"/>
    <x v="2"/>
    <s v="web"/>
  </r>
  <r>
    <n v="735"/>
    <n v="0.17499999999999999"/>
    <x v="0"/>
    <n v="10"/>
    <n v="73.5"/>
    <s v="US"/>
    <s v="USD"/>
    <n v="1464152400"/>
    <n v="1465102800"/>
    <x v="662"/>
    <d v="2016-06-05T05:00:00"/>
    <b v="0"/>
    <b v="0"/>
    <x v="3"/>
    <s v="plays"/>
  </r>
  <r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x v="4"/>
    <s v="drama"/>
  </r>
  <r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x v="2"/>
    <s v="wearables"/>
  </r>
  <r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x v="2"/>
    <s v="web"/>
  </r>
  <r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x v="1"/>
    <s v="rock"/>
  </r>
  <r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x v="1"/>
    <s v="metal"/>
  </r>
  <r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x v="3"/>
    <s v="plays"/>
  </r>
  <r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x v="7"/>
    <s v="photography books"/>
  </r>
  <r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x v="5"/>
    <s v="nonfiction"/>
  </r>
  <r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x v="1"/>
    <s v="indie rock"/>
  </r>
  <r>
    <n v="1557"/>
    <n v="2.0843373493975904E-2"/>
    <x v="0"/>
    <n v="15"/>
    <n v="103.8"/>
    <s v="US"/>
    <s v="USD"/>
    <n v="1416117600"/>
    <n v="1418018400"/>
    <x v="671"/>
    <d v="2014-12-08T06:00:00"/>
    <b v="0"/>
    <b v="1"/>
    <x v="3"/>
    <s v="plays"/>
  </r>
  <r>
    <n v="6100"/>
    <n v="0.61"/>
    <x v="0"/>
    <n v="191"/>
    <n v="31.937172774869111"/>
    <s v="US"/>
    <s v="USD"/>
    <n v="1340946000"/>
    <n v="1341032400"/>
    <x v="672"/>
    <d v="2012-06-30T05:00:00"/>
    <b v="0"/>
    <b v="0"/>
    <x v="1"/>
    <s v="indie rock"/>
  </r>
  <r>
    <n v="1592"/>
    <n v="0.30037735849056602"/>
    <x v="0"/>
    <n v="16"/>
    <n v="99.5"/>
    <s v="US"/>
    <s v="USD"/>
    <n v="1486101600"/>
    <n v="1486360800"/>
    <x v="673"/>
    <d v="2017-02-06T06:00:00"/>
    <b v="0"/>
    <b v="0"/>
    <x v="3"/>
    <s v="plays"/>
  </r>
  <r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x v="3"/>
    <s v="plays"/>
  </r>
  <r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x v="1"/>
    <s v="electric music"/>
  </r>
  <r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x v="3"/>
    <s v="plays"/>
  </r>
  <r>
    <n v="14240"/>
    <n v="7.12"/>
    <x v="1"/>
    <n v="140"/>
    <n v="101.71428571428571"/>
    <s v="US"/>
    <s v="USD"/>
    <n v="1533877200"/>
    <n v="1534050000"/>
    <x v="342"/>
    <d v="2018-08-12T05:00:00"/>
    <b v="0"/>
    <b v="1"/>
    <x v="3"/>
    <s v="plays"/>
  </r>
  <r>
    <n v="2091"/>
    <n v="0.30304347826086958"/>
    <x v="0"/>
    <n v="34"/>
    <n v="61.5"/>
    <s v="US"/>
    <s v="USD"/>
    <n v="1275195600"/>
    <n v="1277528400"/>
    <x v="677"/>
    <d v="2010-06-26T05:00:00"/>
    <b v="0"/>
    <b v="0"/>
    <x v="2"/>
    <s v="wearables"/>
  </r>
  <r>
    <n v="118580"/>
    <n v="2.1250896057347672"/>
    <x v="1"/>
    <n v="3388"/>
    <n v="35"/>
    <s v="US"/>
    <s v="USD"/>
    <n v="1318136400"/>
    <n v="1318568400"/>
    <x v="678"/>
    <d v="2011-10-14T05:00:00"/>
    <b v="0"/>
    <b v="0"/>
    <x v="2"/>
    <s v="web"/>
  </r>
  <r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x v="3"/>
    <s v="plays"/>
  </r>
  <r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x v="4"/>
    <s v="animation"/>
  </r>
  <r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x v="2"/>
    <s v="wearables"/>
  </r>
  <r>
    <n v="1"/>
    <n v="0.01"/>
    <x v="0"/>
    <n v="1"/>
    <n v="1"/>
    <s v="GB"/>
    <s v="GBP"/>
    <n v="1277960400"/>
    <n v="1280120400"/>
    <x v="682"/>
    <d v="2010-07-26T05:00:00"/>
    <b v="0"/>
    <b v="0"/>
    <x v="1"/>
    <s v="electric music"/>
  </r>
  <r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x v="5"/>
    <s v="nonfiction"/>
  </r>
  <r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x v="3"/>
    <s v="plays"/>
  </r>
  <r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x v="7"/>
    <s v="photography books"/>
  </r>
  <r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x v="3"/>
    <s v="plays"/>
  </r>
  <r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x v="3"/>
    <s v="plays"/>
  </r>
  <r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x v="3"/>
    <s v="plays"/>
  </r>
  <r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x v="4"/>
    <s v="drama"/>
  </r>
  <r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x v="1"/>
    <s v="rock"/>
  </r>
  <r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x v="1"/>
    <s v="electric music"/>
  </r>
  <r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x v="6"/>
    <s v="video games"/>
  </r>
  <r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x v="1"/>
    <s v="rock"/>
  </r>
  <r>
    <n v="6204"/>
    <n v="1.7725714285714285"/>
    <x v="1"/>
    <n v="100"/>
    <n v="62.04"/>
    <s v="AU"/>
    <s v="AUD"/>
    <n v="1354082400"/>
    <n v="1355032800"/>
    <x v="692"/>
    <d v="2012-12-09T06:00:00"/>
    <b v="0"/>
    <b v="0"/>
    <x v="1"/>
    <s v="jazz"/>
  </r>
  <r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x v="3"/>
    <s v="plays"/>
  </r>
  <r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x v="1"/>
    <s v="rock"/>
  </r>
  <r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x v="1"/>
    <s v="indie rock"/>
  </r>
  <r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x v="4"/>
    <s v="science fiction"/>
  </r>
  <r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x v="5"/>
    <s v="translations"/>
  </r>
  <r>
    <n v="11088"/>
    <n v="2.31"/>
    <x v="1"/>
    <n v="150"/>
    <n v="73.92"/>
    <s v="US"/>
    <s v="USD"/>
    <n v="1386741600"/>
    <n v="1388037600"/>
    <x v="626"/>
    <d v="2013-12-26T06:00:00"/>
    <b v="0"/>
    <b v="0"/>
    <x v="3"/>
    <s v="plays"/>
  </r>
  <r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x v="6"/>
    <s v="video games"/>
  </r>
  <r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x v="3"/>
    <s v="plays"/>
  </r>
  <r>
    <n v="2769"/>
    <n v="0.49446428571428569"/>
    <x v="3"/>
    <n v="26"/>
    <n v="106.5"/>
    <s v="US"/>
    <s v="USD"/>
    <n v="1548482400"/>
    <n v="1550815200"/>
    <x v="699"/>
    <d v="2019-02-22T06:00:00"/>
    <b v="0"/>
    <b v="0"/>
    <x v="3"/>
    <s v="plays"/>
  </r>
  <r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x v="1"/>
    <s v="indie rock"/>
  </r>
  <r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x v="3"/>
    <s v="plays"/>
  </r>
  <r>
    <n v="6775"/>
    <n v="1.355"/>
    <x v="1"/>
    <n v="78"/>
    <n v="86.858974358974365"/>
    <s v="IT"/>
    <s v="EUR"/>
    <n v="1463979600"/>
    <n v="1467522000"/>
    <x v="702"/>
    <d v="2016-07-03T05:00:00"/>
    <b v="0"/>
    <b v="0"/>
    <x v="2"/>
    <s v="web"/>
  </r>
  <r>
    <n v="968"/>
    <n v="0.10297872340425532"/>
    <x v="0"/>
    <n v="10"/>
    <n v="96.8"/>
    <s v="US"/>
    <s v="USD"/>
    <n v="1415253600"/>
    <n v="1416117600"/>
    <x v="703"/>
    <d v="2014-11-16T06:00:00"/>
    <b v="0"/>
    <b v="0"/>
    <x v="1"/>
    <s v="rock"/>
  </r>
  <r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x v="3"/>
    <s v="plays"/>
  </r>
  <r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x v="3"/>
    <s v="plays"/>
  </r>
  <r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x v="4"/>
    <s v="animation"/>
  </r>
  <r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x v="3"/>
    <s v="plays"/>
  </r>
  <r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x v="4"/>
    <s v="drama"/>
  </r>
  <r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x v="3"/>
    <s v="plays"/>
  </r>
  <r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x v="4"/>
    <s v="animation"/>
  </r>
  <r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x v="1"/>
    <s v="rock"/>
  </r>
  <r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x v="2"/>
    <s v="web"/>
  </r>
  <r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x v="4"/>
    <s v="animation"/>
  </r>
  <r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x v="1"/>
    <s v="jazz"/>
  </r>
  <r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x v="1"/>
    <s v="rock"/>
  </r>
  <r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x v="4"/>
    <s v="animation"/>
  </r>
  <r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x v="3"/>
    <s v="plays"/>
  </r>
  <r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x v="3"/>
    <s v="plays"/>
  </r>
  <r>
    <n v="540"/>
    <n v="0.25714285714285712"/>
    <x v="0"/>
    <n v="6"/>
    <n v="90"/>
    <s v="US"/>
    <s v="USD"/>
    <n v="1481436000"/>
    <n v="1482818400"/>
    <x v="715"/>
    <d v="2016-12-27T06:00:00"/>
    <b v="0"/>
    <b v="0"/>
    <x v="0"/>
    <s v="food trucks"/>
  </r>
  <r>
    <n v="680"/>
    <n v="0.34"/>
    <x v="0"/>
    <n v="7"/>
    <n v="97.142857142857139"/>
    <s v="US"/>
    <s v="USD"/>
    <n v="1372222800"/>
    <n v="1374642000"/>
    <x v="716"/>
    <d v="2013-07-24T05:00:00"/>
    <b v="0"/>
    <b v="1"/>
    <x v="3"/>
    <s v="plays"/>
  </r>
  <r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x v="5"/>
    <s v="nonfiction"/>
  </r>
  <r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x v="1"/>
    <s v="rock"/>
  </r>
  <r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x v="4"/>
    <s v="drama"/>
  </r>
  <r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x v="6"/>
    <s v="mobile games"/>
  </r>
  <r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x v="2"/>
    <s v="web"/>
  </r>
  <r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x v="3"/>
    <s v="plays"/>
  </r>
  <r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x v="3"/>
    <s v="plays"/>
  </r>
  <r>
    <n v="1"/>
    <n v="0.01"/>
    <x v="0"/>
    <n v="1"/>
    <n v="1"/>
    <s v="CH"/>
    <s v="CHF"/>
    <n v="1434085200"/>
    <n v="1434430800"/>
    <x v="139"/>
    <d v="2015-06-16T05:00:00"/>
    <b v="0"/>
    <b v="0"/>
    <x v="1"/>
    <s v="rock"/>
  </r>
  <r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x v="7"/>
    <s v="photography books"/>
  </r>
  <r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x v="7"/>
    <s v="photography books"/>
  </r>
  <r>
    <n v="6527"/>
    <n v="1.07"/>
    <x v="1"/>
    <n v="233"/>
    <n v="28.012875536480685"/>
    <s v="US"/>
    <s v="USD"/>
    <n v="1548568800"/>
    <n v="1551506400"/>
    <x v="724"/>
    <d v="2019-03-02T06:00:00"/>
    <b v="0"/>
    <b v="0"/>
    <x v="3"/>
    <s v="plays"/>
  </r>
  <r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x v="1"/>
    <s v="rock"/>
  </r>
  <r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x v="4"/>
    <s v="documentary"/>
  </r>
  <r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x v="4"/>
    <s v="drama"/>
  </r>
  <r>
    <n v="1848"/>
    <n v="2.64"/>
    <x v="1"/>
    <n v="43"/>
    <n v="42.97674418604651"/>
    <s v="US"/>
    <s v="USD"/>
    <n v="1571115600"/>
    <n v="1574920800"/>
    <x v="727"/>
    <d v="2019-11-28T06:00:00"/>
    <b v="0"/>
    <b v="1"/>
    <x v="3"/>
    <s v="plays"/>
  </r>
  <r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x v="0"/>
    <s v="food trucks"/>
  </r>
  <r>
    <n v="88536"/>
    <n v="0.62880681818181816"/>
    <x v="0"/>
    <n v="2108"/>
    <n v="42"/>
    <s v="CH"/>
    <s v="CHF"/>
    <n v="1344920400"/>
    <n v="1345006800"/>
    <x v="729"/>
    <d v="2012-08-15T05:00:00"/>
    <b v="0"/>
    <b v="0"/>
    <x v="4"/>
    <s v="documentary"/>
  </r>
  <r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x v="3"/>
    <s v="plays"/>
  </r>
  <r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x v="6"/>
    <s v="video games"/>
  </r>
  <r>
    <n v="134640"/>
    <n v="2.2552763819095478"/>
    <x v="1"/>
    <n v="2805"/>
    <n v="48"/>
    <s v="CA"/>
    <s v="CAD"/>
    <n v="1523854800"/>
    <n v="1524286800"/>
    <x v="78"/>
    <d v="2018-04-21T05:00:00"/>
    <b v="0"/>
    <b v="0"/>
    <x v="5"/>
    <s v="nonfiction"/>
  </r>
  <r>
    <n v="7661"/>
    <n v="2.3940625"/>
    <x v="1"/>
    <n v="68"/>
    <n v="112.66176470588235"/>
    <s v="US"/>
    <s v="USD"/>
    <n v="1346043600"/>
    <n v="1346907600"/>
    <x v="732"/>
    <d v="2012-09-06T05:00:00"/>
    <b v="0"/>
    <b v="0"/>
    <x v="6"/>
    <s v="video games"/>
  </r>
  <r>
    <n v="2950"/>
    <n v="0.921875"/>
    <x v="0"/>
    <n v="36"/>
    <n v="81.944444444444443"/>
    <s v="DK"/>
    <s v="DKK"/>
    <n v="1464325200"/>
    <n v="1464498000"/>
    <x v="733"/>
    <d v="2016-05-29T05:00:00"/>
    <b v="0"/>
    <b v="1"/>
    <x v="1"/>
    <s v="rock"/>
  </r>
  <r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x v="1"/>
    <s v="rock"/>
  </r>
  <r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x v="3"/>
    <s v="plays"/>
  </r>
  <r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x v="5"/>
    <s v="nonfiction"/>
  </r>
  <r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x v="3"/>
    <s v="plays"/>
  </r>
  <r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x v="6"/>
    <s v="video games"/>
  </r>
  <r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x v="1"/>
    <s v="rock"/>
  </r>
  <r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x v="4"/>
    <s v="documentary"/>
  </r>
  <r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x v="1"/>
    <s v="rock"/>
  </r>
  <r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x v="1"/>
    <s v="rock"/>
  </r>
  <r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x v="5"/>
    <s v="nonfiction"/>
  </r>
  <r>
    <n v="13950"/>
    <n v="3.875"/>
    <x v="1"/>
    <n v="157"/>
    <n v="88.853503184713375"/>
    <s v="GB"/>
    <s v="GBP"/>
    <n v="1500958800"/>
    <n v="1501995600"/>
    <x v="145"/>
    <d v="2017-08-06T05:00:00"/>
    <b v="0"/>
    <b v="0"/>
    <x v="4"/>
    <s v="shorts"/>
  </r>
  <r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x v="3"/>
    <s v="plays"/>
  </r>
  <r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x v="4"/>
    <s v="drama"/>
  </r>
  <r>
    <n v="4899"/>
    <n v="0.69"/>
    <x v="0"/>
    <n v="70"/>
    <n v="69.98571428571428"/>
    <s v="US"/>
    <s v="USD"/>
    <n v="1535432400"/>
    <n v="1537592400"/>
    <x v="202"/>
    <d v="2018-09-22T05:00:00"/>
    <b v="0"/>
    <b v="0"/>
    <x v="3"/>
    <s v="plays"/>
  </r>
  <r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x v="3"/>
    <s v="plays"/>
  </r>
  <r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x v="3"/>
    <s v="plays"/>
  </r>
  <r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x v="7"/>
    <s v="photography books"/>
  </r>
  <r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x v="5"/>
    <s v="translations"/>
  </r>
  <r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x v="5"/>
    <s v="translations"/>
  </r>
  <r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x v="3"/>
    <s v="plays"/>
  </r>
  <r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x v="2"/>
    <s v="web"/>
  </r>
  <r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x v="1"/>
    <s v="indie rock"/>
  </r>
  <r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x v="1"/>
    <s v="jazz"/>
  </r>
  <r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x v="3"/>
    <s v="plays"/>
  </r>
  <r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x v="4"/>
    <s v="documentary"/>
  </r>
  <r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x v="3"/>
    <s v="plays"/>
  </r>
  <r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x v="2"/>
    <s v="web"/>
  </r>
  <r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x v="2"/>
    <s v="wearables"/>
  </r>
  <r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x v="7"/>
    <s v="photography books"/>
  </r>
  <r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x v="4"/>
    <s v="documentary"/>
  </r>
  <r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x v="2"/>
    <s v="web"/>
  </r>
  <r>
    <n v="5085"/>
    <n v="5.085"/>
    <x v="1"/>
    <n v="48"/>
    <n v="105.9375"/>
    <s v="US"/>
    <s v="USD"/>
    <n v="1532149200"/>
    <n v="1535259600"/>
    <x v="758"/>
    <d v="2018-08-26T05:00:00"/>
    <b v="1"/>
    <b v="1"/>
    <x v="2"/>
    <s v="web"/>
  </r>
  <r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x v="0"/>
    <s v="food trucks"/>
  </r>
  <r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x v="4"/>
    <s v="drama"/>
  </r>
  <r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x v="1"/>
    <s v="indie rock"/>
  </r>
  <r>
    <n v="1"/>
    <n v="0.01"/>
    <x v="0"/>
    <n v="1"/>
    <n v="1"/>
    <s v="US"/>
    <s v="USD"/>
    <n v="1321682400"/>
    <n v="1322978400"/>
    <x v="762"/>
    <d v="2011-12-04T06:00:00"/>
    <b v="1"/>
    <b v="0"/>
    <x v="1"/>
    <s v="rock"/>
  </r>
  <r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x v="1"/>
    <s v="electric music"/>
  </r>
  <r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x v="6"/>
    <s v="video games"/>
  </r>
  <r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x v="1"/>
    <s v="indie rock"/>
  </r>
  <r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x v="5"/>
    <s v="fiction"/>
  </r>
  <r>
    <n v="23956"/>
    <n v="1.0237606837606839"/>
    <x v="1"/>
    <n v="452"/>
    <n v="53"/>
    <s v="AU"/>
    <s v="AUD"/>
    <n v="1308373200"/>
    <n v="1311051600"/>
    <x v="766"/>
    <d v="2011-07-19T05:00:00"/>
    <b v="0"/>
    <b v="0"/>
    <x v="3"/>
    <s v="plays"/>
  </r>
  <r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x v="0"/>
    <s v="food trucks"/>
  </r>
  <r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x v="4"/>
    <s v="shorts"/>
  </r>
  <r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x v="0"/>
    <s v="food trucks"/>
  </r>
  <r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x v="3"/>
    <s v="plays"/>
  </r>
  <r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x v="2"/>
    <s v="wearables"/>
  </r>
  <r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x v="3"/>
    <s v="plays"/>
  </r>
  <r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x v="3"/>
    <s v="plays"/>
  </r>
  <r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x v="4"/>
    <s v="television"/>
  </r>
  <r>
    <n v="14577"/>
    <n v="3.4707142857142856"/>
    <x v="1"/>
    <n v="150"/>
    <n v="97.18"/>
    <s v="US"/>
    <s v="USD"/>
    <n v="1471582800"/>
    <n v="1472014800"/>
    <x v="775"/>
    <d v="2016-08-24T05:00:00"/>
    <b v="0"/>
    <b v="0"/>
    <x v="4"/>
    <s v="shorts"/>
  </r>
  <r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x v="3"/>
    <s v="plays"/>
  </r>
  <r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x v="7"/>
    <s v="photography books"/>
  </r>
  <r>
    <n v="7797"/>
    <n v="1.6243749999999999"/>
    <x v="1"/>
    <n v="300"/>
    <n v="25.99"/>
    <s v="US"/>
    <s v="USD"/>
    <n v="1539061200"/>
    <n v="1539579600"/>
    <x v="778"/>
    <d v="2018-10-15T05:00:00"/>
    <b v="0"/>
    <b v="0"/>
    <x v="0"/>
    <s v="food trucks"/>
  </r>
  <r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x v="3"/>
    <s v="plays"/>
  </r>
  <r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x v="4"/>
    <s v="drama"/>
  </r>
  <r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x v="3"/>
    <s v="plays"/>
  </r>
  <r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x v="3"/>
    <s v="plays"/>
  </r>
  <r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x v="4"/>
    <s v="science fiction"/>
  </r>
  <r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x v="7"/>
    <s v="photography books"/>
  </r>
  <r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x v="7"/>
    <s v="photography books"/>
  </r>
  <r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x v="1"/>
    <s v="rock"/>
  </r>
  <r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x v="7"/>
    <s v="photography books"/>
  </r>
  <r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x v="0"/>
    <s v="food trucks"/>
  </r>
  <r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x v="1"/>
    <s v="metal"/>
  </r>
  <r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x v="5"/>
    <s v="nonfiction"/>
  </r>
  <r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x v="1"/>
    <s v="electric music"/>
  </r>
  <r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x v="3"/>
    <s v="plays"/>
  </r>
  <r>
    <n v="2960"/>
    <n v="3.7"/>
    <x v="1"/>
    <n v="80"/>
    <n v="37"/>
    <s v="US"/>
    <s v="USD"/>
    <n v="1421820000"/>
    <n v="1422165600"/>
    <x v="789"/>
    <d v="2015-01-25T06:00:00"/>
    <b v="0"/>
    <b v="0"/>
    <x v="3"/>
    <s v="plays"/>
  </r>
  <r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x v="4"/>
    <s v="shorts"/>
  </r>
  <r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x v="3"/>
    <s v="plays"/>
  </r>
  <r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x v="3"/>
    <s v="plays"/>
  </r>
  <r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x v="1"/>
    <s v="indie rock"/>
  </r>
  <r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x v="3"/>
    <s v="plays"/>
  </r>
  <r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x v="3"/>
    <s v="plays"/>
  </r>
  <r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x v="1"/>
    <s v="electric music"/>
  </r>
  <r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x v="1"/>
    <s v="indie rock"/>
  </r>
  <r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x v="4"/>
    <s v="documentary"/>
  </r>
  <r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x v="5"/>
    <s v="translations"/>
  </r>
  <r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x v="4"/>
    <s v="documentary"/>
  </r>
  <r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x v="4"/>
    <s v="television"/>
  </r>
  <r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x v="3"/>
    <s v="plays"/>
  </r>
  <r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x v="0"/>
    <s v="food trucks"/>
  </r>
  <r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x v="3"/>
    <s v="plays"/>
  </r>
  <r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x v="4"/>
    <s v="documentary"/>
  </r>
  <r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x v="1"/>
    <s v="jazz"/>
  </r>
  <r>
    <n v="2"/>
    <n v="0.02"/>
    <x v="0"/>
    <n v="1"/>
    <n v="2"/>
    <s v="US"/>
    <s v="USD"/>
    <n v="1411102800"/>
    <n v="1411189200"/>
    <x v="806"/>
    <d v="2014-09-20T05:00:00"/>
    <b v="0"/>
    <b v="1"/>
    <x v="2"/>
    <s v="web"/>
  </r>
  <r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x v="1"/>
    <s v="rock"/>
  </r>
  <r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x v="2"/>
    <s v="web"/>
  </r>
  <r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x v="5"/>
    <s v="nonfiction"/>
  </r>
  <r>
    <n v="795"/>
    <n v="0.12230769230769231"/>
    <x v="0"/>
    <n v="16"/>
    <n v="49.6875"/>
    <s v="US"/>
    <s v="USD"/>
    <n v="1349326800"/>
    <n v="1349672400"/>
    <x v="259"/>
    <d v="2012-10-08T05:00:00"/>
    <b v="0"/>
    <b v="0"/>
    <x v="5"/>
    <s v="radio &amp; podcasts"/>
  </r>
  <r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x v="3"/>
    <s v="plays"/>
  </r>
  <r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x v="4"/>
    <s v="documentary"/>
  </r>
  <r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x v="3"/>
    <s v="plays"/>
  </r>
  <r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x v="6"/>
    <s v="video games"/>
  </r>
  <r>
    <n v="8621"/>
    <n v="4.7894444444444444"/>
    <x v="1"/>
    <n v="80"/>
    <n v="107.7625"/>
    <s v="CA"/>
    <s v="CAD"/>
    <n v="1528088400"/>
    <n v="1530421200"/>
    <x v="384"/>
    <d v="2018-07-01T05:00:00"/>
    <b v="0"/>
    <b v="1"/>
    <x v="3"/>
    <s v="plays"/>
  </r>
  <r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x v="3"/>
    <s v="plays"/>
  </r>
  <r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x v="2"/>
    <s v="web"/>
  </r>
  <r>
    <n v="14310"/>
    <n v="7.95"/>
    <x v="1"/>
    <n v="179"/>
    <n v="79.944134078212286"/>
    <s v="US"/>
    <s v="USD"/>
    <n v="1346821200"/>
    <n v="1347944400"/>
    <x v="812"/>
    <d v="2012-09-18T05:00:00"/>
    <b v="1"/>
    <b v="0"/>
    <x v="4"/>
    <s v="drama"/>
  </r>
  <r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x v="4"/>
    <s v="drama"/>
  </r>
  <r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x v="3"/>
    <s v="plays"/>
  </r>
  <r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x v="4"/>
    <s v="television"/>
  </r>
  <r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x v="7"/>
    <s v="photography books"/>
  </r>
  <r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x v="4"/>
    <s v="shorts"/>
  </r>
  <r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x v="5"/>
    <s v="radio &amp; podcasts"/>
  </r>
  <r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x v="3"/>
    <s v="plays"/>
  </r>
  <r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x v="4"/>
    <s v="animation"/>
  </r>
  <r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x v="2"/>
    <s v="web"/>
  </r>
  <r>
    <n v="90440"/>
    <n v="1.7595330739299611"/>
    <x v="1"/>
    <n v="2261"/>
    <n v="40"/>
    <s v="US"/>
    <s v="USD"/>
    <n v="1544335200"/>
    <n v="1545112800"/>
    <x v="609"/>
    <d v="2018-12-18T06:00:00"/>
    <b v="0"/>
    <b v="1"/>
    <x v="1"/>
    <s v="world music"/>
  </r>
  <r>
    <n v="4044"/>
    <n v="2.3788235294117648"/>
    <x v="1"/>
    <n v="40"/>
    <n v="101.1"/>
    <s v="US"/>
    <s v="USD"/>
    <n v="1279083600"/>
    <n v="1279170000"/>
    <x v="547"/>
    <d v="2010-07-15T05:00:00"/>
    <b v="0"/>
    <b v="0"/>
    <x v="3"/>
    <s v="plays"/>
  </r>
  <r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x v="3"/>
    <s v="plays"/>
  </r>
  <r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x v="3"/>
    <s v="plays"/>
  </r>
  <r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x v="0"/>
    <s v="food trucks"/>
  </r>
  <r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x v="3"/>
    <s v="plays"/>
  </r>
  <r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x v="2"/>
    <s v="web"/>
  </r>
  <r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x v="3"/>
    <s v="plays"/>
  </r>
  <r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x v="3"/>
    <s v="plays"/>
  </r>
  <r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x v="3"/>
    <s v="plays"/>
  </r>
  <r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x v="1"/>
    <s v="rock"/>
  </r>
  <r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x v="3"/>
    <s v="plays"/>
  </r>
  <r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x v="3"/>
    <s v="plays"/>
  </r>
  <r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x v="3"/>
    <s v="plays"/>
  </r>
  <r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x v="3"/>
    <s v="plays"/>
  </r>
  <r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x v="4"/>
    <s v="documentary"/>
  </r>
  <r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x v="5"/>
    <s v="fiction"/>
  </r>
  <r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x v="6"/>
    <s v="video games"/>
  </r>
  <r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x v="2"/>
    <s v="web"/>
  </r>
  <r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x v="3"/>
    <s v="plays"/>
  </r>
  <r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x v="3"/>
    <s v="plays"/>
  </r>
  <r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x v="0"/>
    <s v="food trucks"/>
  </r>
  <r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x v="7"/>
    <s v="photography books"/>
  </r>
  <r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x v="7"/>
    <s v="photography books"/>
  </r>
  <r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x v="3"/>
    <s v="plays"/>
  </r>
  <r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x v="3"/>
    <s v="plays"/>
  </r>
  <r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x v="4"/>
    <s v="documentary"/>
  </r>
  <r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x v="2"/>
    <s v="web"/>
  </r>
  <r>
    <n v="5"/>
    <n v="0.05"/>
    <x v="0"/>
    <n v="1"/>
    <n v="5"/>
    <s v="US"/>
    <s v="USD"/>
    <n v="1555390800"/>
    <n v="1555822800"/>
    <x v="843"/>
    <d v="2019-04-21T05:00:00"/>
    <b v="0"/>
    <b v="1"/>
    <x v="3"/>
    <s v="plays"/>
  </r>
  <r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x v="1"/>
    <s v="rock"/>
  </r>
  <r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x v="4"/>
    <s v="documentary"/>
  </r>
  <r>
    <n v="1980"/>
    <n v="0.6"/>
    <x v="0"/>
    <n v="21"/>
    <n v="94.285714285714292"/>
    <s v="US"/>
    <s v="USD"/>
    <n v="1450591200"/>
    <n v="1453701600"/>
    <x v="846"/>
    <d v="2016-01-25T06:00:00"/>
    <b v="0"/>
    <b v="1"/>
    <x v="4"/>
    <s v="science fiction"/>
  </r>
  <r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x v="2"/>
    <s v="web"/>
  </r>
  <r>
    <n v="7763"/>
    <n v="11.09"/>
    <x v="1"/>
    <n v="80"/>
    <n v="97.037499999999994"/>
    <s v="US"/>
    <s v="USD"/>
    <n v="1353823200"/>
    <n v="1353996000"/>
    <x v="847"/>
    <d v="2012-11-27T06:00:00"/>
    <b v="0"/>
    <b v="0"/>
    <x v="3"/>
    <s v="plays"/>
  </r>
  <r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x v="4"/>
    <s v="science fiction"/>
  </r>
  <r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x v="3"/>
    <s v="plays"/>
  </r>
  <r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x v="4"/>
    <s v="animation"/>
  </r>
  <r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x v="5"/>
    <s v="translations"/>
  </r>
  <r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x v="2"/>
    <s v="web"/>
  </r>
  <r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x v="5"/>
    <s v="translations"/>
  </r>
  <r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x v="0"/>
    <s v="food trucks"/>
  </r>
  <r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x v="7"/>
    <s v="photography books"/>
  </r>
  <r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x v="3"/>
    <s v="plays"/>
  </r>
  <r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x v="1"/>
    <s v="rock"/>
  </r>
  <r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x v="3"/>
    <s v="plays"/>
  </r>
  <r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x v="1"/>
    <s v="world music"/>
  </r>
  <r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x v="0"/>
    <s v="food trucks"/>
  </r>
  <r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x v="3"/>
    <s v="plays"/>
  </r>
  <r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x v="3"/>
    <s v="plays"/>
  </r>
  <r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x v="4"/>
    <s v="television"/>
  </r>
  <r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x v="2"/>
    <s v="web"/>
  </r>
  <r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x v="3"/>
    <s v="plays"/>
  </r>
  <r>
    <n v="2991"/>
    <n v="3.73875"/>
    <x v="1"/>
    <n v="32"/>
    <n v="93.46875"/>
    <s v="US"/>
    <s v="USD"/>
    <n v="1368853200"/>
    <n v="1368939600"/>
    <x v="170"/>
    <d v="2013-05-19T05:00:00"/>
    <b v="0"/>
    <b v="0"/>
    <x v="1"/>
    <s v="indie rock"/>
  </r>
  <r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x v="3"/>
    <s v="plays"/>
  </r>
  <r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x v="3"/>
    <s v="plays"/>
  </r>
  <r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x v="0"/>
    <s v="food trucks"/>
  </r>
  <r>
    <n v="8641"/>
    <n v="8.641"/>
    <x v="1"/>
    <n v="92"/>
    <n v="93.923913043478265"/>
    <s v="US"/>
    <s v="USD"/>
    <n v="1478930400"/>
    <n v="1480831200"/>
    <x v="864"/>
    <d v="2016-12-04T06:00:00"/>
    <b v="0"/>
    <b v="0"/>
    <x v="6"/>
    <s v="video games"/>
  </r>
  <r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x v="3"/>
    <s v="plays"/>
  </r>
  <r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x v="5"/>
    <s v="nonfiction"/>
  </r>
  <r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x v="2"/>
    <s v="web"/>
  </r>
  <r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x v="4"/>
    <s v="documentary"/>
  </r>
  <r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x v="4"/>
    <s v="documentary"/>
  </r>
  <r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x v="3"/>
    <s v="plays"/>
  </r>
  <r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x v="1"/>
    <s v="rock"/>
  </r>
  <r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x v="1"/>
    <s v="rock"/>
  </r>
  <r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x v="4"/>
    <s v="documentary"/>
  </r>
  <r>
    <n v="4899"/>
    <n v="0.52117021276595743"/>
    <x v="0"/>
    <n v="64"/>
    <n v="76.546875"/>
    <s v="US"/>
    <s v="USD"/>
    <n v="1478930400"/>
    <n v="1480744800"/>
    <x v="864"/>
    <d v="2016-12-03T06:00:00"/>
    <b v="0"/>
    <b v="0"/>
    <x v="5"/>
    <s v="radio &amp; podcasts"/>
  </r>
  <r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x v="5"/>
    <s v="translations"/>
  </r>
  <r>
    <n v="6839"/>
    <n v="0.87679487179487181"/>
    <x v="0"/>
    <n v="64"/>
    <n v="106.859375"/>
    <s v="US"/>
    <s v="USD"/>
    <n v="1456984800"/>
    <n v="1458882000"/>
    <x v="289"/>
    <d v="2016-03-25T05:00:00"/>
    <b v="0"/>
    <b v="1"/>
    <x v="4"/>
    <s v="drama"/>
  </r>
  <r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x v="1"/>
    <s v="rock"/>
  </r>
  <r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x v="4"/>
    <s v="drama"/>
  </r>
  <r>
    <n v="7608"/>
    <n v="0.77632653061224488"/>
    <x v="3"/>
    <n v="75"/>
    <n v="101.44"/>
    <s v="IT"/>
    <s v="EUR"/>
    <n v="1450936800"/>
    <n v="1452405600"/>
    <x v="872"/>
    <d v="2016-01-10T06:00:00"/>
    <b v="0"/>
    <b v="1"/>
    <x v="7"/>
    <s v="photography books"/>
  </r>
  <r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x v="5"/>
    <s v="translations"/>
  </r>
  <r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x v="0"/>
    <s v="food trucks"/>
  </r>
  <r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x v="3"/>
    <s v="plays"/>
  </r>
  <r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x v="3"/>
    <s v="plays"/>
  </r>
  <r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x v="1"/>
    <s v="indie rock"/>
  </r>
  <r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176AA-BF6F-40E1-8B64-9A0A139761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D43D6-72B9-4384-8ECB-25BD269C7A1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8B794-24DD-41C2-A80F-CB0527246004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 countASubtotal="1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countA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3" hier="-1"/>
    <pageField fld="17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1001"/>
  <sheetViews>
    <sheetView workbookViewId="0">
      <selection activeCell="C10" sqref="C1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5" width="22.375" bestFit="1" customWidth="1"/>
    <col min="18" max="18" width="28" bestFit="1" customWidth="1"/>
    <col min="19" max="19" width="16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t="e">
        <f t="shared" ref="I2:I65" si="1">E2/H2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2">(((L2/60)/60)/24)+DATE(1970,1,1)</f>
        <v>42336.25</v>
      </c>
      <c r="O2" s="8">
        <f t="shared" ref="O2:O65" si="3">(((M2/60)/60)/24)+DATE(1970,1,1)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si="0"/>
        <v>10.4</v>
      </c>
      <c r="G3" t="s">
        <v>19</v>
      </c>
      <c r="H3">
        <v>158</v>
      </c>
      <c r="I3" s="5">
        <f t="shared" si="1"/>
        <v>92.151898734177209</v>
      </c>
      <c r="J3" t="s">
        <v>20</v>
      </c>
      <c r="K3" t="s">
        <v>21</v>
      </c>
      <c r="L3">
        <v>1408424400</v>
      </c>
      <c r="M3">
        <v>1408597200</v>
      </c>
      <c r="N3" s="8">
        <f t="shared" si="2"/>
        <v>41870.208333333336</v>
      </c>
      <c r="O3" s="8">
        <f t="shared" si="3"/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1.3147878228782288</v>
      </c>
      <c r="G4" t="s">
        <v>19</v>
      </c>
      <c r="H4">
        <v>1425</v>
      </c>
      <c r="I4" s="5">
        <f t="shared" si="1"/>
        <v>100.01614035087719</v>
      </c>
      <c r="J4" t="s">
        <v>24</v>
      </c>
      <c r="K4" t="s">
        <v>25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1.7361842105263159</v>
      </c>
      <c r="G7" t="s">
        <v>19</v>
      </c>
      <c r="H7">
        <v>174</v>
      </c>
      <c r="I7" s="5">
        <f t="shared" si="1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3.2757777777777779</v>
      </c>
      <c r="G9" t="s">
        <v>19</v>
      </c>
      <c r="H9">
        <v>227</v>
      </c>
      <c r="I9" s="5">
        <f t="shared" si="1"/>
        <v>64.93832599118943</v>
      </c>
      <c r="J9" t="s">
        <v>32</v>
      </c>
      <c r="K9" t="s">
        <v>33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0.19932788374205268</v>
      </c>
      <c r="G10" t="s">
        <v>42</v>
      </c>
      <c r="H10">
        <v>708</v>
      </c>
      <c r="I10" s="5">
        <f t="shared" si="1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2.6611538461538462</v>
      </c>
      <c r="G12" t="s">
        <v>19</v>
      </c>
      <c r="H12">
        <v>220</v>
      </c>
      <c r="I12" s="5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2.4511904761904764</v>
      </c>
      <c r="G15" t="s">
        <v>19</v>
      </c>
      <c r="H15">
        <v>98</v>
      </c>
      <c r="I15" s="5">
        <f t="shared" si="1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6.4947058823529416</v>
      </c>
      <c r="G18" t="s">
        <v>19</v>
      </c>
      <c r="H18">
        <v>100</v>
      </c>
      <c r="I18" s="5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1.5939125295508274</v>
      </c>
      <c r="G19" t="s">
        <v>19</v>
      </c>
      <c r="H19">
        <v>1249</v>
      </c>
      <c r="I19" s="5">
        <f t="shared" si="1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0.66912087912087914</v>
      </c>
      <c r="G20" t="s">
        <v>63</v>
      </c>
      <c r="H20">
        <v>135</v>
      </c>
      <c r="I20" s="5">
        <f t="shared" si="1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1.1224279210925645</v>
      </c>
      <c r="G22" t="s">
        <v>19</v>
      </c>
      <c r="H22">
        <v>1396</v>
      </c>
      <c r="I22" s="5">
        <f t="shared" si="1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1.2807106598984772</v>
      </c>
      <c r="G24" t="s">
        <v>19</v>
      </c>
      <c r="H24">
        <v>890</v>
      </c>
      <c r="I24" s="5">
        <f t="shared" si="1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3.3204444444444445</v>
      </c>
      <c r="G25" t="s">
        <v>19</v>
      </c>
      <c r="H25">
        <v>142</v>
      </c>
      <c r="I25" s="5">
        <f t="shared" si="1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1.1283225108225108</v>
      </c>
      <c r="G26" t="s">
        <v>19</v>
      </c>
      <c r="H26">
        <v>2673</v>
      </c>
      <c r="I26" s="5">
        <f t="shared" si="1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2.1643636363636363</v>
      </c>
      <c r="G27" t="s">
        <v>19</v>
      </c>
      <c r="H27">
        <v>163</v>
      </c>
      <c r="I27" s="5">
        <f t="shared" si="1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0.4819906976744186</v>
      </c>
      <c r="G28" t="s">
        <v>63</v>
      </c>
      <c r="H28">
        <v>1480</v>
      </c>
      <c r="I28" s="5">
        <f t="shared" si="1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1.0522553516819573</v>
      </c>
      <c r="G30" t="s">
        <v>19</v>
      </c>
      <c r="H30">
        <v>2220</v>
      </c>
      <c r="I30" s="5">
        <f t="shared" si="1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3.2889978213507627</v>
      </c>
      <c r="G31" t="s">
        <v>19</v>
      </c>
      <c r="H31">
        <v>1606</v>
      </c>
      <c r="I31" s="5">
        <f t="shared" si="1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1.606111111111111</v>
      </c>
      <c r="G32" t="s">
        <v>19</v>
      </c>
      <c r="H32">
        <v>129</v>
      </c>
      <c r="I32" s="5">
        <f t="shared" si="1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3.1</v>
      </c>
      <c r="G33" t="s">
        <v>19</v>
      </c>
      <c r="H33">
        <v>226</v>
      </c>
      <c r="I33" s="5">
        <f t="shared" si="1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3.7782071713147412</v>
      </c>
      <c r="G35" t="s">
        <v>19</v>
      </c>
      <c r="H35">
        <v>5419</v>
      </c>
      <c r="I35" s="5">
        <f t="shared" si="1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1.5080645161290323</v>
      </c>
      <c r="G36" t="s">
        <v>19</v>
      </c>
      <c r="H36">
        <v>165</v>
      </c>
      <c r="I36" s="5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1.5030119521912351</v>
      </c>
      <c r="G37" t="s">
        <v>19</v>
      </c>
      <c r="H37">
        <v>1965</v>
      </c>
      <c r="I37" s="5">
        <f t="shared" si="1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1.572857142857143</v>
      </c>
      <c r="G38" t="s">
        <v>19</v>
      </c>
      <c r="H38">
        <v>16</v>
      </c>
      <c r="I38" s="5">
        <f t="shared" si="1"/>
        <v>68.8125</v>
      </c>
      <c r="J38" t="s">
        <v>20</v>
      </c>
      <c r="K38" t="s">
        <v>21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1.3998765432098765</v>
      </c>
      <c r="G39" t="s">
        <v>19</v>
      </c>
      <c r="H39">
        <v>107</v>
      </c>
      <c r="I39" s="5">
        <f t="shared" si="1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3.2532258064516131</v>
      </c>
      <c r="G40" t="s">
        <v>19</v>
      </c>
      <c r="H40">
        <v>134</v>
      </c>
      <c r="I40" s="5">
        <f t="shared" si="1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32</v>
      </c>
      <c r="K41" t="s">
        <v>33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1.6906818181818182</v>
      </c>
      <c r="G42" t="s">
        <v>19</v>
      </c>
      <c r="H42">
        <v>198</v>
      </c>
      <c r="I42" s="5">
        <f t="shared" si="1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2.1292857142857144</v>
      </c>
      <c r="G43" t="s">
        <v>19</v>
      </c>
      <c r="H43">
        <v>111</v>
      </c>
      <c r="I43" s="5">
        <f t="shared" si="1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4.4394444444444447</v>
      </c>
      <c r="G44" t="s">
        <v>19</v>
      </c>
      <c r="H44">
        <v>222</v>
      </c>
      <c r="I44" s="5">
        <f t="shared" si="1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1.859390243902439</v>
      </c>
      <c r="G45" t="s">
        <v>19</v>
      </c>
      <c r="H45">
        <v>6212</v>
      </c>
      <c r="I45" s="5">
        <f t="shared" si="1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6.5881249999999998</v>
      </c>
      <c r="G46" t="s">
        <v>19</v>
      </c>
      <c r="H46">
        <v>98</v>
      </c>
      <c r="I46" s="5">
        <f t="shared" si="1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20</v>
      </c>
      <c r="K47" t="s">
        <v>21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1.1478378378378378</v>
      </c>
      <c r="G48" t="s">
        <v>19</v>
      </c>
      <c r="H48">
        <v>92</v>
      </c>
      <c r="I48" s="5">
        <f t="shared" si="1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4.7526666666666664</v>
      </c>
      <c r="G49" t="s">
        <v>19</v>
      </c>
      <c r="H49">
        <v>149</v>
      </c>
      <c r="I49" s="5">
        <f t="shared" si="1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3.86972972972973</v>
      </c>
      <c r="G50" t="s">
        <v>19</v>
      </c>
      <c r="H50">
        <v>2431</v>
      </c>
      <c r="I50" s="5">
        <f t="shared" si="1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1.89625</v>
      </c>
      <c r="G51" t="s">
        <v>19</v>
      </c>
      <c r="H51">
        <v>303</v>
      </c>
      <c r="I51" s="5">
        <f t="shared" si="1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94</v>
      </c>
      <c r="K52" t="s">
        <v>95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1.4040909090909091</v>
      </c>
      <c r="G55" t="s">
        <v>19</v>
      </c>
      <c r="H55">
        <v>209</v>
      </c>
      <c r="I55" s="5">
        <f t="shared" si="1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1.7796969696969698</v>
      </c>
      <c r="G57" t="s">
        <v>19</v>
      </c>
      <c r="H57">
        <v>131</v>
      </c>
      <c r="I57" s="5">
        <f t="shared" si="1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1.436625</v>
      </c>
      <c r="G58" t="s">
        <v>19</v>
      </c>
      <c r="H58">
        <v>164</v>
      </c>
      <c r="I58" s="5">
        <f t="shared" si="1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2.1527586206896552</v>
      </c>
      <c r="G59" t="s">
        <v>19</v>
      </c>
      <c r="H59">
        <v>201</v>
      </c>
      <c r="I59" s="5">
        <f t="shared" si="1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2.2711111111111113</v>
      </c>
      <c r="G60" t="s">
        <v>19</v>
      </c>
      <c r="H60">
        <v>211</v>
      </c>
      <c r="I60" s="5">
        <f t="shared" si="1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2.7507142857142859</v>
      </c>
      <c r="G61" t="s">
        <v>19</v>
      </c>
      <c r="H61">
        <v>128</v>
      </c>
      <c r="I61" s="5">
        <f t="shared" si="1"/>
        <v>30.0859375</v>
      </c>
      <c r="J61" t="s">
        <v>20</v>
      </c>
      <c r="K61" t="s">
        <v>21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1.4437048832271762</v>
      </c>
      <c r="G62" t="s">
        <v>19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7.226</v>
      </c>
      <c r="G64" t="s">
        <v>19</v>
      </c>
      <c r="H64">
        <v>249</v>
      </c>
      <c r="I64" s="5">
        <f t="shared" si="1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5">
        <f t="shared" ref="I66:I129" si="5">E66/H66</f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8">
        <f t="shared" ref="N66:N129" si="6">(((L66/60)/60)/24)+DATE(1970,1,1)</f>
        <v>43283.208333333328</v>
      </c>
      <c r="O66" s="8">
        <f t="shared" ref="O66:O129" si="7">(((M66/60)/60)/24)+DATE(1970,1,1)</f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si="4"/>
        <v>2.3614754098360655</v>
      </c>
      <c r="G67" t="s">
        <v>19</v>
      </c>
      <c r="H67">
        <v>236</v>
      </c>
      <c r="I67" s="5">
        <f t="shared" si="5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8">
        <f t="shared" si="6"/>
        <v>40570.25</v>
      </c>
      <c r="O67" s="8">
        <f t="shared" si="7"/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1.6238567493112948</v>
      </c>
      <c r="G69" t="s">
        <v>19</v>
      </c>
      <c r="H69">
        <v>4065</v>
      </c>
      <c r="I69" s="5">
        <f t="shared" si="5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2.5452631578947367</v>
      </c>
      <c r="G70" t="s">
        <v>19</v>
      </c>
      <c r="H70">
        <v>246</v>
      </c>
      <c r="I70" s="5">
        <f t="shared" si="5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0.24063291139240506</v>
      </c>
      <c r="G71" t="s">
        <v>63</v>
      </c>
      <c r="H71">
        <v>17</v>
      </c>
      <c r="I71" s="5">
        <f t="shared" si="5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1.2374140625000001</v>
      </c>
      <c r="G72" t="s">
        <v>19</v>
      </c>
      <c r="H72">
        <v>2475</v>
      </c>
      <c r="I72" s="5">
        <f t="shared" si="5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1.0806666666666667</v>
      </c>
      <c r="G73" t="s">
        <v>19</v>
      </c>
      <c r="H73">
        <v>76</v>
      </c>
      <c r="I73" s="5">
        <f t="shared" si="5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6.7033333333333331</v>
      </c>
      <c r="G74" t="s">
        <v>19</v>
      </c>
      <c r="H74">
        <v>54</v>
      </c>
      <c r="I74" s="5">
        <f t="shared" si="5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6.609285714285714</v>
      </c>
      <c r="G75" t="s">
        <v>19</v>
      </c>
      <c r="H75">
        <v>88</v>
      </c>
      <c r="I75" s="5">
        <f t="shared" si="5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1.2246153846153847</v>
      </c>
      <c r="G76" t="s">
        <v>19</v>
      </c>
      <c r="H76">
        <v>85</v>
      </c>
      <c r="I76" s="5">
        <f t="shared" si="5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1.5057731958762886</v>
      </c>
      <c r="G77" t="s">
        <v>19</v>
      </c>
      <c r="H77">
        <v>170</v>
      </c>
      <c r="I77" s="5">
        <f t="shared" si="5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3.008</v>
      </c>
      <c r="G80" t="s">
        <v>19</v>
      </c>
      <c r="H80">
        <v>330</v>
      </c>
      <c r="I80" s="5">
        <f t="shared" si="5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6.374545454545455</v>
      </c>
      <c r="G82" t="s">
        <v>19</v>
      </c>
      <c r="H82">
        <v>127</v>
      </c>
      <c r="I82" s="5">
        <f t="shared" si="5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2.253392857142857</v>
      </c>
      <c r="G83" t="s">
        <v>19</v>
      </c>
      <c r="H83">
        <v>411</v>
      </c>
      <c r="I83" s="5">
        <f t="shared" si="5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14.973000000000001</v>
      </c>
      <c r="G84" t="s">
        <v>19</v>
      </c>
      <c r="H84">
        <v>180</v>
      </c>
      <c r="I84" s="5">
        <f t="shared" si="5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1.3236942675159236</v>
      </c>
      <c r="G86" t="s">
        <v>19</v>
      </c>
      <c r="H86">
        <v>374</v>
      </c>
      <c r="I86" s="5">
        <f t="shared" si="5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1.3122448979591836</v>
      </c>
      <c r="G87" t="s">
        <v>19</v>
      </c>
      <c r="H87">
        <v>71</v>
      </c>
      <c r="I87" s="5">
        <f t="shared" si="5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1.6763513513513513</v>
      </c>
      <c r="G88" t="s">
        <v>19</v>
      </c>
      <c r="H88">
        <v>203</v>
      </c>
      <c r="I88" s="5">
        <f t="shared" si="5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2.6074999999999999</v>
      </c>
      <c r="G90" t="s">
        <v>19</v>
      </c>
      <c r="H90">
        <v>113</v>
      </c>
      <c r="I90" s="5">
        <f t="shared" si="5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2.5258823529411765</v>
      </c>
      <c r="G91" t="s">
        <v>19</v>
      </c>
      <c r="H91">
        <v>96</v>
      </c>
      <c r="I91" s="5">
        <f t="shared" si="5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2.5887500000000001</v>
      </c>
      <c r="G94" t="s">
        <v>19</v>
      </c>
      <c r="H94">
        <v>498</v>
      </c>
      <c r="I94" s="5">
        <f t="shared" si="5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0.60548713235294116</v>
      </c>
      <c r="G95" t="s">
        <v>63</v>
      </c>
      <c r="H95">
        <v>610</v>
      </c>
      <c r="I95" s="5">
        <f t="shared" si="5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3.036896551724138</v>
      </c>
      <c r="G96" t="s">
        <v>19</v>
      </c>
      <c r="H96">
        <v>180</v>
      </c>
      <c r="I96" s="5">
        <f t="shared" si="5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1.1299999999999999</v>
      </c>
      <c r="G97" t="s">
        <v>19</v>
      </c>
      <c r="H97">
        <v>27</v>
      </c>
      <c r="I97" s="5">
        <f t="shared" si="5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2.1737876614060259</v>
      </c>
      <c r="G98" t="s">
        <v>19</v>
      </c>
      <c r="H98">
        <v>2331</v>
      </c>
      <c r="I98" s="5">
        <f t="shared" si="5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9.2669230769230762</v>
      </c>
      <c r="G99" t="s">
        <v>19</v>
      </c>
      <c r="H99">
        <v>113</v>
      </c>
      <c r="I99" s="5">
        <f t="shared" si="5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1.9672368421052631</v>
      </c>
      <c r="G101" t="s">
        <v>19</v>
      </c>
      <c r="H101">
        <v>164</v>
      </c>
      <c r="I101" s="5">
        <f t="shared" si="5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20</v>
      </c>
      <c r="K102" t="s">
        <v>21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10.214444444444444</v>
      </c>
      <c r="G103" t="s">
        <v>19</v>
      </c>
      <c r="H103">
        <v>164</v>
      </c>
      <c r="I103" s="5">
        <f t="shared" si="5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2.8167567567567566</v>
      </c>
      <c r="G104" t="s">
        <v>19</v>
      </c>
      <c r="H104">
        <v>336</v>
      </c>
      <c r="I104" s="5">
        <f t="shared" si="5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1.4314010067114094</v>
      </c>
      <c r="G106" t="s">
        <v>19</v>
      </c>
      <c r="H106">
        <v>1917</v>
      </c>
      <c r="I106" s="5">
        <f t="shared" si="5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1.4454411764705883</v>
      </c>
      <c r="G107" t="s">
        <v>19</v>
      </c>
      <c r="H107">
        <v>95</v>
      </c>
      <c r="I107" s="5">
        <f t="shared" si="5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3.5912820512820511</v>
      </c>
      <c r="G108" t="s">
        <v>19</v>
      </c>
      <c r="H108">
        <v>147</v>
      </c>
      <c r="I108" s="5">
        <f t="shared" si="5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1.8648571428571428</v>
      </c>
      <c r="G109" t="s">
        <v>19</v>
      </c>
      <c r="H109">
        <v>86</v>
      </c>
      <c r="I109" s="5">
        <f t="shared" si="5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5.9526666666666666</v>
      </c>
      <c r="G110" t="s">
        <v>19</v>
      </c>
      <c r="H110">
        <v>83</v>
      </c>
      <c r="I110" s="5">
        <f t="shared" si="5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1.1995602605863191</v>
      </c>
      <c r="G113" t="s">
        <v>19</v>
      </c>
      <c r="H113">
        <v>676</v>
      </c>
      <c r="I113" s="5">
        <f t="shared" si="5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2.6882978723404256</v>
      </c>
      <c r="G114" t="s">
        <v>19</v>
      </c>
      <c r="H114">
        <v>361</v>
      </c>
      <c r="I114" s="5">
        <f t="shared" si="5"/>
        <v>35</v>
      </c>
      <c r="J114" t="s">
        <v>24</v>
      </c>
      <c r="K114" t="s">
        <v>25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3.7687878787878786</v>
      </c>
      <c r="G115" t="s">
        <v>19</v>
      </c>
      <c r="H115">
        <v>131</v>
      </c>
      <c r="I115" s="5">
        <f t="shared" si="5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7.2715789473684209</v>
      </c>
      <c r="G116" t="s">
        <v>19</v>
      </c>
      <c r="H116">
        <v>126</v>
      </c>
      <c r="I116" s="5">
        <f t="shared" si="5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1.7393877551020409</v>
      </c>
      <c r="G119" t="s">
        <v>19</v>
      </c>
      <c r="H119">
        <v>275</v>
      </c>
      <c r="I119" s="5">
        <f t="shared" si="5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1.1761111111111111</v>
      </c>
      <c r="G120" t="s">
        <v>19</v>
      </c>
      <c r="H120">
        <v>67</v>
      </c>
      <c r="I120" s="5">
        <f t="shared" si="5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2.1496</v>
      </c>
      <c r="G121" t="s">
        <v>19</v>
      </c>
      <c r="H121">
        <v>154</v>
      </c>
      <c r="I121" s="5">
        <f t="shared" si="5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1.4949667110519307</v>
      </c>
      <c r="G122" t="s">
        <v>19</v>
      </c>
      <c r="H122">
        <v>1782</v>
      </c>
      <c r="I122" s="5">
        <f t="shared" si="5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2.1933995584988963</v>
      </c>
      <c r="G123" t="s">
        <v>19</v>
      </c>
      <c r="H123">
        <v>903</v>
      </c>
      <c r="I123" s="5">
        <f t="shared" si="5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3.6776923076923076</v>
      </c>
      <c r="G126" t="s">
        <v>19</v>
      </c>
      <c r="H126">
        <v>94</v>
      </c>
      <c r="I126" s="5">
        <f t="shared" si="5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1.5990566037735849</v>
      </c>
      <c r="G127" t="s">
        <v>19</v>
      </c>
      <c r="H127">
        <v>180</v>
      </c>
      <c r="I127" s="5">
        <f t="shared" si="5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ref="F130:F193" si="8">E130/D130</f>
        <v>0.60334277620396604</v>
      </c>
      <c r="G130" t="s">
        <v>63</v>
      </c>
      <c r="H130">
        <v>532</v>
      </c>
      <c r="I130" s="5">
        <f t="shared" ref="I130:I193" si="9">E130/H130</f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8">
        <f t="shared" ref="N130:N193" si="10">(((L130/60)/60)/24)+DATE(1970,1,1)</f>
        <v>40417.208333333336</v>
      </c>
      <c r="O130" s="8">
        <f t="shared" ref="O130:O193" si="11">(((M130/60)/60)/24)+DATE(1970,1,1)</f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si="8"/>
        <v>3.2026936026936029E-2</v>
      </c>
      <c r="G131" t="s">
        <v>63</v>
      </c>
      <c r="H131">
        <v>55</v>
      </c>
      <c r="I131" s="5">
        <f t="shared" si="9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8">
        <f t="shared" si="10"/>
        <v>42038.25</v>
      </c>
      <c r="O131" s="8">
        <f t="shared" si="11"/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1.5546875</v>
      </c>
      <c r="G132" t="s">
        <v>19</v>
      </c>
      <c r="H132">
        <v>533</v>
      </c>
      <c r="I132" s="5">
        <f t="shared" si="9"/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1.0085974499089254</v>
      </c>
      <c r="G133" t="s">
        <v>19</v>
      </c>
      <c r="H133">
        <v>2443</v>
      </c>
      <c r="I133" s="5">
        <f t="shared" si="9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1.1618181818181819</v>
      </c>
      <c r="G134" t="s">
        <v>19</v>
      </c>
      <c r="H134">
        <v>89</v>
      </c>
      <c r="I134" s="5">
        <f t="shared" si="9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3.1077777777777778</v>
      </c>
      <c r="G135" t="s">
        <v>19</v>
      </c>
      <c r="H135">
        <v>159</v>
      </c>
      <c r="I135" s="5">
        <f t="shared" si="9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3.2862318840579711E-2</v>
      </c>
      <c r="G138" t="s">
        <v>63</v>
      </c>
      <c r="H138">
        <v>58</v>
      </c>
      <c r="I138" s="5">
        <f t="shared" si="9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2.617777777777778</v>
      </c>
      <c r="G139" t="s">
        <v>19</v>
      </c>
      <c r="H139">
        <v>50</v>
      </c>
      <c r="I139" s="5">
        <f t="shared" si="9"/>
        <v>94.24</v>
      </c>
      <c r="J139" t="s">
        <v>20</v>
      </c>
      <c r="K139" t="s">
        <v>21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2.2316363636363636</v>
      </c>
      <c r="G142" t="s">
        <v>19</v>
      </c>
      <c r="H142">
        <v>186</v>
      </c>
      <c r="I142" s="5">
        <f t="shared" si="9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1.0159097978227061</v>
      </c>
      <c r="G143" t="s">
        <v>19</v>
      </c>
      <c r="H143">
        <v>1071</v>
      </c>
      <c r="I143" s="5">
        <f t="shared" si="9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2.3003999999999998</v>
      </c>
      <c r="G144" t="s">
        <v>19</v>
      </c>
      <c r="H144">
        <v>117</v>
      </c>
      <c r="I144" s="5">
        <f t="shared" si="9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1.355925925925926</v>
      </c>
      <c r="G145" t="s">
        <v>19</v>
      </c>
      <c r="H145">
        <v>70</v>
      </c>
      <c r="I145" s="5">
        <f t="shared" si="9"/>
        <v>104.6</v>
      </c>
      <c r="J145" t="s">
        <v>20</v>
      </c>
      <c r="K145" t="s">
        <v>21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1.2909999999999999</v>
      </c>
      <c r="G146" t="s">
        <v>19</v>
      </c>
      <c r="H146">
        <v>135</v>
      </c>
      <c r="I146" s="5">
        <f t="shared" si="9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2.3651200000000001</v>
      </c>
      <c r="G147" t="s">
        <v>19</v>
      </c>
      <c r="H147">
        <v>768</v>
      </c>
      <c r="I147" s="5">
        <f t="shared" si="9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0.17249999999999999</v>
      </c>
      <c r="G148" t="s">
        <v>63</v>
      </c>
      <c r="H148">
        <v>51</v>
      </c>
      <c r="I148" s="5">
        <f t="shared" si="9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1.1249397590361445</v>
      </c>
      <c r="G149" t="s">
        <v>19</v>
      </c>
      <c r="H149">
        <v>199</v>
      </c>
      <c r="I149" s="5">
        <f t="shared" si="9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1.2102150537634409</v>
      </c>
      <c r="G150" t="s">
        <v>19</v>
      </c>
      <c r="H150">
        <v>107</v>
      </c>
      <c r="I150" s="5">
        <f t="shared" si="9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2.1987096774193549</v>
      </c>
      <c r="G151" t="s">
        <v>19</v>
      </c>
      <c r="H151">
        <v>195</v>
      </c>
      <c r="I151" s="5">
        <f t="shared" si="9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20</v>
      </c>
      <c r="K152" t="s">
        <v>21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4.2306746987951804</v>
      </c>
      <c r="G154" t="s">
        <v>19</v>
      </c>
      <c r="H154">
        <v>3376</v>
      </c>
      <c r="I154" s="5">
        <f t="shared" si="9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0.73939560439560437</v>
      </c>
      <c r="G158" t="s">
        <v>63</v>
      </c>
      <c r="H158">
        <v>379</v>
      </c>
      <c r="I158" s="5">
        <f t="shared" si="9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2.2095238095238097</v>
      </c>
      <c r="G160" t="s">
        <v>19</v>
      </c>
      <c r="H160">
        <v>41</v>
      </c>
      <c r="I160" s="5">
        <f t="shared" si="9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1.0001150627615063</v>
      </c>
      <c r="G161" t="s">
        <v>19</v>
      </c>
      <c r="H161">
        <v>1821</v>
      </c>
      <c r="I161" s="5">
        <f t="shared" si="9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1.6231249999999999</v>
      </c>
      <c r="G162" t="s">
        <v>19</v>
      </c>
      <c r="H162">
        <v>164</v>
      </c>
      <c r="I162" s="5">
        <f t="shared" si="9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1.4973770491803278</v>
      </c>
      <c r="G164" t="s">
        <v>19</v>
      </c>
      <c r="H164">
        <v>157</v>
      </c>
      <c r="I164" s="5">
        <f t="shared" si="9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2.5325714285714285</v>
      </c>
      <c r="G165" t="s">
        <v>19</v>
      </c>
      <c r="H165">
        <v>246</v>
      </c>
      <c r="I165" s="5">
        <f t="shared" si="9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1.0016943521594683</v>
      </c>
      <c r="G166" t="s">
        <v>19</v>
      </c>
      <c r="H166">
        <v>1396</v>
      </c>
      <c r="I166" s="5">
        <f t="shared" si="9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1.2199004424778761</v>
      </c>
      <c r="G167" t="s">
        <v>19</v>
      </c>
      <c r="H167">
        <v>2506</v>
      </c>
      <c r="I167" s="5">
        <f t="shared" si="9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1.3713265306122449</v>
      </c>
      <c r="G168" t="s">
        <v>19</v>
      </c>
      <c r="H168">
        <v>244</v>
      </c>
      <c r="I168" s="5">
        <f t="shared" si="9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4.155384615384615</v>
      </c>
      <c r="G169" t="s">
        <v>19</v>
      </c>
      <c r="H169">
        <v>146</v>
      </c>
      <c r="I169" s="5">
        <f t="shared" si="9"/>
        <v>74</v>
      </c>
      <c r="J169" t="s">
        <v>24</v>
      </c>
      <c r="K169" t="s">
        <v>25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4.240815450643777</v>
      </c>
      <c r="G171" t="s">
        <v>19</v>
      </c>
      <c r="H171">
        <v>1267</v>
      </c>
      <c r="I171" s="5">
        <f t="shared" si="9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20</v>
      </c>
      <c r="K173" t="s">
        <v>21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20</v>
      </c>
      <c r="K174" t="s">
        <v>21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1.6301447776628748</v>
      </c>
      <c r="G175" t="s">
        <v>19</v>
      </c>
      <c r="H175">
        <v>1561</v>
      </c>
      <c r="I175" s="5">
        <f t="shared" si="9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8.9466666666666672</v>
      </c>
      <c r="G176" t="s">
        <v>19</v>
      </c>
      <c r="H176">
        <v>48</v>
      </c>
      <c r="I176" s="5">
        <f t="shared" si="9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4.1647680412371137</v>
      </c>
      <c r="G179" t="s">
        <v>19</v>
      </c>
      <c r="H179">
        <v>2739</v>
      </c>
      <c r="I179" s="5">
        <f t="shared" si="9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3.5771910112359548</v>
      </c>
      <c r="G181" t="s">
        <v>19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3.0845714285714285</v>
      </c>
      <c r="G182" t="s">
        <v>19</v>
      </c>
      <c r="H182">
        <v>2107</v>
      </c>
      <c r="I182" s="5">
        <f t="shared" si="9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7.2232472324723247</v>
      </c>
      <c r="G184" t="s">
        <v>19</v>
      </c>
      <c r="H184">
        <v>3318</v>
      </c>
      <c r="I184" s="5">
        <f t="shared" si="9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2.9305555555555554</v>
      </c>
      <c r="G186" t="s">
        <v>19</v>
      </c>
      <c r="H186">
        <v>340</v>
      </c>
      <c r="I186" s="5">
        <f t="shared" si="9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2.2987375415282392</v>
      </c>
      <c r="G189" t="s">
        <v>19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94</v>
      </c>
      <c r="K190" t="s">
        <v>95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0.23525352848928385</v>
      </c>
      <c r="G191" t="s">
        <v>63</v>
      </c>
      <c r="H191">
        <v>441</v>
      </c>
      <c r="I191" s="5">
        <f t="shared" si="9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20</v>
      </c>
      <c r="K192" t="s">
        <v>21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5">
        <f t="shared" ref="I194:I257" si="13">E194/H194</f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8">
        <f t="shared" ref="N194:N257" si="14">(((L194/60)/60)/24)+DATE(1970,1,1)</f>
        <v>41817.208333333336</v>
      </c>
      <c r="O194" s="8">
        <f t="shared" ref="O194:O257" si="15">(((M194/60)/60)/24)+DATE(1970,1,1)</f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s="5">
        <f t="shared" si="13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8">
        <f t="shared" si="14"/>
        <v>43198.208333333328</v>
      </c>
      <c r="O195" s="8">
        <f t="shared" si="15"/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1.227605633802817</v>
      </c>
      <c r="G196" t="s">
        <v>19</v>
      </c>
      <c r="H196">
        <v>126</v>
      </c>
      <c r="I196" s="5">
        <f t="shared" si="13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3.61753164556962</v>
      </c>
      <c r="G197" t="s">
        <v>19</v>
      </c>
      <c r="H197">
        <v>524</v>
      </c>
      <c r="I197" s="5">
        <f t="shared" si="13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32</v>
      </c>
      <c r="K198" t="s">
        <v>33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2.9820475319926874</v>
      </c>
      <c r="G199" t="s">
        <v>19</v>
      </c>
      <c r="H199">
        <v>1989</v>
      </c>
      <c r="I199" s="5">
        <f t="shared" si="13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6.8119047619047617</v>
      </c>
      <c r="G203" t="s">
        <v>19</v>
      </c>
      <c r="H203">
        <v>157</v>
      </c>
      <c r="I203" s="5">
        <f t="shared" si="13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0.78831325301204824</v>
      </c>
      <c r="G204" t="s">
        <v>63</v>
      </c>
      <c r="H204">
        <v>82</v>
      </c>
      <c r="I204" s="5">
        <f t="shared" si="13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1.3440792216817234</v>
      </c>
      <c r="G205" t="s">
        <v>19</v>
      </c>
      <c r="H205">
        <v>4498</v>
      </c>
      <c r="I205" s="5">
        <f t="shared" si="13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4.3184615384615386</v>
      </c>
      <c r="G207" t="s">
        <v>19</v>
      </c>
      <c r="H207">
        <v>80</v>
      </c>
      <c r="I207" s="5">
        <f t="shared" si="13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0.38844444444444443</v>
      </c>
      <c r="G208" t="s">
        <v>63</v>
      </c>
      <c r="H208">
        <v>57</v>
      </c>
      <c r="I208" s="5">
        <f t="shared" si="13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4.2569999999999997</v>
      </c>
      <c r="G209" t="s">
        <v>19</v>
      </c>
      <c r="H209">
        <v>43</v>
      </c>
      <c r="I209" s="5">
        <f t="shared" si="13"/>
        <v>99</v>
      </c>
      <c r="J209" t="s">
        <v>20</v>
      </c>
      <c r="K209" t="s">
        <v>21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1.0112239715591671</v>
      </c>
      <c r="G210" t="s">
        <v>19</v>
      </c>
      <c r="H210">
        <v>2053</v>
      </c>
      <c r="I210" s="5">
        <f t="shared" si="13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0.21188688946015424</v>
      </c>
      <c r="G211" t="s">
        <v>42</v>
      </c>
      <c r="H211">
        <v>808</v>
      </c>
      <c r="I211" s="5">
        <f t="shared" si="13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1.5185185185185186</v>
      </c>
      <c r="G214" t="s">
        <v>19</v>
      </c>
      <c r="H214">
        <v>168</v>
      </c>
      <c r="I214" s="5">
        <f t="shared" si="13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1.9516382252559727</v>
      </c>
      <c r="G215" t="s">
        <v>19</v>
      </c>
      <c r="H215">
        <v>4289</v>
      </c>
      <c r="I215" s="5">
        <f t="shared" si="13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10.231428571428571</v>
      </c>
      <c r="G216" t="s">
        <v>19</v>
      </c>
      <c r="H216">
        <v>165</v>
      </c>
      <c r="I216" s="5">
        <f t="shared" si="13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1.5507066557107643</v>
      </c>
      <c r="G218" t="s">
        <v>19</v>
      </c>
      <c r="H218">
        <v>1815</v>
      </c>
      <c r="I218" s="5">
        <f t="shared" si="13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2.1594736842105262</v>
      </c>
      <c r="G220" t="s">
        <v>19</v>
      </c>
      <c r="H220">
        <v>397</v>
      </c>
      <c r="I220" s="5">
        <f t="shared" si="13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3.3212709832134291</v>
      </c>
      <c r="G221" t="s">
        <v>19</v>
      </c>
      <c r="H221">
        <v>1539</v>
      </c>
      <c r="I221" s="5">
        <f t="shared" si="13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1.3797916666666667</v>
      </c>
      <c r="G224" t="s">
        <v>19</v>
      </c>
      <c r="H224">
        <v>138</v>
      </c>
      <c r="I224" s="5">
        <f t="shared" si="13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4.0363930885529156</v>
      </c>
      <c r="G226" t="s">
        <v>19</v>
      </c>
      <c r="H226">
        <v>3594</v>
      </c>
      <c r="I226" s="5">
        <f t="shared" si="13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2.6017404129793511</v>
      </c>
      <c r="G227" t="s">
        <v>19</v>
      </c>
      <c r="H227">
        <v>5880</v>
      </c>
      <c r="I227" s="5">
        <f t="shared" si="13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3.6663333333333332</v>
      </c>
      <c r="G228" t="s">
        <v>19</v>
      </c>
      <c r="H228">
        <v>112</v>
      </c>
      <c r="I228" s="5">
        <f t="shared" si="13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1.687208538587849</v>
      </c>
      <c r="G229" t="s">
        <v>19</v>
      </c>
      <c r="H229">
        <v>943</v>
      </c>
      <c r="I229" s="5">
        <f t="shared" si="13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1.1990717911530093</v>
      </c>
      <c r="G230" t="s">
        <v>19</v>
      </c>
      <c r="H230">
        <v>2468</v>
      </c>
      <c r="I230" s="5">
        <f t="shared" si="13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1.936892523364486</v>
      </c>
      <c r="G231" t="s">
        <v>19</v>
      </c>
      <c r="H231">
        <v>2551</v>
      </c>
      <c r="I231" s="5">
        <f t="shared" si="13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4.2016666666666671</v>
      </c>
      <c r="G232" t="s">
        <v>19</v>
      </c>
      <c r="H232">
        <v>101</v>
      </c>
      <c r="I232" s="5">
        <f t="shared" si="13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0.76708333333333334</v>
      </c>
      <c r="G233" t="s">
        <v>63</v>
      </c>
      <c r="H233">
        <v>67</v>
      </c>
      <c r="I233" s="5">
        <f t="shared" si="13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1.7126470588235294</v>
      </c>
      <c r="G234" t="s">
        <v>19</v>
      </c>
      <c r="H234">
        <v>92</v>
      </c>
      <c r="I234" s="5">
        <f t="shared" si="13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1.5789473684210527</v>
      </c>
      <c r="G235" t="s">
        <v>19</v>
      </c>
      <c r="H235">
        <v>62</v>
      </c>
      <c r="I235" s="5">
        <f t="shared" si="13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1.0908</v>
      </c>
      <c r="G236" t="s">
        <v>19</v>
      </c>
      <c r="H236">
        <v>149</v>
      </c>
      <c r="I236" s="5">
        <f t="shared" si="13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1.593763440860215</v>
      </c>
      <c r="G239" t="s">
        <v>19</v>
      </c>
      <c r="H239">
        <v>329</v>
      </c>
      <c r="I239" s="5">
        <f t="shared" si="13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4.2241666666666671</v>
      </c>
      <c r="G240" t="s">
        <v>19</v>
      </c>
      <c r="H240">
        <v>97</v>
      </c>
      <c r="I240" s="5">
        <f t="shared" si="13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4.1878911564625847</v>
      </c>
      <c r="G242" t="s">
        <v>19</v>
      </c>
      <c r="H242">
        <v>1784</v>
      </c>
      <c r="I242" s="5">
        <f t="shared" si="13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1.0191632047477746</v>
      </c>
      <c r="G243" t="s">
        <v>19</v>
      </c>
      <c r="H243">
        <v>1684</v>
      </c>
      <c r="I243" s="5">
        <f t="shared" si="13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1.2772619047619047</v>
      </c>
      <c r="G244" t="s">
        <v>19</v>
      </c>
      <c r="H244">
        <v>250</v>
      </c>
      <c r="I244" s="5">
        <f t="shared" si="13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4.4521739130434783</v>
      </c>
      <c r="G245" t="s">
        <v>19</v>
      </c>
      <c r="H245">
        <v>238</v>
      </c>
      <c r="I245" s="5">
        <f t="shared" si="13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5.6971428571428575</v>
      </c>
      <c r="G246" t="s">
        <v>19</v>
      </c>
      <c r="H246">
        <v>53</v>
      </c>
      <c r="I246" s="5">
        <f t="shared" si="13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5.0934482758620687</v>
      </c>
      <c r="G247" t="s">
        <v>19</v>
      </c>
      <c r="H247">
        <v>214</v>
      </c>
      <c r="I247" s="5">
        <f t="shared" si="13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3.2553333333333332</v>
      </c>
      <c r="G248" t="s">
        <v>19</v>
      </c>
      <c r="H248">
        <v>222</v>
      </c>
      <c r="I248" s="5">
        <f t="shared" si="13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9.3261616161616168</v>
      </c>
      <c r="G249" t="s">
        <v>19</v>
      </c>
      <c r="H249">
        <v>1884</v>
      </c>
      <c r="I249" s="5">
        <f t="shared" si="13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2.1133870967741935</v>
      </c>
      <c r="G250" t="s">
        <v>19</v>
      </c>
      <c r="H250">
        <v>218</v>
      </c>
      <c r="I250" s="5">
        <f t="shared" si="13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2.7332520325203253</v>
      </c>
      <c r="G251" t="s">
        <v>19</v>
      </c>
      <c r="H251">
        <v>6465</v>
      </c>
      <c r="I251" s="5">
        <f t="shared" si="13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20</v>
      </c>
      <c r="K252" t="s">
        <v>21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6.2629999999999999</v>
      </c>
      <c r="G254" t="s">
        <v>19</v>
      </c>
      <c r="H254">
        <v>59</v>
      </c>
      <c r="I254" s="5">
        <f t="shared" si="13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1.8489130434782608</v>
      </c>
      <c r="G256" t="s">
        <v>19</v>
      </c>
      <c r="H256">
        <v>88</v>
      </c>
      <c r="I256" s="5">
        <f t="shared" si="13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1.2016770186335404</v>
      </c>
      <c r="G257" t="s">
        <v>19</v>
      </c>
      <c r="H257">
        <v>1697</v>
      </c>
      <c r="I257" s="5">
        <f t="shared" si="13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5">
        <f t="shared" ref="I258:I321" si="17">E258/H258</f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8">
        <f t="shared" ref="N258:N321" si="18">(((L258/60)/60)/24)+DATE(1970,1,1)</f>
        <v>42393.25</v>
      </c>
      <c r="O258" s="8">
        <f t="shared" ref="O258:O321" si="19">(((M258/60)/60)/24)+DATE(1970,1,1)</f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si="16"/>
        <v>1.46</v>
      </c>
      <c r="G259" t="s">
        <v>19</v>
      </c>
      <c r="H259">
        <v>92</v>
      </c>
      <c r="I259" s="5">
        <f t="shared" si="17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8">
        <f t="shared" si="18"/>
        <v>41338.25</v>
      </c>
      <c r="O259" s="8">
        <f t="shared" si="19"/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2.6848000000000001</v>
      </c>
      <c r="G260" t="s">
        <v>19</v>
      </c>
      <c r="H260">
        <v>186</v>
      </c>
      <c r="I260" s="5">
        <f t="shared" si="17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5.9749999999999996</v>
      </c>
      <c r="G261" t="s">
        <v>19</v>
      </c>
      <c r="H261">
        <v>138</v>
      </c>
      <c r="I261" s="5">
        <f t="shared" si="17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1.5769841269841269</v>
      </c>
      <c r="G262" t="s">
        <v>19</v>
      </c>
      <c r="H262">
        <v>261</v>
      </c>
      <c r="I262" s="5">
        <f t="shared" si="17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3.1341176470588237</v>
      </c>
      <c r="G264" t="s">
        <v>19</v>
      </c>
      <c r="H264">
        <v>107</v>
      </c>
      <c r="I264" s="5">
        <f t="shared" si="17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3.7089655172413791</v>
      </c>
      <c r="G265" t="s">
        <v>19</v>
      </c>
      <c r="H265">
        <v>199</v>
      </c>
      <c r="I265" s="5">
        <f t="shared" si="17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3.6266447368421053</v>
      </c>
      <c r="G266" t="s">
        <v>19</v>
      </c>
      <c r="H266">
        <v>5512</v>
      </c>
      <c r="I266" s="5">
        <f t="shared" si="17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1.2308163265306122</v>
      </c>
      <c r="G267" t="s">
        <v>19</v>
      </c>
      <c r="H267">
        <v>86</v>
      </c>
      <c r="I267" s="5">
        <f t="shared" si="17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2.3362012987012988</v>
      </c>
      <c r="G269" t="s">
        <v>19</v>
      </c>
      <c r="H269">
        <v>2768</v>
      </c>
      <c r="I269" s="5">
        <f t="shared" si="17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1.8053333333333332</v>
      </c>
      <c r="G270" t="s">
        <v>19</v>
      </c>
      <c r="H270">
        <v>48</v>
      </c>
      <c r="I270" s="5">
        <f t="shared" si="17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2.5262857142857142</v>
      </c>
      <c r="G271" t="s">
        <v>19</v>
      </c>
      <c r="H271">
        <v>87</v>
      </c>
      <c r="I271" s="5">
        <f t="shared" si="17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0.27176538240368026</v>
      </c>
      <c r="G272" t="s">
        <v>63</v>
      </c>
      <c r="H272">
        <v>1890</v>
      </c>
      <c r="I272" s="5">
        <f t="shared" si="17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1.2706571242680547E-2</v>
      </c>
      <c r="G273" t="s">
        <v>42</v>
      </c>
      <c r="H273">
        <v>61</v>
      </c>
      <c r="I273" s="5">
        <f t="shared" si="17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3.0400978473581213</v>
      </c>
      <c r="G274" t="s">
        <v>19</v>
      </c>
      <c r="H274">
        <v>1894</v>
      </c>
      <c r="I274" s="5">
        <f t="shared" si="17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1.3723076923076922</v>
      </c>
      <c r="G275" t="s">
        <v>19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2.4151282051282053</v>
      </c>
      <c r="G277" t="s">
        <v>19</v>
      </c>
      <c r="H277">
        <v>116</v>
      </c>
      <c r="I277" s="5">
        <f t="shared" si="17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10.664285714285715</v>
      </c>
      <c r="G279" t="s">
        <v>19</v>
      </c>
      <c r="H279">
        <v>83</v>
      </c>
      <c r="I279" s="5">
        <f t="shared" si="17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3.2588888888888889</v>
      </c>
      <c r="G280" t="s">
        <v>19</v>
      </c>
      <c r="H280">
        <v>91</v>
      </c>
      <c r="I280" s="5">
        <f t="shared" si="17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1.7070000000000001</v>
      </c>
      <c r="G281" t="s">
        <v>19</v>
      </c>
      <c r="H281">
        <v>546</v>
      </c>
      <c r="I281" s="5">
        <f t="shared" si="17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5.8144</v>
      </c>
      <c r="G282" t="s">
        <v>19</v>
      </c>
      <c r="H282">
        <v>393</v>
      </c>
      <c r="I282" s="5">
        <f t="shared" si="17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1.0804761904761904</v>
      </c>
      <c r="G284" t="s">
        <v>19</v>
      </c>
      <c r="H284">
        <v>133</v>
      </c>
      <c r="I284" s="5">
        <f t="shared" si="17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7.0633333333333335</v>
      </c>
      <c r="G287" t="s">
        <v>19</v>
      </c>
      <c r="H287">
        <v>254</v>
      </c>
      <c r="I287" s="5">
        <f t="shared" si="17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0.17446030330062445</v>
      </c>
      <c r="G288" t="s">
        <v>63</v>
      </c>
      <c r="H288">
        <v>184</v>
      </c>
      <c r="I288" s="5">
        <f t="shared" si="17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2.0973015873015872</v>
      </c>
      <c r="G289" t="s">
        <v>19</v>
      </c>
      <c r="H289">
        <v>176</v>
      </c>
      <c r="I289" s="5">
        <f t="shared" si="17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16.842500000000001</v>
      </c>
      <c r="G291" t="s">
        <v>19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4.5661111111111108</v>
      </c>
      <c r="G293" t="s">
        <v>19</v>
      </c>
      <c r="H293">
        <v>107</v>
      </c>
      <c r="I293" s="5">
        <f t="shared" si="17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20</v>
      </c>
      <c r="K294" t="s">
        <v>21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0.16384615384615384</v>
      </c>
      <c r="G295" t="s">
        <v>63</v>
      </c>
      <c r="H295">
        <v>32</v>
      </c>
      <c r="I295" s="5">
        <f t="shared" si="17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13.396666666666667</v>
      </c>
      <c r="G296" t="s">
        <v>19</v>
      </c>
      <c r="H296">
        <v>183</v>
      </c>
      <c r="I296" s="5">
        <f t="shared" si="17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1.4391428571428571</v>
      </c>
      <c r="G300" t="s">
        <v>19</v>
      </c>
      <c r="H300">
        <v>72</v>
      </c>
      <c r="I300" s="5">
        <f t="shared" si="17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32</v>
      </c>
      <c r="K302" t="s">
        <v>33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13.446666666666667</v>
      </c>
      <c r="G303" t="s">
        <v>19</v>
      </c>
      <c r="H303">
        <v>295</v>
      </c>
      <c r="I303" s="5">
        <f t="shared" si="17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5.4614285714285717</v>
      </c>
      <c r="G306" t="s">
        <v>19</v>
      </c>
      <c r="H306">
        <v>142</v>
      </c>
      <c r="I306" s="5">
        <f t="shared" si="17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2.8621428571428571</v>
      </c>
      <c r="G307" t="s">
        <v>19</v>
      </c>
      <c r="H307">
        <v>85</v>
      </c>
      <c r="I307" s="5">
        <f t="shared" si="17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1.3213677811550153</v>
      </c>
      <c r="G309" t="s">
        <v>19</v>
      </c>
      <c r="H309">
        <v>659</v>
      </c>
      <c r="I309" s="5">
        <f t="shared" si="17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0.75292682926829269</v>
      </c>
      <c r="G311" t="s">
        <v>63</v>
      </c>
      <c r="H311">
        <v>75</v>
      </c>
      <c r="I311" s="5">
        <f t="shared" si="17"/>
        <v>41.16</v>
      </c>
      <c r="J311" t="s">
        <v>20</v>
      </c>
      <c r="K311" t="s">
        <v>21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20</v>
      </c>
      <c r="K312" t="s">
        <v>21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2.0336507936507937</v>
      </c>
      <c r="G313" t="s">
        <v>19</v>
      </c>
      <c r="H313">
        <v>121</v>
      </c>
      <c r="I313" s="5">
        <f t="shared" si="17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3.1022842639593908</v>
      </c>
      <c r="G314" t="s">
        <v>19</v>
      </c>
      <c r="H314">
        <v>3742</v>
      </c>
      <c r="I314" s="5">
        <f t="shared" si="17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3.9531818181818181</v>
      </c>
      <c r="G315" t="s">
        <v>19</v>
      </c>
      <c r="H315">
        <v>223</v>
      </c>
      <c r="I315" s="5">
        <f t="shared" si="17"/>
        <v>39</v>
      </c>
      <c r="J315" t="s">
        <v>20</v>
      </c>
      <c r="K315" t="s">
        <v>21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2.9471428571428571</v>
      </c>
      <c r="G316" t="s">
        <v>19</v>
      </c>
      <c r="H316">
        <v>133</v>
      </c>
      <c r="I316" s="5">
        <f t="shared" si="17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20</v>
      </c>
      <c r="K319" t="s">
        <v>21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0.38702380952380955</v>
      </c>
      <c r="G321" t="s">
        <v>63</v>
      </c>
      <c r="H321">
        <v>64</v>
      </c>
      <c r="I321" s="5">
        <f t="shared" si="17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5">
        <f t="shared" ref="I322:I385" si="21">E322/H322</f>
        <v>101.15</v>
      </c>
      <c r="J322" t="s">
        <v>20</v>
      </c>
      <c r="K322" t="s">
        <v>21</v>
      </c>
      <c r="L322">
        <v>1305003600</v>
      </c>
      <c r="M322">
        <v>1305781200</v>
      </c>
      <c r="N322" s="8">
        <f t="shared" ref="N322:N385" si="22">(((L322/60)/60)/24)+DATE(1970,1,1)</f>
        <v>40673.208333333336</v>
      </c>
      <c r="O322" s="8">
        <f t="shared" ref="O322:O385" si="23">(((M322/60)/60)/24)+DATE(1970,1,1)</f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s="5">
        <f t="shared" si="21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8">
        <f t="shared" si="22"/>
        <v>40634.208333333336</v>
      </c>
      <c r="O323" s="8">
        <f t="shared" si="23"/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1.6656234096692113</v>
      </c>
      <c r="G324" t="s">
        <v>19</v>
      </c>
      <c r="H324">
        <v>5168</v>
      </c>
      <c r="I324" s="5">
        <f t="shared" si="21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1.6405633802816901</v>
      </c>
      <c r="G326" t="s">
        <v>19</v>
      </c>
      <c r="H326">
        <v>307</v>
      </c>
      <c r="I326" s="5">
        <f t="shared" si="21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1.3356231003039514</v>
      </c>
      <c r="G330" t="s">
        <v>19</v>
      </c>
      <c r="H330">
        <v>2441</v>
      </c>
      <c r="I330" s="5">
        <f t="shared" si="21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0.22896588486140726</v>
      </c>
      <c r="G331" t="s">
        <v>42</v>
      </c>
      <c r="H331">
        <v>211</v>
      </c>
      <c r="I331" s="5">
        <f t="shared" si="21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1.8495548961424333</v>
      </c>
      <c r="G332" t="s">
        <v>19</v>
      </c>
      <c r="H332">
        <v>1385</v>
      </c>
      <c r="I332" s="5">
        <f t="shared" si="21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4.4372727272727275</v>
      </c>
      <c r="G333" t="s">
        <v>19</v>
      </c>
      <c r="H333">
        <v>190</v>
      </c>
      <c r="I333" s="5">
        <f t="shared" si="21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1.999806763285024</v>
      </c>
      <c r="G334" t="s">
        <v>19</v>
      </c>
      <c r="H334">
        <v>470</v>
      </c>
      <c r="I334" s="5">
        <f t="shared" si="21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1.2395833333333333</v>
      </c>
      <c r="G335" t="s">
        <v>19</v>
      </c>
      <c r="H335">
        <v>253</v>
      </c>
      <c r="I335" s="5">
        <f t="shared" si="21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1.8661329305135952</v>
      </c>
      <c r="G336" t="s">
        <v>19</v>
      </c>
      <c r="H336">
        <v>1113</v>
      </c>
      <c r="I336" s="5">
        <f t="shared" si="21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1.1428538550057536</v>
      </c>
      <c r="G337" t="s">
        <v>19</v>
      </c>
      <c r="H337">
        <v>2283</v>
      </c>
      <c r="I337" s="5">
        <f t="shared" si="21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1.2281904761904763</v>
      </c>
      <c r="G339" t="s">
        <v>19</v>
      </c>
      <c r="H339">
        <v>1095</v>
      </c>
      <c r="I339" s="5">
        <f t="shared" si="21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1.7914326647564469</v>
      </c>
      <c r="G340" t="s">
        <v>19</v>
      </c>
      <c r="H340">
        <v>1690</v>
      </c>
      <c r="I340" s="5">
        <f t="shared" si="21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0.79951577402787966</v>
      </c>
      <c r="G341" t="s">
        <v>63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20</v>
      </c>
      <c r="K348" t="s">
        <v>21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14.007777777777777</v>
      </c>
      <c r="G349" t="s">
        <v>19</v>
      </c>
      <c r="H349">
        <v>191</v>
      </c>
      <c r="I349" s="5">
        <f t="shared" si="21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20</v>
      </c>
      <c r="K352" t="s">
        <v>21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1.2770715249662619</v>
      </c>
      <c r="G353" t="s">
        <v>19</v>
      </c>
      <c r="H353">
        <v>2013</v>
      </c>
      <c r="I353" s="5">
        <f t="shared" si="21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4.105982142857143</v>
      </c>
      <c r="G355" t="s">
        <v>19</v>
      </c>
      <c r="H355">
        <v>1703</v>
      </c>
      <c r="I355" s="5">
        <f t="shared" si="21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1.2373770491803278</v>
      </c>
      <c r="G356" t="s">
        <v>19</v>
      </c>
      <c r="H356">
        <v>80</v>
      </c>
      <c r="I356" s="5">
        <f t="shared" si="21"/>
        <v>94.35</v>
      </c>
      <c r="J356" t="s">
        <v>32</v>
      </c>
      <c r="K356" t="s">
        <v>33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0.58973684210526311</v>
      </c>
      <c r="G357" t="s">
        <v>42</v>
      </c>
      <c r="H357">
        <v>86</v>
      </c>
      <c r="I357" s="5">
        <f t="shared" si="21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1.8491304347826087</v>
      </c>
      <c r="G359" t="s">
        <v>19</v>
      </c>
      <c r="H359">
        <v>41</v>
      </c>
      <c r="I359" s="5">
        <f t="shared" si="21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2.9870000000000001</v>
      </c>
      <c r="G361" t="s">
        <v>19</v>
      </c>
      <c r="H361">
        <v>187</v>
      </c>
      <c r="I361" s="5">
        <f t="shared" si="21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2.2635175879396985</v>
      </c>
      <c r="G362" t="s">
        <v>19</v>
      </c>
      <c r="H362">
        <v>2875</v>
      </c>
      <c r="I362" s="5">
        <f t="shared" si="21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1.7356363636363636</v>
      </c>
      <c r="G363" t="s">
        <v>19</v>
      </c>
      <c r="H363">
        <v>88</v>
      </c>
      <c r="I363" s="5">
        <f t="shared" si="21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3.7175675675675675</v>
      </c>
      <c r="G364" t="s">
        <v>19</v>
      </c>
      <c r="H364">
        <v>191</v>
      </c>
      <c r="I364" s="5">
        <f t="shared" si="21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1.601923076923077</v>
      </c>
      <c r="G365" t="s">
        <v>19</v>
      </c>
      <c r="H365">
        <v>139</v>
      </c>
      <c r="I365" s="5">
        <f t="shared" si="21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16.163333333333334</v>
      </c>
      <c r="G366" t="s">
        <v>19</v>
      </c>
      <c r="H366">
        <v>186</v>
      </c>
      <c r="I366" s="5">
        <f t="shared" si="21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7.3343749999999996</v>
      </c>
      <c r="G367" t="s">
        <v>19</v>
      </c>
      <c r="H367">
        <v>112</v>
      </c>
      <c r="I367" s="5">
        <f t="shared" si="21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5.9211111111111112</v>
      </c>
      <c r="G368" t="s">
        <v>19</v>
      </c>
      <c r="H368">
        <v>101</v>
      </c>
      <c r="I368" s="5">
        <f t="shared" si="21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2.7680769230769231</v>
      </c>
      <c r="G370" t="s">
        <v>19</v>
      </c>
      <c r="H370">
        <v>206</v>
      </c>
      <c r="I370" s="5">
        <f t="shared" si="21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2.730185185185185</v>
      </c>
      <c r="G371" t="s">
        <v>19</v>
      </c>
      <c r="H371">
        <v>154</v>
      </c>
      <c r="I371" s="5">
        <f t="shared" si="21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1.593633125556545</v>
      </c>
      <c r="G372" t="s">
        <v>19</v>
      </c>
      <c r="H372">
        <v>5966</v>
      </c>
      <c r="I372" s="5">
        <f t="shared" si="21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15.915555555555555</v>
      </c>
      <c r="G374" t="s">
        <v>19</v>
      </c>
      <c r="H374">
        <v>169</v>
      </c>
      <c r="I374" s="5">
        <f t="shared" si="21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7.3018222222222224</v>
      </c>
      <c r="G375" t="s">
        <v>19</v>
      </c>
      <c r="H375">
        <v>2106</v>
      </c>
      <c r="I375" s="5">
        <f t="shared" si="21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20</v>
      </c>
      <c r="K377" t="s">
        <v>21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3.6102941176470589</v>
      </c>
      <c r="G378" t="s">
        <v>19</v>
      </c>
      <c r="H378">
        <v>131</v>
      </c>
      <c r="I378" s="5">
        <f t="shared" si="21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1.6032</v>
      </c>
      <c r="G382" t="s">
        <v>19</v>
      </c>
      <c r="H382">
        <v>84</v>
      </c>
      <c r="I382" s="5">
        <f t="shared" si="21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1.8394339622641509</v>
      </c>
      <c r="G383" t="s">
        <v>19</v>
      </c>
      <c r="H383">
        <v>155</v>
      </c>
      <c r="I383" s="5">
        <f t="shared" si="21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2.2538095238095237</v>
      </c>
      <c r="G385" t="s">
        <v>19</v>
      </c>
      <c r="H385">
        <v>189</v>
      </c>
      <c r="I385" s="5">
        <f t="shared" si="21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ref="F386:F449" si="24">E386/D386</f>
        <v>1.7200961538461539</v>
      </c>
      <c r="G386" t="s">
        <v>19</v>
      </c>
      <c r="H386">
        <v>4799</v>
      </c>
      <c r="I386" s="5">
        <f t="shared" ref="I386:I449" si="25">E386/H386</f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8">
        <f t="shared" ref="N386:N449" si="26">(((L386/60)/60)/24)+DATE(1970,1,1)</f>
        <v>42776.25</v>
      </c>
      <c r="O386" s="8">
        <f t="shared" ref="O386:O449" si="27">(((M386/60)/60)/24)+DATE(1970,1,1)</f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si="24"/>
        <v>1.4616709511568124</v>
      </c>
      <c r="G387" t="s">
        <v>19</v>
      </c>
      <c r="H387">
        <v>1137</v>
      </c>
      <c r="I387" s="5">
        <f t="shared" si="25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8">
        <f t="shared" si="26"/>
        <v>43553.208333333328</v>
      </c>
      <c r="O387" s="8">
        <f t="shared" si="27"/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0.11270034843205574</v>
      </c>
      <c r="G390" t="s">
        <v>63</v>
      </c>
      <c r="H390">
        <v>145</v>
      </c>
      <c r="I390" s="5">
        <f t="shared" si="25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1.2211084337349398</v>
      </c>
      <c r="G391" t="s">
        <v>19</v>
      </c>
      <c r="H391">
        <v>1152</v>
      </c>
      <c r="I391" s="5">
        <f t="shared" si="25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1.8654166666666667</v>
      </c>
      <c r="G392" t="s">
        <v>19</v>
      </c>
      <c r="H392">
        <v>50</v>
      </c>
      <c r="I392" s="5">
        <f t="shared" si="25"/>
        <v>89.54</v>
      </c>
      <c r="J392" t="s">
        <v>20</v>
      </c>
      <c r="K392" t="s">
        <v>21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2.2896178343949045</v>
      </c>
      <c r="G395" t="s">
        <v>19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4.6937499999999996</v>
      </c>
      <c r="G396" t="s">
        <v>19</v>
      </c>
      <c r="H396">
        <v>34</v>
      </c>
      <c r="I396" s="5">
        <f t="shared" si="25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1.3011267605633803</v>
      </c>
      <c r="G397" t="s">
        <v>19</v>
      </c>
      <c r="H397">
        <v>220</v>
      </c>
      <c r="I397" s="5">
        <f t="shared" si="25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1.6705422993492407</v>
      </c>
      <c r="G398" t="s">
        <v>19</v>
      </c>
      <c r="H398">
        <v>1604</v>
      </c>
      <c r="I398" s="5">
        <f t="shared" si="25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1.738641975308642</v>
      </c>
      <c r="G399" t="s">
        <v>19</v>
      </c>
      <c r="H399">
        <v>454</v>
      </c>
      <c r="I399" s="5">
        <f t="shared" si="25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7.1776470588235295</v>
      </c>
      <c r="G400" t="s">
        <v>19</v>
      </c>
      <c r="H400">
        <v>123</v>
      </c>
      <c r="I400" s="5">
        <f t="shared" si="25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20</v>
      </c>
      <c r="K402" t="s">
        <v>21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15.302222222222222</v>
      </c>
      <c r="G403" t="s">
        <v>19</v>
      </c>
      <c r="H403">
        <v>299</v>
      </c>
      <c r="I403" s="5">
        <f t="shared" si="25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3.1558486707566464</v>
      </c>
      <c r="G406" t="s">
        <v>19</v>
      </c>
      <c r="H406">
        <v>2237</v>
      </c>
      <c r="I406" s="5">
        <f t="shared" si="25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1.8214503816793892</v>
      </c>
      <c r="G408" t="s">
        <v>19</v>
      </c>
      <c r="H408">
        <v>645</v>
      </c>
      <c r="I408" s="5">
        <f t="shared" si="25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3.5588235294117645</v>
      </c>
      <c r="G409" t="s">
        <v>19</v>
      </c>
      <c r="H409">
        <v>484</v>
      </c>
      <c r="I409" s="5">
        <f t="shared" si="25"/>
        <v>25</v>
      </c>
      <c r="J409" t="s">
        <v>32</v>
      </c>
      <c r="K409" t="s">
        <v>33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1.3183695652173912</v>
      </c>
      <c r="G410" t="s">
        <v>19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0.36132726089785294</v>
      </c>
      <c r="G412" t="s">
        <v>42</v>
      </c>
      <c r="H412">
        <v>1111</v>
      </c>
      <c r="I412" s="5">
        <f t="shared" si="25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1.0462820512820512</v>
      </c>
      <c r="G413" t="s">
        <v>19</v>
      </c>
      <c r="H413">
        <v>82</v>
      </c>
      <c r="I413" s="5">
        <f t="shared" si="25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6.6885714285714286</v>
      </c>
      <c r="G414" t="s">
        <v>19</v>
      </c>
      <c r="H414">
        <v>134</v>
      </c>
      <c r="I414" s="5">
        <f t="shared" si="25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0.62072823218997364</v>
      </c>
      <c r="G415" t="s">
        <v>42</v>
      </c>
      <c r="H415">
        <v>1089</v>
      </c>
      <c r="I415" s="5">
        <f t="shared" si="25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1.2343497363796134</v>
      </c>
      <c r="G421" t="s">
        <v>19</v>
      </c>
      <c r="H421">
        <v>5203</v>
      </c>
      <c r="I421" s="5">
        <f t="shared" si="25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1.2846</v>
      </c>
      <c r="G422" t="s">
        <v>19</v>
      </c>
      <c r="H422">
        <v>94</v>
      </c>
      <c r="I422" s="5">
        <f t="shared" si="25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1.2729885057471264</v>
      </c>
      <c r="G424" t="s">
        <v>19</v>
      </c>
      <c r="H424">
        <v>205</v>
      </c>
      <c r="I424" s="5">
        <f t="shared" si="25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2.8766666666666665</v>
      </c>
      <c r="G427" t="s">
        <v>19</v>
      </c>
      <c r="H427">
        <v>92</v>
      </c>
      <c r="I427" s="5">
        <f t="shared" si="25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5.7294444444444448</v>
      </c>
      <c r="G428" t="s">
        <v>19</v>
      </c>
      <c r="H428">
        <v>219</v>
      </c>
      <c r="I428" s="5">
        <f t="shared" si="25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1.1290429799426933</v>
      </c>
      <c r="G429" t="s">
        <v>19</v>
      </c>
      <c r="H429">
        <v>2526</v>
      </c>
      <c r="I429" s="5">
        <f t="shared" si="25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0.90675916230366493</v>
      </c>
      <c r="G431" t="s">
        <v>63</v>
      </c>
      <c r="H431">
        <v>2138</v>
      </c>
      <c r="I431" s="5">
        <f t="shared" si="25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1.9249019607843136</v>
      </c>
      <c r="G433" t="s">
        <v>19</v>
      </c>
      <c r="H433">
        <v>94</v>
      </c>
      <c r="I433" s="5">
        <f t="shared" si="25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0.16722222222222222</v>
      </c>
      <c r="G436" t="s">
        <v>63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1.168766404199475</v>
      </c>
      <c r="G437" t="s">
        <v>19</v>
      </c>
      <c r="H437">
        <v>1713</v>
      </c>
      <c r="I437" s="5">
        <f t="shared" si="25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10.521538461538462</v>
      </c>
      <c r="G438" t="s">
        <v>19</v>
      </c>
      <c r="H438">
        <v>249</v>
      </c>
      <c r="I438" s="5">
        <f t="shared" si="25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1.2307407407407407</v>
      </c>
      <c r="G439" t="s">
        <v>19</v>
      </c>
      <c r="H439">
        <v>192</v>
      </c>
      <c r="I439" s="5">
        <f t="shared" si="25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1.7863855421686747</v>
      </c>
      <c r="G440" t="s">
        <v>19</v>
      </c>
      <c r="H440">
        <v>247</v>
      </c>
      <c r="I440" s="5">
        <f t="shared" si="25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3.5528169014084505</v>
      </c>
      <c r="G441" t="s">
        <v>19</v>
      </c>
      <c r="H441">
        <v>2293</v>
      </c>
      <c r="I441" s="5">
        <f t="shared" si="25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1.6190634146341463</v>
      </c>
      <c r="G442" t="s">
        <v>19</v>
      </c>
      <c r="H442">
        <v>3131</v>
      </c>
      <c r="I442" s="5">
        <f t="shared" si="25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20</v>
      </c>
      <c r="K443" t="s">
        <v>21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1.9872222222222222</v>
      </c>
      <c r="G444" t="s">
        <v>19</v>
      </c>
      <c r="H444">
        <v>143</v>
      </c>
      <c r="I444" s="5">
        <f t="shared" si="25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0.34752688172043011</v>
      </c>
      <c r="G445" t="s">
        <v>63</v>
      </c>
      <c r="H445">
        <v>90</v>
      </c>
      <c r="I445" s="5">
        <f t="shared" si="25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1.7641935483870967</v>
      </c>
      <c r="G446" t="s">
        <v>19</v>
      </c>
      <c r="H446">
        <v>296</v>
      </c>
      <c r="I446" s="5">
        <f t="shared" si="25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5.1138095238095236</v>
      </c>
      <c r="G447" t="s">
        <v>19</v>
      </c>
      <c r="H447">
        <v>170</v>
      </c>
      <c r="I447" s="5">
        <f t="shared" si="25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0.24326030927835052</v>
      </c>
      <c r="G449" t="s">
        <v>63</v>
      </c>
      <c r="H449">
        <v>439</v>
      </c>
      <c r="I449" s="5">
        <f t="shared" si="25"/>
        <v>86</v>
      </c>
      <c r="J449" t="s">
        <v>36</v>
      </c>
      <c r="K449" t="s">
        <v>37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5">
        <f t="shared" ref="I450:I513" si="29">E450/H450</f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8">
        <f t="shared" ref="N450:N513" si="30">(((L450/60)/60)/24)+DATE(1970,1,1)</f>
        <v>41378.208333333336</v>
      </c>
      <c r="O450" s="8">
        <f t="shared" ref="O450:O513" si="31">(((M450/60)/60)/24)+DATE(1970,1,1)</f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si="28"/>
        <v>9.67</v>
      </c>
      <c r="G451" t="s">
        <v>19</v>
      </c>
      <c r="H451">
        <v>86</v>
      </c>
      <c r="I451" s="5">
        <f t="shared" si="29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8">
        <f t="shared" si="30"/>
        <v>43530.25</v>
      </c>
      <c r="O451" s="8">
        <f t="shared" si="31"/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1.2284501347708894</v>
      </c>
      <c r="G453" t="s">
        <v>19</v>
      </c>
      <c r="H453">
        <v>6286</v>
      </c>
      <c r="I453" s="5">
        <f t="shared" si="29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1.1837253218884121</v>
      </c>
      <c r="G457" t="s">
        <v>19</v>
      </c>
      <c r="H457">
        <v>3727</v>
      </c>
      <c r="I457" s="5">
        <f t="shared" si="29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1.041243169398907</v>
      </c>
      <c r="G458" t="s">
        <v>19</v>
      </c>
      <c r="H458">
        <v>1605</v>
      </c>
      <c r="I458" s="5">
        <f t="shared" si="29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3.5120118343195266</v>
      </c>
      <c r="G460" t="s">
        <v>19</v>
      </c>
      <c r="H460">
        <v>2120</v>
      </c>
      <c r="I460" s="5">
        <f t="shared" si="29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1.7162500000000001</v>
      </c>
      <c r="G462" t="s">
        <v>19</v>
      </c>
      <c r="H462">
        <v>50</v>
      </c>
      <c r="I462" s="5">
        <f t="shared" si="29"/>
        <v>82.38</v>
      </c>
      <c r="J462" t="s">
        <v>20</v>
      </c>
      <c r="K462" t="s">
        <v>21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1.4104655870445344</v>
      </c>
      <c r="G463" t="s">
        <v>19</v>
      </c>
      <c r="H463">
        <v>2080</v>
      </c>
      <c r="I463" s="5">
        <f t="shared" si="29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1.0816455696202532</v>
      </c>
      <c r="G465" t="s">
        <v>19</v>
      </c>
      <c r="H465">
        <v>2105</v>
      </c>
      <c r="I465" s="5">
        <f t="shared" si="29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1.3345505617977529</v>
      </c>
      <c r="G466" t="s">
        <v>19</v>
      </c>
      <c r="H466">
        <v>2436</v>
      </c>
      <c r="I466" s="5">
        <f t="shared" si="29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1.8785106382978722</v>
      </c>
      <c r="G467" t="s">
        <v>19</v>
      </c>
      <c r="H467">
        <v>80</v>
      </c>
      <c r="I467" s="5">
        <f t="shared" si="29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3.32</v>
      </c>
      <c r="G468" t="s">
        <v>19</v>
      </c>
      <c r="H468">
        <v>42</v>
      </c>
      <c r="I468" s="5">
        <f t="shared" si="29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5.7521428571428572</v>
      </c>
      <c r="G469" t="s">
        <v>19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20</v>
      </c>
      <c r="K470" t="s">
        <v>21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1.8442857142857143</v>
      </c>
      <c r="G471" t="s">
        <v>19</v>
      </c>
      <c r="H471">
        <v>159</v>
      </c>
      <c r="I471" s="5">
        <f t="shared" si="29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2.8580555555555556</v>
      </c>
      <c r="G472" t="s">
        <v>19</v>
      </c>
      <c r="H472">
        <v>381</v>
      </c>
      <c r="I472" s="5">
        <f t="shared" si="29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3.19</v>
      </c>
      <c r="G473" t="s">
        <v>19</v>
      </c>
      <c r="H473">
        <v>194</v>
      </c>
      <c r="I473" s="5">
        <f t="shared" si="29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1.7814000000000001</v>
      </c>
      <c r="G475" t="s">
        <v>19</v>
      </c>
      <c r="H475">
        <v>106</v>
      </c>
      <c r="I475" s="5">
        <f t="shared" si="29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3.6515</v>
      </c>
      <c r="G476" t="s">
        <v>19</v>
      </c>
      <c r="H476">
        <v>142</v>
      </c>
      <c r="I476" s="5">
        <f t="shared" si="29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1.1394594594594594</v>
      </c>
      <c r="G477" t="s">
        <v>19</v>
      </c>
      <c r="H477">
        <v>211</v>
      </c>
      <c r="I477" s="5">
        <f t="shared" si="29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2.3634156976744185</v>
      </c>
      <c r="G480" t="s">
        <v>19</v>
      </c>
      <c r="H480">
        <v>2756</v>
      </c>
      <c r="I480" s="5">
        <f t="shared" si="29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5.1291666666666664</v>
      </c>
      <c r="G481" t="s">
        <v>19</v>
      </c>
      <c r="H481">
        <v>173</v>
      </c>
      <c r="I481" s="5">
        <f t="shared" si="29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1.0065116279069768</v>
      </c>
      <c r="G482" t="s">
        <v>19</v>
      </c>
      <c r="H482">
        <v>87</v>
      </c>
      <c r="I482" s="5">
        <f t="shared" si="29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2.6020608108108108</v>
      </c>
      <c r="G486" t="s">
        <v>19</v>
      </c>
      <c r="H486">
        <v>1572</v>
      </c>
      <c r="I486" s="5">
        <f t="shared" si="29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1.7862556663644606</v>
      </c>
      <c r="G489" t="s">
        <v>19</v>
      </c>
      <c r="H489">
        <v>2346</v>
      </c>
      <c r="I489" s="5">
        <f t="shared" si="29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2.2005660377358489</v>
      </c>
      <c r="G490" t="s">
        <v>19</v>
      </c>
      <c r="H490">
        <v>115</v>
      </c>
      <c r="I490" s="5">
        <f t="shared" si="29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1.015108695652174</v>
      </c>
      <c r="G491" t="s">
        <v>19</v>
      </c>
      <c r="H491">
        <v>85</v>
      </c>
      <c r="I491" s="5">
        <f t="shared" si="29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1.915</v>
      </c>
      <c r="G492" t="s">
        <v>19</v>
      </c>
      <c r="H492">
        <v>144</v>
      </c>
      <c r="I492" s="5">
        <f t="shared" si="29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3.0534683098591549</v>
      </c>
      <c r="G493" t="s">
        <v>19</v>
      </c>
      <c r="H493">
        <v>2443</v>
      </c>
      <c r="I493" s="5">
        <f t="shared" si="29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0.23995287958115183</v>
      </c>
      <c r="G494" t="s">
        <v>63</v>
      </c>
      <c r="H494">
        <v>595</v>
      </c>
      <c r="I494" s="5">
        <f t="shared" si="29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7.2377777777777776</v>
      </c>
      <c r="G495" t="s">
        <v>19</v>
      </c>
      <c r="H495">
        <v>64</v>
      </c>
      <c r="I495" s="5">
        <f t="shared" si="29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5.4736000000000002</v>
      </c>
      <c r="G496" t="s">
        <v>19</v>
      </c>
      <c r="H496">
        <v>268</v>
      </c>
      <c r="I496" s="5">
        <f t="shared" si="29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4.1449999999999996</v>
      </c>
      <c r="G497" t="s">
        <v>19</v>
      </c>
      <c r="H497">
        <v>195</v>
      </c>
      <c r="I497" s="5">
        <f t="shared" si="29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20</v>
      </c>
      <c r="K502" t="s">
        <v>21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5.2992307692307694</v>
      </c>
      <c r="G504" t="s">
        <v>19</v>
      </c>
      <c r="H504">
        <v>186</v>
      </c>
      <c r="I504" s="5">
        <f t="shared" si="29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1.8032549019607844</v>
      </c>
      <c r="G505" t="s">
        <v>19</v>
      </c>
      <c r="H505">
        <v>460</v>
      </c>
      <c r="I505" s="5">
        <f t="shared" si="29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9.2707777777777771</v>
      </c>
      <c r="G508" t="s">
        <v>19</v>
      </c>
      <c r="H508">
        <v>2528</v>
      </c>
      <c r="I508" s="5">
        <f t="shared" si="29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1.1222929936305732</v>
      </c>
      <c r="G510" t="s">
        <v>19</v>
      </c>
      <c r="H510">
        <v>3657</v>
      </c>
      <c r="I510" s="5">
        <f t="shared" si="29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20</v>
      </c>
      <c r="K511" t="s">
        <v>21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1.1908974358974358</v>
      </c>
      <c r="G512" t="s">
        <v>19</v>
      </c>
      <c r="H512">
        <v>131</v>
      </c>
      <c r="I512" s="5">
        <f t="shared" si="29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ref="F514:F577" si="32">E514/D514</f>
        <v>1.3931868131868133</v>
      </c>
      <c r="G514" t="s">
        <v>19</v>
      </c>
      <c r="H514">
        <v>239</v>
      </c>
      <c r="I514" s="5">
        <f t="shared" ref="I514:I577" si="33">E514/H514</f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8">
        <f t="shared" ref="N514:N577" si="34">(((L514/60)/60)/24)+DATE(1970,1,1)</f>
        <v>41825.208333333336</v>
      </c>
      <c r="O514" s="8">
        <f t="shared" ref="O514:O577" si="35">(((M514/60)/60)/24)+DATE(1970,1,1)</f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si="32"/>
        <v>0.39277108433734942</v>
      </c>
      <c r="G515" t="s">
        <v>63</v>
      </c>
      <c r="H515">
        <v>35</v>
      </c>
      <c r="I515" s="5">
        <f t="shared" si="33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8">
        <f t="shared" si="34"/>
        <v>40430.208333333336</v>
      </c>
      <c r="O515" s="8">
        <f t="shared" si="35"/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0.22439077144917088</v>
      </c>
      <c r="G516" t="s">
        <v>63</v>
      </c>
      <c r="H516">
        <v>528</v>
      </c>
      <c r="I516" s="5">
        <f t="shared" si="33"/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1.1200000000000001</v>
      </c>
      <c r="G519" t="s">
        <v>19</v>
      </c>
      <c r="H519">
        <v>78</v>
      </c>
      <c r="I519" s="5">
        <f t="shared" si="33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20</v>
      </c>
      <c r="K520" t="s">
        <v>21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1.0174563871693867</v>
      </c>
      <c r="G521" t="s">
        <v>19</v>
      </c>
      <c r="H521">
        <v>1773</v>
      </c>
      <c r="I521" s="5">
        <f t="shared" si="33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4.2575000000000003</v>
      </c>
      <c r="G522" t="s">
        <v>19</v>
      </c>
      <c r="H522">
        <v>32</v>
      </c>
      <c r="I522" s="5">
        <f t="shared" si="33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1.4553947368421052</v>
      </c>
      <c r="G523" t="s">
        <v>19</v>
      </c>
      <c r="H523">
        <v>369</v>
      </c>
      <c r="I523" s="5">
        <f t="shared" si="33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7.003333333333333</v>
      </c>
      <c r="G525" t="s">
        <v>19</v>
      </c>
      <c r="H525">
        <v>89</v>
      </c>
      <c r="I525" s="5">
        <f t="shared" si="33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1.5595180722891566</v>
      </c>
      <c r="G528" t="s">
        <v>19</v>
      </c>
      <c r="H528">
        <v>147</v>
      </c>
      <c r="I528" s="5">
        <f t="shared" si="33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0.95521156936261387</v>
      </c>
      <c r="G533" t="s">
        <v>42</v>
      </c>
      <c r="H533">
        <v>3640</v>
      </c>
      <c r="I533" s="5">
        <f t="shared" si="33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5.0287499999999996</v>
      </c>
      <c r="G534" t="s">
        <v>19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1.5924394463667819</v>
      </c>
      <c r="G535" t="s">
        <v>19</v>
      </c>
      <c r="H535">
        <v>2218</v>
      </c>
      <c r="I535" s="5">
        <f t="shared" si="33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4.820384615384615</v>
      </c>
      <c r="G537" t="s">
        <v>19</v>
      </c>
      <c r="H537">
        <v>202</v>
      </c>
      <c r="I537" s="5">
        <f t="shared" si="33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1.4996938775510205</v>
      </c>
      <c r="G538" t="s">
        <v>19</v>
      </c>
      <c r="H538">
        <v>140</v>
      </c>
      <c r="I538" s="5">
        <f t="shared" si="33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1.1722156398104266</v>
      </c>
      <c r="G539" t="s">
        <v>19</v>
      </c>
      <c r="H539">
        <v>1052</v>
      </c>
      <c r="I539" s="5">
        <f t="shared" si="33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2.6598113207547169</v>
      </c>
      <c r="G542" t="s">
        <v>19</v>
      </c>
      <c r="H542">
        <v>247</v>
      </c>
      <c r="I542" s="5">
        <f t="shared" si="33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2.7650000000000001</v>
      </c>
      <c r="G546" t="s">
        <v>19</v>
      </c>
      <c r="H546">
        <v>84</v>
      </c>
      <c r="I546" s="5">
        <f t="shared" si="33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1.6357142857142857</v>
      </c>
      <c r="G548" t="s">
        <v>19</v>
      </c>
      <c r="H548">
        <v>88</v>
      </c>
      <c r="I548" s="5">
        <f t="shared" si="33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9.69</v>
      </c>
      <c r="G549" t="s">
        <v>19</v>
      </c>
      <c r="H549">
        <v>156</v>
      </c>
      <c r="I549" s="5">
        <f t="shared" si="33"/>
        <v>80.75</v>
      </c>
      <c r="J549" t="s">
        <v>20</v>
      </c>
      <c r="K549" t="s">
        <v>21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2.7091376701966716</v>
      </c>
      <c r="G550" t="s">
        <v>19</v>
      </c>
      <c r="H550">
        <v>2985</v>
      </c>
      <c r="I550" s="5">
        <f t="shared" si="33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2.8421355932203389</v>
      </c>
      <c r="G551" t="s">
        <v>19</v>
      </c>
      <c r="H551">
        <v>762</v>
      </c>
      <c r="I551" s="5">
        <f t="shared" si="33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0.04</v>
      </c>
      <c r="G552" t="s">
        <v>63</v>
      </c>
      <c r="H552">
        <v>1</v>
      </c>
      <c r="I552" s="5">
        <f t="shared" si="33"/>
        <v>4</v>
      </c>
      <c r="J552" t="s">
        <v>86</v>
      </c>
      <c r="K552" t="s">
        <v>87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1.5166315789473683</v>
      </c>
      <c r="G556" t="s">
        <v>19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2.2363492063492063</v>
      </c>
      <c r="G557" t="s">
        <v>19</v>
      </c>
      <c r="H557">
        <v>135</v>
      </c>
      <c r="I557" s="5">
        <f t="shared" si="33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2.3975</v>
      </c>
      <c r="G558" t="s">
        <v>19</v>
      </c>
      <c r="H558">
        <v>122</v>
      </c>
      <c r="I558" s="5">
        <f t="shared" si="33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1.9933333333333334</v>
      </c>
      <c r="G559" t="s">
        <v>19</v>
      </c>
      <c r="H559">
        <v>221</v>
      </c>
      <c r="I559" s="5">
        <f t="shared" si="33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1.373448275862069</v>
      </c>
      <c r="G560" t="s">
        <v>19</v>
      </c>
      <c r="H560">
        <v>126</v>
      </c>
      <c r="I560" s="5">
        <f t="shared" si="33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1.009696106362773</v>
      </c>
      <c r="G561" t="s">
        <v>19</v>
      </c>
      <c r="H561">
        <v>1022</v>
      </c>
      <c r="I561" s="5">
        <f t="shared" si="33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7.9416000000000002</v>
      </c>
      <c r="G562" t="s">
        <v>19</v>
      </c>
      <c r="H562">
        <v>3177</v>
      </c>
      <c r="I562" s="5">
        <f t="shared" si="33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3.6970000000000001</v>
      </c>
      <c r="G563" t="s">
        <v>19</v>
      </c>
      <c r="H563">
        <v>198</v>
      </c>
      <c r="I563" s="5">
        <f t="shared" si="33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1.3802702702702703</v>
      </c>
      <c r="G565" t="s">
        <v>19</v>
      </c>
      <c r="H565">
        <v>85</v>
      </c>
      <c r="I565" s="5">
        <f t="shared" si="33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2.0460063224446787</v>
      </c>
      <c r="G567" t="s">
        <v>19</v>
      </c>
      <c r="H567">
        <v>3596</v>
      </c>
      <c r="I567" s="5">
        <f t="shared" si="33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2.1860294117647059</v>
      </c>
      <c r="G569" t="s">
        <v>19</v>
      </c>
      <c r="H569">
        <v>244</v>
      </c>
      <c r="I569" s="5">
        <f t="shared" si="33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1.8603314917127072</v>
      </c>
      <c r="G570" t="s">
        <v>19</v>
      </c>
      <c r="H570">
        <v>5180</v>
      </c>
      <c r="I570" s="5">
        <f t="shared" si="33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2.3733830845771142</v>
      </c>
      <c r="G571" t="s">
        <v>19</v>
      </c>
      <c r="H571">
        <v>589</v>
      </c>
      <c r="I571" s="5">
        <f t="shared" si="33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3.0565384615384614</v>
      </c>
      <c r="G572" t="s">
        <v>19</v>
      </c>
      <c r="H572">
        <v>2725</v>
      </c>
      <c r="I572" s="5">
        <f t="shared" si="33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0.54400000000000004</v>
      </c>
      <c r="G574" t="s">
        <v>63</v>
      </c>
      <c r="H574">
        <v>94</v>
      </c>
      <c r="I574" s="5">
        <f t="shared" si="33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1.1188059701492536</v>
      </c>
      <c r="G575" t="s">
        <v>19</v>
      </c>
      <c r="H575">
        <v>300</v>
      </c>
      <c r="I575" s="5">
        <f t="shared" si="33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3.6914814814814814</v>
      </c>
      <c r="G576" t="s">
        <v>19</v>
      </c>
      <c r="H576">
        <v>144</v>
      </c>
      <c r="I576" s="5">
        <f t="shared" si="33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5">
        <f t="shared" ref="I578:I641" si="37">E578/H578</f>
        <v>98.40625</v>
      </c>
      <c r="J578" t="s">
        <v>20</v>
      </c>
      <c r="K578" t="s">
        <v>21</v>
      </c>
      <c r="L578">
        <v>1509512400</v>
      </c>
      <c r="M578">
        <v>1510984800</v>
      </c>
      <c r="N578" s="8">
        <f t="shared" ref="N578:N641" si="38">(((L578/60)/60)/24)+DATE(1970,1,1)</f>
        <v>43040.208333333328</v>
      </c>
      <c r="O578" s="8">
        <f t="shared" ref="O578:O641" si="39">(((M578/60)/60)/24)+DATE(1970,1,1)</f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si="36"/>
        <v>0.18853658536585366</v>
      </c>
      <c r="G579" t="s">
        <v>63</v>
      </c>
      <c r="H579">
        <v>37</v>
      </c>
      <c r="I579" s="5">
        <f t="shared" si="37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8">
        <f t="shared" si="38"/>
        <v>40613.25</v>
      </c>
      <c r="O579" s="8">
        <f t="shared" si="39"/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1.0111290322580646</v>
      </c>
      <c r="G581" t="s">
        <v>19</v>
      </c>
      <c r="H581">
        <v>87</v>
      </c>
      <c r="I581" s="5">
        <f t="shared" si="37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3.4150228310502282</v>
      </c>
      <c r="G582" t="s">
        <v>19</v>
      </c>
      <c r="H582">
        <v>3116</v>
      </c>
      <c r="I582" s="5">
        <f t="shared" si="37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3.2240211640211642</v>
      </c>
      <c r="G585" t="s">
        <v>19</v>
      </c>
      <c r="H585">
        <v>909</v>
      </c>
      <c r="I585" s="5">
        <f t="shared" si="37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1.1950810185185186</v>
      </c>
      <c r="G586" t="s">
        <v>19</v>
      </c>
      <c r="H586">
        <v>1613</v>
      </c>
      <c r="I586" s="5">
        <f t="shared" si="37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1.4679775280898877</v>
      </c>
      <c r="G587" t="s">
        <v>19</v>
      </c>
      <c r="H587">
        <v>136</v>
      </c>
      <c r="I587" s="5">
        <f t="shared" si="37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9.5057142857142853</v>
      </c>
      <c r="G588" t="s">
        <v>19</v>
      </c>
      <c r="H588">
        <v>130</v>
      </c>
      <c r="I588" s="5">
        <f t="shared" si="37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10.376666666666667</v>
      </c>
      <c r="G593" t="s">
        <v>19</v>
      </c>
      <c r="H593">
        <v>102</v>
      </c>
      <c r="I593" s="5">
        <f t="shared" si="37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1.5484210526315789</v>
      </c>
      <c r="G595" t="s">
        <v>19</v>
      </c>
      <c r="H595">
        <v>4006</v>
      </c>
      <c r="I595" s="5">
        <f t="shared" si="37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2.0852773826458035</v>
      </c>
      <c r="G597" t="s">
        <v>19</v>
      </c>
      <c r="H597">
        <v>1629</v>
      </c>
      <c r="I597" s="5">
        <f t="shared" si="37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2.0159756097560977</v>
      </c>
      <c r="G599" t="s">
        <v>19</v>
      </c>
      <c r="H599">
        <v>2188</v>
      </c>
      <c r="I599" s="5">
        <f t="shared" si="37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1.6209032258064515</v>
      </c>
      <c r="G600" t="s">
        <v>19</v>
      </c>
      <c r="H600">
        <v>2409</v>
      </c>
      <c r="I600" s="5">
        <f t="shared" si="37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36</v>
      </c>
      <c r="K602" t="s">
        <v>37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2.0663492063492064</v>
      </c>
      <c r="G603" t="s">
        <v>19</v>
      </c>
      <c r="H603">
        <v>194</v>
      </c>
      <c r="I603" s="5">
        <f t="shared" si="37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1.2823628691983122</v>
      </c>
      <c r="G604" t="s">
        <v>19</v>
      </c>
      <c r="H604">
        <v>1140</v>
      </c>
      <c r="I604" s="5">
        <f t="shared" si="37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1.1966037735849056</v>
      </c>
      <c r="G605" t="s">
        <v>19</v>
      </c>
      <c r="H605">
        <v>102</v>
      </c>
      <c r="I605" s="5">
        <f t="shared" si="37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1.7073055242390078</v>
      </c>
      <c r="G606" t="s">
        <v>19</v>
      </c>
      <c r="H606">
        <v>2857</v>
      </c>
      <c r="I606" s="5">
        <f t="shared" si="37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1.8721212121212121</v>
      </c>
      <c r="G607" t="s">
        <v>19</v>
      </c>
      <c r="H607">
        <v>107</v>
      </c>
      <c r="I607" s="5">
        <f t="shared" si="37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1.8838235294117647</v>
      </c>
      <c r="G608" t="s">
        <v>19</v>
      </c>
      <c r="H608">
        <v>160</v>
      </c>
      <c r="I608" s="5">
        <f t="shared" si="37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1.3129869186046512</v>
      </c>
      <c r="G609" t="s">
        <v>19</v>
      </c>
      <c r="H609">
        <v>2230</v>
      </c>
      <c r="I609" s="5">
        <f t="shared" si="37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2.8397435897435899</v>
      </c>
      <c r="G610" t="s">
        <v>19</v>
      </c>
      <c r="H610">
        <v>316</v>
      </c>
      <c r="I610" s="5">
        <f t="shared" si="37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1.2041999999999999</v>
      </c>
      <c r="G611" t="s">
        <v>19</v>
      </c>
      <c r="H611">
        <v>117</v>
      </c>
      <c r="I611" s="5">
        <f t="shared" si="37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4.1905607476635511</v>
      </c>
      <c r="G612" t="s">
        <v>19</v>
      </c>
      <c r="H612">
        <v>6406</v>
      </c>
      <c r="I612" s="5">
        <f t="shared" si="37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0.13853658536585367</v>
      </c>
      <c r="G613" t="s">
        <v>63</v>
      </c>
      <c r="H613">
        <v>15</v>
      </c>
      <c r="I613" s="5">
        <f t="shared" si="37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1.3943548387096774</v>
      </c>
      <c r="G614" t="s">
        <v>19</v>
      </c>
      <c r="H614">
        <v>192</v>
      </c>
      <c r="I614" s="5">
        <f t="shared" si="37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1.74</v>
      </c>
      <c r="G615" t="s">
        <v>19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1.5549056603773586</v>
      </c>
      <c r="G616" t="s">
        <v>19</v>
      </c>
      <c r="H616">
        <v>723</v>
      </c>
      <c r="I616" s="5">
        <f t="shared" si="37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1.7044705882352942</v>
      </c>
      <c r="G617" t="s">
        <v>19</v>
      </c>
      <c r="H617">
        <v>170</v>
      </c>
      <c r="I617" s="5">
        <f t="shared" si="37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1.8951562500000001</v>
      </c>
      <c r="G618" t="s">
        <v>19</v>
      </c>
      <c r="H618">
        <v>238</v>
      </c>
      <c r="I618" s="5">
        <f t="shared" si="37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2.4971428571428573</v>
      </c>
      <c r="G619" t="s">
        <v>19</v>
      </c>
      <c r="H619">
        <v>55</v>
      </c>
      <c r="I619" s="5">
        <f t="shared" si="37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2.6802325581395348</v>
      </c>
      <c r="G622" t="s">
        <v>19</v>
      </c>
      <c r="H622">
        <v>128</v>
      </c>
      <c r="I622" s="5">
        <f t="shared" si="37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6.1980078125000002</v>
      </c>
      <c r="G623" t="s">
        <v>19</v>
      </c>
      <c r="H623">
        <v>2144</v>
      </c>
      <c r="I623" s="5">
        <f t="shared" si="37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20</v>
      </c>
      <c r="K624" t="s">
        <v>21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1.5992152704135738</v>
      </c>
      <c r="G625" t="s">
        <v>19</v>
      </c>
      <c r="H625">
        <v>2693</v>
      </c>
      <c r="I625" s="5">
        <f t="shared" si="37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2.793921568627451</v>
      </c>
      <c r="G626" t="s">
        <v>19</v>
      </c>
      <c r="H626">
        <v>432</v>
      </c>
      <c r="I626" s="5">
        <f t="shared" si="37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2.0632812500000002</v>
      </c>
      <c r="G628" t="s">
        <v>19</v>
      </c>
      <c r="H628">
        <v>189</v>
      </c>
      <c r="I628" s="5">
        <f t="shared" si="37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6.9424999999999999</v>
      </c>
      <c r="G629" t="s">
        <v>19</v>
      </c>
      <c r="H629">
        <v>154</v>
      </c>
      <c r="I629" s="5">
        <f t="shared" si="37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1.5178947368421052</v>
      </c>
      <c r="G630" t="s">
        <v>19</v>
      </c>
      <c r="H630">
        <v>96</v>
      </c>
      <c r="I630" s="5">
        <f t="shared" si="37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0.62873684210526315</v>
      </c>
      <c r="G632" t="s">
        <v>63</v>
      </c>
      <c r="H632">
        <v>87</v>
      </c>
      <c r="I632" s="5">
        <f t="shared" si="37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3.1039864864864866</v>
      </c>
      <c r="G633" t="s">
        <v>19</v>
      </c>
      <c r="H633">
        <v>3063</v>
      </c>
      <c r="I633" s="5">
        <f t="shared" si="37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0.42859916782246882</v>
      </c>
      <c r="G634" t="s">
        <v>42</v>
      </c>
      <c r="H634">
        <v>278</v>
      </c>
      <c r="I634" s="5">
        <f t="shared" si="37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0.78531302876480547</v>
      </c>
      <c r="G636" t="s">
        <v>63</v>
      </c>
      <c r="H636">
        <v>1658</v>
      </c>
      <c r="I636" s="5">
        <f t="shared" si="37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1.1409352517985611</v>
      </c>
      <c r="G637" t="s">
        <v>19</v>
      </c>
      <c r="H637">
        <v>2266</v>
      </c>
      <c r="I637" s="5">
        <f t="shared" si="37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0.56186046511627907</v>
      </c>
      <c r="G641" t="s">
        <v>42</v>
      </c>
      <c r="H641">
        <v>45</v>
      </c>
      <c r="I641" s="5">
        <f t="shared" si="37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5">
        <f t="shared" ref="I642:I705" si="41">E642/H642</f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8">
        <f t="shared" ref="N642:N705" si="42">(((L642/60)/60)/24)+DATE(1970,1,1)</f>
        <v>42387.25</v>
      </c>
      <c r="O642" s="8">
        <f t="shared" ref="O642:O705" si="43">(((M642/60)/60)/24)+DATE(1970,1,1)</f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si="40"/>
        <v>1.1996808510638297</v>
      </c>
      <c r="G643" t="s">
        <v>19</v>
      </c>
      <c r="H643">
        <v>194</v>
      </c>
      <c r="I643" s="5">
        <f t="shared" si="41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8">
        <f t="shared" si="42"/>
        <v>42786.25</v>
      </c>
      <c r="O643" s="8">
        <f t="shared" si="43"/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1.4545652173913044</v>
      </c>
      <c r="G644" t="s">
        <v>19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2.2138255033557046</v>
      </c>
      <c r="G645" t="s">
        <v>19</v>
      </c>
      <c r="H645">
        <v>375</v>
      </c>
      <c r="I645" s="5">
        <f t="shared" si="41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20</v>
      </c>
      <c r="K649" t="s">
        <v>21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0.63056795131845844</v>
      </c>
      <c r="G650" t="s">
        <v>63</v>
      </c>
      <c r="H650">
        <v>723</v>
      </c>
      <c r="I650" s="5">
        <f t="shared" si="41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20</v>
      </c>
      <c r="K652" t="s">
        <v>21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1.2684</v>
      </c>
      <c r="G654" t="s">
        <v>19</v>
      </c>
      <c r="H654">
        <v>409</v>
      </c>
      <c r="I654" s="5">
        <f t="shared" si="41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23.388333333333332</v>
      </c>
      <c r="G655" t="s">
        <v>19</v>
      </c>
      <c r="H655">
        <v>234</v>
      </c>
      <c r="I655" s="5">
        <f t="shared" si="41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5.0838857142857146</v>
      </c>
      <c r="G656" t="s">
        <v>19</v>
      </c>
      <c r="H656">
        <v>3016</v>
      </c>
      <c r="I656" s="5">
        <f t="shared" si="41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1.9147826086956521</v>
      </c>
      <c r="G657" t="s">
        <v>19</v>
      </c>
      <c r="H657">
        <v>264</v>
      </c>
      <c r="I657" s="5">
        <f t="shared" si="41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0.60064638783269964</v>
      </c>
      <c r="G660" t="s">
        <v>63</v>
      </c>
      <c r="H660">
        <v>390</v>
      </c>
      <c r="I660" s="5">
        <f t="shared" si="41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2.3958823529411766</v>
      </c>
      <c r="G667" t="s">
        <v>19</v>
      </c>
      <c r="H667">
        <v>272</v>
      </c>
      <c r="I667" s="5">
        <f t="shared" si="41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0.64032258064516134</v>
      </c>
      <c r="G668" t="s">
        <v>63</v>
      </c>
      <c r="H668">
        <v>25</v>
      </c>
      <c r="I668" s="5">
        <f t="shared" si="4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1.7615942028985507</v>
      </c>
      <c r="G669" t="s">
        <v>19</v>
      </c>
      <c r="H669">
        <v>419</v>
      </c>
      <c r="I669" s="5">
        <f t="shared" si="41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3.5864754098360656</v>
      </c>
      <c r="G671" t="s">
        <v>19</v>
      </c>
      <c r="H671">
        <v>1621</v>
      </c>
      <c r="I671" s="5">
        <f t="shared" si="41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4.6885802469135802</v>
      </c>
      <c r="G672" t="s">
        <v>19</v>
      </c>
      <c r="H672">
        <v>1101</v>
      </c>
      <c r="I672" s="5">
        <f t="shared" si="41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1.220563524590164</v>
      </c>
      <c r="G673" t="s">
        <v>19</v>
      </c>
      <c r="H673">
        <v>1073</v>
      </c>
      <c r="I673" s="5">
        <f t="shared" si="41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0.33538371411833628</v>
      </c>
      <c r="G676" t="s">
        <v>63</v>
      </c>
      <c r="H676">
        <v>1218</v>
      </c>
      <c r="I676" s="5">
        <f t="shared" si="41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1.2297938144329896</v>
      </c>
      <c r="G677" t="s">
        <v>19</v>
      </c>
      <c r="H677">
        <v>331</v>
      </c>
      <c r="I677" s="5">
        <f t="shared" si="41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1.8974959871589085</v>
      </c>
      <c r="G678" t="s">
        <v>19</v>
      </c>
      <c r="H678">
        <v>1170</v>
      </c>
      <c r="I678" s="5">
        <f t="shared" si="41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0.17968844221105529</v>
      </c>
      <c r="G680" t="s">
        <v>63</v>
      </c>
      <c r="H680">
        <v>215</v>
      </c>
      <c r="I680" s="5">
        <f t="shared" si="41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10.365</v>
      </c>
      <c r="G681" t="s">
        <v>19</v>
      </c>
      <c r="H681">
        <v>363</v>
      </c>
      <c r="I681" s="5">
        <f t="shared" si="41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1.5016666666666667</v>
      </c>
      <c r="G684" t="s">
        <v>19</v>
      </c>
      <c r="H684">
        <v>103</v>
      </c>
      <c r="I684" s="5">
        <f t="shared" si="41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3.5843478260869563</v>
      </c>
      <c r="G685" t="s">
        <v>19</v>
      </c>
      <c r="H685">
        <v>147</v>
      </c>
      <c r="I685" s="5">
        <f t="shared" si="41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5.4285714285714288</v>
      </c>
      <c r="G686" t="s">
        <v>19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1.9174666666666667</v>
      </c>
      <c r="G688" t="s">
        <v>19</v>
      </c>
      <c r="H688">
        <v>134</v>
      </c>
      <c r="I688" s="5">
        <f t="shared" si="41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9.32</v>
      </c>
      <c r="G689" t="s">
        <v>19</v>
      </c>
      <c r="H689">
        <v>269</v>
      </c>
      <c r="I689" s="5">
        <f t="shared" si="41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4.2927586206896553</v>
      </c>
      <c r="G690" t="s">
        <v>19</v>
      </c>
      <c r="H690">
        <v>175</v>
      </c>
      <c r="I690" s="5">
        <f t="shared" si="41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1.0065753424657535</v>
      </c>
      <c r="G691" t="s">
        <v>19</v>
      </c>
      <c r="H691">
        <v>69</v>
      </c>
      <c r="I691" s="5">
        <f t="shared" si="41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2.266111111111111</v>
      </c>
      <c r="G692" t="s">
        <v>19</v>
      </c>
      <c r="H692">
        <v>190</v>
      </c>
      <c r="I692" s="5">
        <f t="shared" si="41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1.4238</v>
      </c>
      <c r="G693" t="s">
        <v>19</v>
      </c>
      <c r="H693">
        <v>237</v>
      </c>
      <c r="I693" s="5">
        <f t="shared" si="41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1.3393478260869565</v>
      </c>
      <c r="G697" t="s">
        <v>19</v>
      </c>
      <c r="H697">
        <v>196</v>
      </c>
      <c r="I697" s="5">
        <f t="shared" si="41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1.5280062063615205</v>
      </c>
      <c r="G699" t="s">
        <v>19</v>
      </c>
      <c r="H699">
        <v>7295</v>
      </c>
      <c r="I699" s="5">
        <f t="shared" si="41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4.466912114014252</v>
      </c>
      <c r="G700" t="s">
        <v>19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20</v>
      </c>
      <c r="K702" t="s">
        <v>21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1.7502692307692307</v>
      </c>
      <c r="G703" t="s">
        <v>19</v>
      </c>
      <c r="H703">
        <v>820</v>
      </c>
      <c r="I703" s="5">
        <f t="shared" si="41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3.1187381703470032</v>
      </c>
      <c r="G705" t="s">
        <v>19</v>
      </c>
      <c r="H705">
        <v>2038</v>
      </c>
      <c r="I705" s="5">
        <f t="shared" si="41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ref="F706:F769" si="44">E706/D706</f>
        <v>1.2278160919540231</v>
      </c>
      <c r="G706" t="s">
        <v>19</v>
      </c>
      <c r="H706">
        <v>116</v>
      </c>
      <c r="I706" s="5">
        <f t="shared" ref="I706:I769" si="45">E706/H706</f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8">
        <f t="shared" ref="N706:N769" si="46">(((L706/60)/60)/24)+DATE(1970,1,1)</f>
        <v>42555.208333333328</v>
      </c>
      <c r="O706" s="8">
        <f t="shared" ref="O706:O769" si="47">(((M706/60)/60)/24)+DATE(1970,1,1)</f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s="5">
        <f t="shared" si="45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8">
        <f t="shared" si="46"/>
        <v>41619.25</v>
      </c>
      <c r="O707" s="8">
        <f t="shared" si="47"/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1.278468634686347</v>
      </c>
      <c r="G708" t="s">
        <v>19</v>
      </c>
      <c r="H708">
        <v>1345</v>
      </c>
      <c r="I708" s="5">
        <f t="shared" si="45"/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1.5861643835616439</v>
      </c>
      <c r="G709" t="s">
        <v>19</v>
      </c>
      <c r="H709">
        <v>168</v>
      </c>
      <c r="I709" s="5">
        <f t="shared" si="45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7.0705882352941174</v>
      </c>
      <c r="G710" t="s">
        <v>19</v>
      </c>
      <c r="H710">
        <v>137</v>
      </c>
      <c r="I710" s="5">
        <f t="shared" si="45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1.4238775510204082</v>
      </c>
      <c r="G711" t="s">
        <v>19</v>
      </c>
      <c r="H711">
        <v>186</v>
      </c>
      <c r="I711" s="5">
        <f t="shared" si="45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1.4786046511627906</v>
      </c>
      <c r="G712" t="s">
        <v>19</v>
      </c>
      <c r="H712">
        <v>125</v>
      </c>
      <c r="I712" s="5">
        <f t="shared" si="45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94</v>
      </c>
      <c r="K713" t="s">
        <v>95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18.40625</v>
      </c>
      <c r="G714" t="s">
        <v>19</v>
      </c>
      <c r="H714">
        <v>202</v>
      </c>
      <c r="I714" s="5">
        <f t="shared" si="45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1.6194202898550725</v>
      </c>
      <c r="G715" t="s">
        <v>19</v>
      </c>
      <c r="H715">
        <v>103</v>
      </c>
      <c r="I715" s="5">
        <f t="shared" si="45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4.7282077922077921</v>
      </c>
      <c r="G716" t="s">
        <v>19</v>
      </c>
      <c r="H716">
        <v>1785</v>
      </c>
      <c r="I716" s="5">
        <f t="shared" si="45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5.1764999999999999</v>
      </c>
      <c r="G718" t="s">
        <v>19</v>
      </c>
      <c r="H718">
        <v>157</v>
      </c>
      <c r="I718" s="5">
        <f t="shared" si="45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2.4764285714285714</v>
      </c>
      <c r="G719" t="s">
        <v>19</v>
      </c>
      <c r="H719">
        <v>555</v>
      </c>
      <c r="I719" s="5">
        <f t="shared" si="45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1.0020481927710843</v>
      </c>
      <c r="G720" t="s">
        <v>19</v>
      </c>
      <c r="H720">
        <v>297</v>
      </c>
      <c r="I720" s="5">
        <f t="shared" si="45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1.53</v>
      </c>
      <c r="G721" t="s">
        <v>19</v>
      </c>
      <c r="H721">
        <v>123</v>
      </c>
      <c r="I721" s="5">
        <f t="shared" si="45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0.37091954022988505</v>
      </c>
      <c r="G722" t="s">
        <v>63</v>
      </c>
      <c r="H722">
        <v>38</v>
      </c>
      <c r="I722" s="5">
        <f t="shared" si="45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4.3923948220064728E-2</v>
      </c>
      <c r="G723" t="s">
        <v>63</v>
      </c>
      <c r="H723">
        <v>60</v>
      </c>
      <c r="I723" s="5">
        <f t="shared" si="45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1.5650721649484536</v>
      </c>
      <c r="G724" t="s">
        <v>19</v>
      </c>
      <c r="H724">
        <v>3036</v>
      </c>
      <c r="I724" s="5">
        <f t="shared" si="45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2.704081632653061</v>
      </c>
      <c r="G725" t="s">
        <v>19</v>
      </c>
      <c r="H725">
        <v>144</v>
      </c>
      <c r="I725" s="5">
        <f t="shared" si="45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1.3405952380952382</v>
      </c>
      <c r="G726" t="s">
        <v>19</v>
      </c>
      <c r="H726">
        <v>121</v>
      </c>
      <c r="I726" s="5">
        <f t="shared" si="45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0.88815837937384901</v>
      </c>
      <c r="G728" t="s">
        <v>63</v>
      </c>
      <c r="H728">
        <v>524</v>
      </c>
      <c r="I728" s="5">
        <f t="shared" si="45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1.65</v>
      </c>
      <c r="G729" t="s">
        <v>19</v>
      </c>
      <c r="H729">
        <v>181</v>
      </c>
      <c r="I729" s="5">
        <f t="shared" si="45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20</v>
      </c>
      <c r="K730" t="s">
        <v>21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1.8566071428571429</v>
      </c>
      <c r="G731" t="s">
        <v>19</v>
      </c>
      <c r="H731">
        <v>122</v>
      </c>
      <c r="I731" s="5">
        <f t="shared" si="45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4.1266319444444441</v>
      </c>
      <c r="G732" t="s">
        <v>19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0.90249999999999997</v>
      </c>
      <c r="G733" t="s">
        <v>63</v>
      </c>
      <c r="H733">
        <v>219</v>
      </c>
      <c r="I733" s="5">
        <f t="shared" si="45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5.2700632911392402</v>
      </c>
      <c r="G735" t="s">
        <v>19</v>
      </c>
      <c r="H735">
        <v>980</v>
      </c>
      <c r="I735" s="5">
        <f t="shared" si="45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3.1914285714285713</v>
      </c>
      <c r="G736" t="s">
        <v>19</v>
      </c>
      <c r="H736">
        <v>536</v>
      </c>
      <c r="I736" s="5">
        <f t="shared" si="45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3.5418867924528303</v>
      </c>
      <c r="G737" t="s">
        <v>19</v>
      </c>
      <c r="H737">
        <v>1991</v>
      </c>
      <c r="I737" s="5">
        <f t="shared" si="45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0.32896103896103895</v>
      </c>
      <c r="G738" t="s">
        <v>63</v>
      </c>
      <c r="H738">
        <v>29</v>
      </c>
      <c r="I738" s="5">
        <f t="shared" si="45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1.358918918918919</v>
      </c>
      <c r="G739" t="s">
        <v>19</v>
      </c>
      <c r="H739">
        <v>180</v>
      </c>
      <c r="I739" s="5">
        <f t="shared" si="45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20</v>
      </c>
      <c r="K740" t="s">
        <v>21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20</v>
      </c>
      <c r="K742" t="s">
        <v>21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11.791666666666666</v>
      </c>
      <c r="G743" t="s">
        <v>19</v>
      </c>
      <c r="H743">
        <v>130</v>
      </c>
      <c r="I743" s="5">
        <f t="shared" si="45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11.260833333333334</v>
      </c>
      <c r="G744" t="s">
        <v>19</v>
      </c>
      <c r="H744">
        <v>122</v>
      </c>
      <c r="I744" s="5">
        <f t="shared" si="45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7.12</v>
      </c>
      <c r="G746" t="s">
        <v>19</v>
      </c>
      <c r="H746">
        <v>140</v>
      </c>
      <c r="I746" s="5">
        <f t="shared" si="45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20</v>
      </c>
      <c r="K747" t="s">
        <v>21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2.1250896057347672</v>
      </c>
      <c r="G748" t="s">
        <v>19</v>
      </c>
      <c r="H748">
        <v>3388</v>
      </c>
      <c r="I748" s="5">
        <f t="shared" si="45"/>
        <v>35</v>
      </c>
      <c r="J748" t="s">
        <v>20</v>
      </c>
      <c r="K748" t="s">
        <v>21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2.2885714285714287</v>
      </c>
      <c r="G749" t="s">
        <v>19</v>
      </c>
      <c r="H749">
        <v>280</v>
      </c>
      <c r="I749" s="5">
        <f t="shared" si="45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0.34959979476654696</v>
      </c>
      <c r="G750" t="s">
        <v>63</v>
      </c>
      <c r="H750">
        <v>614</v>
      </c>
      <c r="I750" s="5">
        <f t="shared" si="45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1.5729069767441861</v>
      </c>
      <c r="G751" t="s">
        <v>19</v>
      </c>
      <c r="H751">
        <v>366</v>
      </c>
      <c r="I751" s="5">
        <f t="shared" si="45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36</v>
      </c>
      <c r="K752" t="s">
        <v>37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2.3230555555555554</v>
      </c>
      <c r="G753" t="s">
        <v>19</v>
      </c>
      <c r="H753">
        <v>270</v>
      </c>
      <c r="I753" s="5">
        <f t="shared" si="45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0.92448275862068963</v>
      </c>
      <c r="G754" t="s">
        <v>63</v>
      </c>
      <c r="H754">
        <v>114</v>
      </c>
      <c r="I754" s="5">
        <f t="shared" si="45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2.5670212765957445</v>
      </c>
      <c r="G755" t="s">
        <v>19</v>
      </c>
      <c r="H755">
        <v>137</v>
      </c>
      <c r="I755" s="5">
        <f t="shared" si="45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1.6847017045454546</v>
      </c>
      <c r="G756" t="s">
        <v>19</v>
      </c>
      <c r="H756">
        <v>3205</v>
      </c>
      <c r="I756" s="5">
        <f t="shared" si="45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1.6657777777777778</v>
      </c>
      <c r="G757" t="s">
        <v>19</v>
      </c>
      <c r="H757">
        <v>288</v>
      </c>
      <c r="I757" s="5">
        <f t="shared" si="45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7.7207692307692311</v>
      </c>
      <c r="G758" t="s">
        <v>19</v>
      </c>
      <c r="H758">
        <v>148</v>
      </c>
      <c r="I758" s="5">
        <f t="shared" si="45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4.0685714285714285</v>
      </c>
      <c r="G759" t="s">
        <v>19</v>
      </c>
      <c r="H759">
        <v>114</v>
      </c>
      <c r="I759" s="5">
        <f t="shared" si="45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5.6420608108108112</v>
      </c>
      <c r="G760" t="s">
        <v>19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6.5545454545454547</v>
      </c>
      <c r="G763" t="s">
        <v>19</v>
      </c>
      <c r="H763">
        <v>166</v>
      </c>
      <c r="I763" s="5">
        <f t="shared" si="45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1.7725714285714285</v>
      </c>
      <c r="G764" t="s">
        <v>19</v>
      </c>
      <c r="H764">
        <v>100</v>
      </c>
      <c r="I764" s="5">
        <f t="shared" si="45"/>
        <v>62.04</v>
      </c>
      <c r="J764" t="s">
        <v>24</v>
      </c>
      <c r="K764" t="s">
        <v>25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1.1317857142857144</v>
      </c>
      <c r="G765" t="s">
        <v>19</v>
      </c>
      <c r="H765">
        <v>235</v>
      </c>
      <c r="I765" s="5">
        <f t="shared" si="45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7.2818181818181822</v>
      </c>
      <c r="G766" t="s">
        <v>19</v>
      </c>
      <c r="H766">
        <v>148</v>
      </c>
      <c r="I766" s="5">
        <f t="shared" si="45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2.0833333333333335</v>
      </c>
      <c r="G767" t="s">
        <v>19</v>
      </c>
      <c r="H767">
        <v>198</v>
      </c>
      <c r="I767" s="5">
        <f t="shared" si="45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ref="F770:F833" si="48">E770/D770</f>
        <v>2.31</v>
      </c>
      <c r="G770" t="s">
        <v>19</v>
      </c>
      <c r="H770">
        <v>150</v>
      </c>
      <c r="I770" s="5">
        <f t="shared" ref="I770:I833" si="49">E770/H770</f>
        <v>73.92</v>
      </c>
      <c r="J770" t="s">
        <v>20</v>
      </c>
      <c r="K770" t="s">
        <v>21</v>
      </c>
      <c r="L770">
        <v>1386741600</v>
      </c>
      <c r="M770">
        <v>1388037600</v>
      </c>
      <c r="N770" s="8">
        <f t="shared" ref="N770:N833" si="50">(((L770/60)/60)/24)+DATE(1970,1,1)</f>
        <v>41619.25</v>
      </c>
      <c r="O770" s="8">
        <f t="shared" ref="O770:O833" si="51">(((M770/60)/60)/24)+DATE(1970,1,1)</f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s="5">
        <f t="shared" si="49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8">
        <f t="shared" si="50"/>
        <v>41501.208333333336</v>
      </c>
      <c r="O771" s="8">
        <f t="shared" si="51"/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2.7074418604651163</v>
      </c>
      <c r="G772" t="s">
        <v>19</v>
      </c>
      <c r="H772">
        <v>216</v>
      </c>
      <c r="I772" s="5">
        <f t="shared" si="49"/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0.49446428571428569</v>
      </c>
      <c r="G773" t="s">
        <v>63</v>
      </c>
      <c r="H773">
        <v>26</v>
      </c>
      <c r="I773" s="5">
        <f t="shared" si="49"/>
        <v>106.5</v>
      </c>
      <c r="J773" t="s">
        <v>20</v>
      </c>
      <c r="K773" t="s">
        <v>21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1.1335962566844919</v>
      </c>
      <c r="G774" t="s">
        <v>19</v>
      </c>
      <c r="H774">
        <v>5139</v>
      </c>
      <c r="I774" s="5">
        <f t="shared" si="49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1.9055555555555554</v>
      </c>
      <c r="G775" t="s">
        <v>19</v>
      </c>
      <c r="H775">
        <v>2353</v>
      </c>
      <c r="I775" s="5">
        <f t="shared" si="49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1.355</v>
      </c>
      <c r="G776" t="s">
        <v>19</v>
      </c>
      <c r="H776">
        <v>78</v>
      </c>
      <c r="I776" s="5">
        <f t="shared" si="49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20</v>
      </c>
      <c r="K777" t="s">
        <v>21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7.8792307692307695</v>
      </c>
      <c r="G780" t="s">
        <v>19</v>
      </c>
      <c r="H780">
        <v>174</v>
      </c>
      <c r="I780" s="5">
        <f t="shared" si="49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1.0629411764705883</v>
      </c>
      <c r="G782" t="s">
        <v>19</v>
      </c>
      <c r="H782">
        <v>164</v>
      </c>
      <c r="I782" s="5">
        <f t="shared" si="49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0.50735632183908042</v>
      </c>
      <c r="G783" t="s">
        <v>63</v>
      </c>
      <c r="H783">
        <v>56</v>
      </c>
      <c r="I783" s="5">
        <f t="shared" si="49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2.153137254901961</v>
      </c>
      <c r="G784" t="s">
        <v>19</v>
      </c>
      <c r="H784">
        <v>161</v>
      </c>
      <c r="I784" s="5">
        <f t="shared" si="49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1.4122972972972974</v>
      </c>
      <c r="G785" t="s">
        <v>19</v>
      </c>
      <c r="H785">
        <v>138</v>
      </c>
      <c r="I785" s="5">
        <f t="shared" si="49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1.1533745781777278</v>
      </c>
      <c r="G786" t="s">
        <v>19</v>
      </c>
      <c r="H786">
        <v>3308</v>
      </c>
      <c r="I786" s="5">
        <f t="shared" si="49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1.9311940298507462</v>
      </c>
      <c r="G787" t="s">
        <v>19</v>
      </c>
      <c r="H787">
        <v>127</v>
      </c>
      <c r="I787" s="5">
        <f t="shared" si="49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7.2973333333333334</v>
      </c>
      <c r="G788" t="s">
        <v>19</v>
      </c>
      <c r="H788">
        <v>207</v>
      </c>
      <c r="I788" s="5">
        <f t="shared" si="49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0.88166666666666671</v>
      </c>
      <c r="G790" t="s">
        <v>42</v>
      </c>
      <c r="H790">
        <v>31</v>
      </c>
      <c r="I790" s="5">
        <f t="shared" si="49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0.30540075309306081</v>
      </c>
      <c r="G792" t="s">
        <v>63</v>
      </c>
      <c r="H792">
        <v>1113</v>
      </c>
      <c r="I792" s="5">
        <f t="shared" si="49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20</v>
      </c>
      <c r="K793" t="s">
        <v>21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11.859090909090909</v>
      </c>
      <c r="G795" t="s">
        <v>19</v>
      </c>
      <c r="H795">
        <v>181</v>
      </c>
      <c r="I795" s="5">
        <f t="shared" si="49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1.2539393939393939</v>
      </c>
      <c r="G796" t="s">
        <v>19</v>
      </c>
      <c r="H796">
        <v>110</v>
      </c>
      <c r="I796" s="5">
        <f t="shared" si="49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1.0963157894736841</v>
      </c>
      <c r="G799" t="s">
        <v>19</v>
      </c>
      <c r="H799">
        <v>185</v>
      </c>
      <c r="I799" s="5">
        <f t="shared" si="49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1.8847058823529412</v>
      </c>
      <c r="G800" t="s">
        <v>19</v>
      </c>
      <c r="H800">
        <v>121</v>
      </c>
      <c r="I800" s="5">
        <f t="shared" si="49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86</v>
      </c>
      <c r="K802" t="s">
        <v>87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2.0291304347826089</v>
      </c>
      <c r="G803" t="s">
        <v>19</v>
      </c>
      <c r="H803">
        <v>106</v>
      </c>
      <c r="I803" s="5">
        <f t="shared" si="49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1.9703225806451612</v>
      </c>
      <c r="G804" t="s">
        <v>19</v>
      </c>
      <c r="H804">
        <v>142</v>
      </c>
      <c r="I804" s="5">
        <f t="shared" si="49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1.07</v>
      </c>
      <c r="G805" t="s">
        <v>19</v>
      </c>
      <c r="H805">
        <v>233</v>
      </c>
      <c r="I805" s="5">
        <f t="shared" si="49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2.6873076923076922</v>
      </c>
      <c r="G806" t="s">
        <v>19</v>
      </c>
      <c r="H806">
        <v>218</v>
      </c>
      <c r="I806" s="5">
        <f t="shared" si="49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11.802857142857142</v>
      </c>
      <c r="G808" t="s">
        <v>19</v>
      </c>
      <c r="H808">
        <v>76</v>
      </c>
      <c r="I808" s="5">
        <f t="shared" si="49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2.64</v>
      </c>
      <c r="G809" t="s">
        <v>19</v>
      </c>
      <c r="H809">
        <v>43</v>
      </c>
      <c r="I809" s="5">
        <f t="shared" si="49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86</v>
      </c>
      <c r="K811" t="s">
        <v>87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1.9312499999999999</v>
      </c>
      <c r="G812" t="s">
        <v>19</v>
      </c>
      <c r="H812">
        <v>221</v>
      </c>
      <c r="I812" s="5">
        <f t="shared" si="49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2.2552763819095478</v>
      </c>
      <c r="G814" t="s">
        <v>19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2.3940625</v>
      </c>
      <c r="G815" t="s">
        <v>19</v>
      </c>
      <c r="H815">
        <v>68</v>
      </c>
      <c r="I815" s="5">
        <f t="shared" si="49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1.3023333333333333</v>
      </c>
      <c r="G817" t="s">
        <v>19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6.1521739130434785</v>
      </c>
      <c r="G818" t="s">
        <v>19</v>
      </c>
      <c r="H818">
        <v>133</v>
      </c>
      <c r="I818" s="5">
        <f t="shared" si="49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3.687953216374269</v>
      </c>
      <c r="G819" t="s">
        <v>19</v>
      </c>
      <c r="H819">
        <v>2489</v>
      </c>
      <c r="I819" s="5">
        <f t="shared" si="49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10.948571428571428</v>
      </c>
      <c r="G820" t="s">
        <v>19</v>
      </c>
      <c r="H820">
        <v>69</v>
      </c>
      <c r="I820" s="5">
        <f t="shared" si="49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8.0060000000000002</v>
      </c>
      <c r="G822" t="s">
        <v>19</v>
      </c>
      <c r="H822">
        <v>279</v>
      </c>
      <c r="I822" s="5">
        <f t="shared" si="49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2.9128571428571428</v>
      </c>
      <c r="G823" t="s">
        <v>19</v>
      </c>
      <c r="H823">
        <v>210</v>
      </c>
      <c r="I823" s="5">
        <f t="shared" si="49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3.4996666666666667</v>
      </c>
      <c r="G824" t="s">
        <v>19</v>
      </c>
      <c r="H824">
        <v>2100</v>
      </c>
      <c r="I824" s="5">
        <f t="shared" si="49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3.5707317073170732</v>
      </c>
      <c r="G825" t="s">
        <v>19</v>
      </c>
      <c r="H825">
        <v>252</v>
      </c>
      <c r="I825" s="5">
        <f t="shared" si="49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1.2648941176470587</v>
      </c>
      <c r="G826" t="s">
        <v>19</v>
      </c>
      <c r="H826">
        <v>1280</v>
      </c>
      <c r="I826" s="5">
        <f t="shared" si="49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3.875</v>
      </c>
      <c r="G827" t="s">
        <v>19</v>
      </c>
      <c r="H827">
        <v>157</v>
      </c>
      <c r="I827" s="5">
        <f t="shared" si="49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4.5703571428571426</v>
      </c>
      <c r="G828" t="s">
        <v>19</v>
      </c>
      <c r="H828">
        <v>194</v>
      </c>
      <c r="I828" s="5">
        <f t="shared" si="49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2.6669565217391304</v>
      </c>
      <c r="G829" t="s">
        <v>19</v>
      </c>
      <c r="H829">
        <v>82</v>
      </c>
      <c r="I829" s="5">
        <f t="shared" si="49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1.089773429454171</v>
      </c>
      <c r="G833" t="s">
        <v>19</v>
      </c>
      <c r="H833">
        <v>4233</v>
      </c>
      <c r="I833" s="5">
        <f t="shared" si="49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ref="F834:F897" si="52">E834/D834</f>
        <v>3.1517592592592591</v>
      </c>
      <c r="G834" t="s">
        <v>19</v>
      </c>
      <c r="H834">
        <v>1297</v>
      </c>
      <c r="I834" s="5">
        <f t="shared" ref="I834:I897" si="53">E834/H834</f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8">
        <f t="shared" ref="N834:N897" si="54">(((L834/60)/60)/24)+DATE(1970,1,1)</f>
        <v>42299.208333333328</v>
      </c>
      <c r="O834" s="8">
        <f t="shared" ref="O834:O897" si="55">(((M834/60)/60)/24)+DATE(1970,1,1)</f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si="52"/>
        <v>1.5769117647058823</v>
      </c>
      <c r="G835" t="s">
        <v>19</v>
      </c>
      <c r="H835">
        <v>165</v>
      </c>
      <c r="I835" s="5">
        <f t="shared" si="53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8">
        <f t="shared" si="54"/>
        <v>40588.25</v>
      </c>
      <c r="O835" s="8">
        <f t="shared" si="55"/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1.5380821917808218</v>
      </c>
      <c r="G836" t="s">
        <v>19</v>
      </c>
      <c r="H836">
        <v>119</v>
      </c>
      <c r="I836" s="5">
        <f t="shared" si="53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8.5288135593220336</v>
      </c>
      <c r="G839" t="s">
        <v>19</v>
      </c>
      <c r="H839">
        <v>1797</v>
      </c>
      <c r="I839" s="5">
        <f t="shared" si="53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1.3890625000000001</v>
      </c>
      <c r="G840" t="s">
        <v>19</v>
      </c>
      <c r="H840">
        <v>261</v>
      </c>
      <c r="I840" s="5">
        <f t="shared" si="53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1.9018181818181819</v>
      </c>
      <c r="G841" t="s">
        <v>19</v>
      </c>
      <c r="H841">
        <v>157</v>
      </c>
      <c r="I841" s="5">
        <f t="shared" si="53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1.0024333619948409</v>
      </c>
      <c r="G842" t="s">
        <v>19</v>
      </c>
      <c r="H842">
        <v>3533</v>
      </c>
      <c r="I842" s="5">
        <f t="shared" si="53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1.4275824175824177</v>
      </c>
      <c r="G843" t="s">
        <v>19</v>
      </c>
      <c r="H843">
        <v>155</v>
      </c>
      <c r="I843" s="5">
        <f t="shared" si="53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5.6313333333333331</v>
      </c>
      <c r="G844" t="s">
        <v>19</v>
      </c>
      <c r="H844">
        <v>132</v>
      </c>
      <c r="I844" s="5">
        <f t="shared" si="53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0.99397727272727276</v>
      </c>
      <c r="G846" t="s">
        <v>63</v>
      </c>
      <c r="H846">
        <v>94</v>
      </c>
      <c r="I846" s="5">
        <f t="shared" si="53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1.9754935622317598</v>
      </c>
      <c r="G847" t="s">
        <v>19</v>
      </c>
      <c r="H847">
        <v>1354</v>
      </c>
      <c r="I847" s="5">
        <f t="shared" si="53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5.085</v>
      </c>
      <c r="G848" t="s">
        <v>19</v>
      </c>
      <c r="H848">
        <v>48</v>
      </c>
      <c r="I848" s="5">
        <f t="shared" si="53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2.3774468085106384</v>
      </c>
      <c r="G849" t="s">
        <v>19</v>
      </c>
      <c r="H849">
        <v>110</v>
      </c>
      <c r="I849" s="5">
        <f t="shared" si="53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3.3846875000000001</v>
      </c>
      <c r="G850" t="s">
        <v>19</v>
      </c>
      <c r="H850">
        <v>172</v>
      </c>
      <c r="I850" s="5">
        <f t="shared" si="53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1.3308955223880596</v>
      </c>
      <c r="G851" t="s">
        <v>19</v>
      </c>
      <c r="H851">
        <v>307</v>
      </c>
      <c r="I851" s="5">
        <f t="shared" si="53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20</v>
      </c>
      <c r="K852" t="s">
        <v>21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2.0779999999999998</v>
      </c>
      <c r="G853" t="s">
        <v>19</v>
      </c>
      <c r="H853">
        <v>160</v>
      </c>
      <c r="I853" s="5">
        <f t="shared" si="53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6.5205847953216374</v>
      </c>
      <c r="G855" t="s">
        <v>19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1.1363099415204678</v>
      </c>
      <c r="G856" t="s">
        <v>19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1.0237606837606839</v>
      </c>
      <c r="G857" t="s">
        <v>19</v>
      </c>
      <c r="H857">
        <v>452</v>
      </c>
      <c r="I857" s="5">
        <f t="shared" si="53"/>
        <v>53</v>
      </c>
      <c r="J857" t="s">
        <v>24</v>
      </c>
      <c r="K857" t="s">
        <v>25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3.5658333333333334</v>
      </c>
      <c r="G858" t="s">
        <v>19</v>
      </c>
      <c r="H858">
        <v>158</v>
      </c>
      <c r="I858" s="5">
        <f t="shared" si="53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1.3986792452830188</v>
      </c>
      <c r="G859" t="s">
        <v>19</v>
      </c>
      <c r="H859">
        <v>225</v>
      </c>
      <c r="I859" s="5">
        <f t="shared" si="53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2.5165000000000002</v>
      </c>
      <c r="G862" t="s">
        <v>19</v>
      </c>
      <c r="H862">
        <v>65</v>
      </c>
      <c r="I862" s="5">
        <f t="shared" si="53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1.0587500000000001</v>
      </c>
      <c r="G863" t="s">
        <v>19</v>
      </c>
      <c r="H863">
        <v>163</v>
      </c>
      <c r="I863" s="5">
        <f t="shared" si="53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1.8742857142857143</v>
      </c>
      <c r="G864" t="s">
        <v>19</v>
      </c>
      <c r="H864">
        <v>85</v>
      </c>
      <c r="I864" s="5">
        <f t="shared" si="53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3.8678571428571429</v>
      </c>
      <c r="G865" t="s">
        <v>19</v>
      </c>
      <c r="H865">
        <v>217</v>
      </c>
      <c r="I865" s="5">
        <f t="shared" si="53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3.4707142857142856</v>
      </c>
      <c r="G866" t="s">
        <v>19</v>
      </c>
      <c r="H866">
        <v>150</v>
      </c>
      <c r="I866" s="5">
        <f t="shared" si="53"/>
        <v>97.18</v>
      </c>
      <c r="J866" t="s">
        <v>20</v>
      </c>
      <c r="K866" t="s">
        <v>21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1.8582098765432098</v>
      </c>
      <c r="G867" t="s">
        <v>19</v>
      </c>
      <c r="H867">
        <v>3272</v>
      </c>
      <c r="I867" s="5">
        <f t="shared" si="53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0.43241247264770238</v>
      </c>
      <c r="G868" t="s">
        <v>63</v>
      </c>
      <c r="H868">
        <v>898</v>
      </c>
      <c r="I868" s="5">
        <f t="shared" si="53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1.6243749999999999</v>
      </c>
      <c r="G869" t="s">
        <v>19</v>
      </c>
      <c r="H869">
        <v>300</v>
      </c>
      <c r="I869" s="5">
        <f t="shared" si="53"/>
        <v>25.99</v>
      </c>
      <c r="J869" t="s">
        <v>20</v>
      </c>
      <c r="K869" t="s">
        <v>21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1.8484285714285715</v>
      </c>
      <c r="G870" t="s">
        <v>19</v>
      </c>
      <c r="H870">
        <v>126</v>
      </c>
      <c r="I870" s="5">
        <f t="shared" si="53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2.7260419580419581</v>
      </c>
      <c r="G873" t="s">
        <v>19</v>
      </c>
      <c r="H873">
        <v>2320</v>
      </c>
      <c r="I873" s="5">
        <f t="shared" si="53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1.7004255319148935</v>
      </c>
      <c r="G874" t="s">
        <v>19</v>
      </c>
      <c r="H874">
        <v>81</v>
      </c>
      <c r="I874" s="5">
        <f t="shared" si="53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1.8828503562945369</v>
      </c>
      <c r="G875" t="s">
        <v>19</v>
      </c>
      <c r="H875">
        <v>1887</v>
      </c>
      <c r="I875" s="5">
        <f t="shared" si="53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3.4693532338308457</v>
      </c>
      <c r="G876" t="s">
        <v>19</v>
      </c>
      <c r="H876">
        <v>4358</v>
      </c>
      <c r="I876" s="5">
        <f t="shared" si="53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5.4379999999999997</v>
      </c>
      <c r="G881" t="s">
        <v>19</v>
      </c>
      <c r="H881">
        <v>53</v>
      </c>
      <c r="I881" s="5">
        <f t="shared" si="53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2.2852189349112426</v>
      </c>
      <c r="G882" t="s">
        <v>19</v>
      </c>
      <c r="H882">
        <v>2414</v>
      </c>
      <c r="I882" s="5">
        <f t="shared" si="53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3.7</v>
      </c>
      <c r="G884" t="s">
        <v>19</v>
      </c>
      <c r="H884">
        <v>80</v>
      </c>
      <c r="I884" s="5">
        <f t="shared" si="53"/>
        <v>37</v>
      </c>
      <c r="J884" t="s">
        <v>20</v>
      </c>
      <c r="K884" t="s">
        <v>21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2.3791176470588233</v>
      </c>
      <c r="G885" t="s">
        <v>19</v>
      </c>
      <c r="H885">
        <v>193</v>
      </c>
      <c r="I885" s="5">
        <f t="shared" si="53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1.1827777777777777</v>
      </c>
      <c r="G887" t="s">
        <v>19</v>
      </c>
      <c r="H887">
        <v>52</v>
      </c>
      <c r="I887" s="5">
        <f t="shared" si="53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2.0989655172413793</v>
      </c>
      <c r="G890" t="s">
        <v>19</v>
      </c>
      <c r="H890">
        <v>290</v>
      </c>
      <c r="I890" s="5">
        <f t="shared" si="53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1.697857142857143</v>
      </c>
      <c r="G891" t="s">
        <v>19</v>
      </c>
      <c r="H891">
        <v>122</v>
      </c>
      <c r="I891" s="5">
        <f t="shared" si="53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1.1595907738095239</v>
      </c>
      <c r="G892" t="s">
        <v>19</v>
      </c>
      <c r="H892">
        <v>1470</v>
      </c>
      <c r="I892" s="5">
        <f t="shared" si="53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2.5859999999999999</v>
      </c>
      <c r="G893" t="s">
        <v>19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2.3058333333333332</v>
      </c>
      <c r="G894" t="s">
        <v>19</v>
      </c>
      <c r="H894">
        <v>182</v>
      </c>
      <c r="I894" s="5">
        <f t="shared" si="53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1.2821428571428573</v>
      </c>
      <c r="G895" t="s">
        <v>19</v>
      </c>
      <c r="H895">
        <v>199</v>
      </c>
      <c r="I895" s="5">
        <f t="shared" si="53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1.8870588235294117</v>
      </c>
      <c r="G896" t="s">
        <v>19</v>
      </c>
      <c r="H896">
        <v>56</v>
      </c>
      <c r="I896" s="5">
        <f t="shared" si="53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ref="F898:F961" si="56">E898/D898</f>
        <v>7.7443434343434348</v>
      </c>
      <c r="G898" t="s">
        <v>19</v>
      </c>
      <c r="H898">
        <v>1460</v>
      </c>
      <c r="I898" s="5">
        <f t="shared" ref="I898:I961" si="57">E898/H898</f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8">
        <f t="shared" ref="N898:N961" si="58">(((L898/60)/60)/24)+DATE(1970,1,1)</f>
        <v>40738.208333333336</v>
      </c>
      <c r="O898" s="8">
        <f t="shared" ref="O898:O961" si="59">(((M898/60)/60)/24)+DATE(1970,1,1)</f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s="5">
        <f t="shared" si="57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8">
        <f t="shared" si="58"/>
        <v>43583.208333333328</v>
      </c>
      <c r="O899" s="8">
        <f t="shared" si="59"/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4.0709677419354842</v>
      </c>
      <c r="G901" t="s">
        <v>19</v>
      </c>
      <c r="H901">
        <v>123</v>
      </c>
      <c r="I901" s="5">
        <f t="shared" si="57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20</v>
      </c>
      <c r="K902" t="s">
        <v>21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1.5617857142857143</v>
      </c>
      <c r="G903" t="s">
        <v>19</v>
      </c>
      <c r="H903">
        <v>159</v>
      </c>
      <c r="I903" s="5">
        <f t="shared" si="57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2.5242857142857145</v>
      </c>
      <c r="G904" t="s">
        <v>19</v>
      </c>
      <c r="H904">
        <v>110</v>
      </c>
      <c r="I904" s="5">
        <f t="shared" si="57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1.729268292682927E-2</v>
      </c>
      <c r="G905" t="s">
        <v>42</v>
      </c>
      <c r="H905">
        <v>14</v>
      </c>
      <c r="I905" s="5">
        <f t="shared" si="57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20</v>
      </c>
      <c r="K906" t="s">
        <v>21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1.6398734177215191</v>
      </c>
      <c r="G907" t="s">
        <v>19</v>
      </c>
      <c r="H907">
        <v>236</v>
      </c>
      <c r="I907" s="5">
        <f t="shared" si="57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1.6298181818181818</v>
      </c>
      <c r="G908" t="s">
        <v>19</v>
      </c>
      <c r="H908">
        <v>191</v>
      </c>
      <c r="I908" s="5">
        <f t="shared" si="57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3.1924083769633507</v>
      </c>
      <c r="G910" t="s">
        <v>19</v>
      </c>
      <c r="H910">
        <v>3934</v>
      </c>
      <c r="I910" s="5">
        <f t="shared" si="57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4.7894444444444444</v>
      </c>
      <c r="G911" t="s">
        <v>19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0.19556634304207121</v>
      </c>
      <c r="G912" t="s">
        <v>63</v>
      </c>
      <c r="H912">
        <v>296</v>
      </c>
      <c r="I912" s="5">
        <f t="shared" si="57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1.9894827586206896</v>
      </c>
      <c r="G913" t="s">
        <v>19</v>
      </c>
      <c r="H913">
        <v>462</v>
      </c>
      <c r="I913" s="5">
        <f t="shared" si="57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7.95</v>
      </c>
      <c r="G914" t="s">
        <v>19</v>
      </c>
      <c r="H914">
        <v>179</v>
      </c>
      <c r="I914" s="5">
        <f t="shared" si="57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1.5562827640984909</v>
      </c>
      <c r="G917" t="s">
        <v>19</v>
      </c>
      <c r="H917">
        <v>1866</v>
      </c>
      <c r="I917" s="5">
        <f t="shared" si="57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0.58250000000000002</v>
      </c>
      <c r="G919" t="s">
        <v>42</v>
      </c>
      <c r="H919">
        <v>27</v>
      </c>
      <c r="I919" s="5">
        <f t="shared" si="57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2.3739473684210526</v>
      </c>
      <c r="G920" t="s">
        <v>19</v>
      </c>
      <c r="H920">
        <v>156</v>
      </c>
      <c r="I920" s="5">
        <f t="shared" si="57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1.8256603773584905</v>
      </c>
      <c r="G922" t="s">
        <v>19</v>
      </c>
      <c r="H922">
        <v>255</v>
      </c>
      <c r="I922" s="5">
        <f t="shared" si="57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1.7595330739299611</v>
      </c>
      <c r="G924" t="s">
        <v>19</v>
      </c>
      <c r="H924">
        <v>2261</v>
      </c>
      <c r="I924" s="5">
        <f t="shared" si="57"/>
        <v>40</v>
      </c>
      <c r="J924" t="s">
        <v>20</v>
      </c>
      <c r="K924" t="s">
        <v>21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2.3788235294117648</v>
      </c>
      <c r="G925" t="s">
        <v>19</v>
      </c>
      <c r="H925">
        <v>40</v>
      </c>
      <c r="I925" s="5">
        <f t="shared" si="57"/>
        <v>101.1</v>
      </c>
      <c r="J925" t="s">
        <v>20</v>
      </c>
      <c r="K925" t="s">
        <v>21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4.8805076142131982</v>
      </c>
      <c r="G926" t="s">
        <v>19</v>
      </c>
      <c r="H926">
        <v>2289</v>
      </c>
      <c r="I926" s="5">
        <f t="shared" si="57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2.2406666666666668</v>
      </c>
      <c r="G927" t="s">
        <v>19</v>
      </c>
      <c r="H927">
        <v>65</v>
      </c>
      <c r="I927" s="5">
        <f t="shared" si="57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1.1731541218637993</v>
      </c>
      <c r="G930" t="s">
        <v>19</v>
      </c>
      <c r="H930">
        <v>3777</v>
      </c>
      <c r="I930" s="5">
        <f t="shared" si="57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2.173090909090909</v>
      </c>
      <c r="G931" t="s">
        <v>19</v>
      </c>
      <c r="H931">
        <v>184</v>
      </c>
      <c r="I931" s="5">
        <f t="shared" si="57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1.1228571428571428</v>
      </c>
      <c r="G932" t="s">
        <v>19</v>
      </c>
      <c r="H932">
        <v>85</v>
      </c>
      <c r="I932" s="5">
        <f t="shared" si="57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2.1230434782608696</v>
      </c>
      <c r="G934" t="s">
        <v>19</v>
      </c>
      <c r="H934">
        <v>144</v>
      </c>
      <c r="I934" s="5">
        <f t="shared" si="57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2.3974657534246577</v>
      </c>
      <c r="G935" t="s">
        <v>19</v>
      </c>
      <c r="H935">
        <v>1902</v>
      </c>
      <c r="I935" s="5">
        <f t="shared" si="57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1.8193548387096774</v>
      </c>
      <c r="G936" t="s">
        <v>19</v>
      </c>
      <c r="H936">
        <v>105</v>
      </c>
      <c r="I936" s="5">
        <f t="shared" si="57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1.6413114754098361</v>
      </c>
      <c r="G937" t="s">
        <v>19</v>
      </c>
      <c r="H937">
        <v>132</v>
      </c>
      <c r="I937" s="5">
        <f t="shared" si="57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0.49643859649122807</v>
      </c>
      <c r="G939" t="s">
        <v>63</v>
      </c>
      <c r="H939">
        <v>976</v>
      </c>
      <c r="I939" s="5">
        <f t="shared" si="57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1.0970652173913042</v>
      </c>
      <c r="G940" t="s">
        <v>19</v>
      </c>
      <c r="H940">
        <v>96</v>
      </c>
      <c r="I940" s="5">
        <f t="shared" si="57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0.62232323232323228</v>
      </c>
      <c r="G942" t="s">
        <v>42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1.5958666666666668</v>
      </c>
      <c r="G945" t="s">
        <v>19</v>
      </c>
      <c r="H945">
        <v>114</v>
      </c>
      <c r="I945" s="5">
        <f t="shared" si="57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0.62957446808510642</v>
      </c>
      <c r="G950" t="s">
        <v>63</v>
      </c>
      <c r="H950">
        <v>160</v>
      </c>
      <c r="I950" s="5">
        <f t="shared" si="57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1.6135593220338984</v>
      </c>
      <c r="G951" t="s">
        <v>19</v>
      </c>
      <c r="H951">
        <v>203</v>
      </c>
      <c r="I951" s="5">
        <f t="shared" si="57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20</v>
      </c>
      <c r="K952" t="s">
        <v>21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10.969379310344827</v>
      </c>
      <c r="G953" t="s">
        <v>19</v>
      </c>
      <c r="H953">
        <v>1559</v>
      </c>
      <c r="I953" s="5">
        <f t="shared" si="57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0.70094158075601376</v>
      </c>
      <c r="G954" t="s">
        <v>63</v>
      </c>
      <c r="H954">
        <v>2266</v>
      </c>
      <c r="I954" s="5">
        <f t="shared" si="57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3.6709859154929578</v>
      </c>
      <c r="G956" t="s">
        <v>19</v>
      </c>
      <c r="H956">
        <v>1548</v>
      </c>
      <c r="I956" s="5">
        <f t="shared" si="57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11.09</v>
      </c>
      <c r="G957" t="s">
        <v>19</v>
      </c>
      <c r="H957">
        <v>80</v>
      </c>
      <c r="I957" s="5">
        <f t="shared" si="57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1.2687755102040816</v>
      </c>
      <c r="G959" t="s">
        <v>19</v>
      </c>
      <c r="H959">
        <v>131</v>
      </c>
      <c r="I959" s="5">
        <f t="shared" si="57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7.3463636363636367</v>
      </c>
      <c r="G960" t="s">
        <v>19</v>
      </c>
      <c r="H960">
        <v>112</v>
      </c>
      <c r="I960" s="5">
        <f t="shared" si="57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ref="F962:F1025" si="60">E962/D962</f>
        <v>0.85054545454545449</v>
      </c>
      <c r="G962" t="s">
        <v>14</v>
      </c>
      <c r="H962">
        <v>55</v>
      </c>
      <c r="I962" s="5">
        <f t="shared" ref="I962:I1025" si="61">E962/H962</f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8">
        <f t="shared" ref="N962:N1001" si="62">(((L962/60)/60)/24)+DATE(1970,1,1)</f>
        <v>42408.25</v>
      </c>
      <c r="O962" s="8">
        <f t="shared" ref="O962:O1001" si="63">(((M962/60)/60)/24)+DATE(1970,1,1)</f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si="60"/>
        <v>1.1929824561403508</v>
      </c>
      <c r="G963" t="s">
        <v>19</v>
      </c>
      <c r="H963">
        <v>155</v>
      </c>
      <c r="I963" s="5">
        <f t="shared" si="61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8">
        <f t="shared" si="62"/>
        <v>40591.25</v>
      </c>
      <c r="O963" s="8">
        <f t="shared" si="63"/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2.9602777777777778</v>
      </c>
      <c r="G964" t="s">
        <v>19</v>
      </c>
      <c r="H964">
        <v>266</v>
      </c>
      <c r="I964" s="5">
        <f t="shared" si="61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3.5578378378378379</v>
      </c>
      <c r="G966" t="s">
        <v>19</v>
      </c>
      <c r="H966">
        <v>155</v>
      </c>
      <c r="I966" s="5">
        <f t="shared" si="61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3.8640909090909092</v>
      </c>
      <c r="G967" t="s">
        <v>19</v>
      </c>
      <c r="H967">
        <v>207</v>
      </c>
      <c r="I967" s="5">
        <f t="shared" si="61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7.9223529411764702</v>
      </c>
      <c r="G968" t="s">
        <v>19</v>
      </c>
      <c r="H968">
        <v>245</v>
      </c>
      <c r="I968" s="5">
        <f t="shared" si="61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1.3703393665158372</v>
      </c>
      <c r="G969" t="s">
        <v>19</v>
      </c>
      <c r="H969">
        <v>1573</v>
      </c>
      <c r="I969" s="5">
        <f t="shared" si="61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3.3820833333333336</v>
      </c>
      <c r="G970" t="s">
        <v>19</v>
      </c>
      <c r="H970">
        <v>114</v>
      </c>
      <c r="I970" s="5">
        <f t="shared" si="61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1.0822784810126582</v>
      </c>
      <c r="G971" t="s">
        <v>19</v>
      </c>
      <c r="H971">
        <v>93</v>
      </c>
      <c r="I971" s="5">
        <f t="shared" si="61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2.283934426229508</v>
      </c>
      <c r="G974" t="s">
        <v>19</v>
      </c>
      <c r="H974">
        <v>1681</v>
      </c>
      <c r="I974" s="5">
        <f t="shared" si="61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3.73875</v>
      </c>
      <c r="G976" t="s">
        <v>19</v>
      </c>
      <c r="H976">
        <v>32</v>
      </c>
      <c r="I976" s="5">
        <f t="shared" si="61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1.5492592592592593</v>
      </c>
      <c r="G977" t="s">
        <v>19</v>
      </c>
      <c r="H977">
        <v>135</v>
      </c>
      <c r="I977" s="5">
        <f t="shared" si="61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3.2214999999999998</v>
      </c>
      <c r="G978" t="s">
        <v>19</v>
      </c>
      <c r="H978">
        <v>140</v>
      </c>
      <c r="I978" s="5">
        <f t="shared" si="61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8.641</v>
      </c>
      <c r="G980" t="s">
        <v>19</v>
      </c>
      <c r="H980">
        <v>92</v>
      </c>
      <c r="I980" s="5">
        <f t="shared" si="61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1.432624584717608</v>
      </c>
      <c r="G981" t="s">
        <v>19</v>
      </c>
      <c r="H981">
        <v>1015</v>
      </c>
      <c r="I981" s="5">
        <f t="shared" si="61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1.7822388059701493</v>
      </c>
      <c r="G983" t="s">
        <v>19</v>
      </c>
      <c r="H983">
        <v>323</v>
      </c>
      <c r="I983" s="5">
        <f t="shared" si="61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1.4593648334624323</v>
      </c>
      <c r="G985" t="s">
        <v>19</v>
      </c>
      <c r="H985">
        <v>2326</v>
      </c>
      <c r="I985" s="5">
        <f t="shared" si="61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1.5246153846153847</v>
      </c>
      <c r="G986" t="s">
        <v>19</v>
      </c>
      <c r="H986">
        <v>381</v>
      </c>
      <c r="I986" s="5">
        <f t="shared" si="61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2.1679032258064517</v>
      </c>
      <c r="G989" t="s">
        <v>19</v>
      </c>
      <c r="H989">
        <v>480</v>
      </c>
      <c r="I989" s="5">
        <f t="shared" si="61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4.9958333333333336</v>
      </c>
      <c r="G991" t="s">
        <v>19</v>
      </c>
      <c r="H991">
        <v>226</v>
      </c>
      <c r="I991" s="5">
        <f t="shared" si="61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1.131734693877551</v>
      </c>
      <c r="G993" t="s">
        <v>19</v>
      </c>
      <c r="H993">
        <v>241</v>
      </c>
      <c r="I993" s="5">
        <f t="shared" si="61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4.2654838709677421</v>
      </c>
      <c r="G994" t="s">
        <v>19</v>
      </c>
      <c r="H994">
        <v>132</v>
      </c>
      <c r="I994" s="5">
        <f t="shared" si="61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0.77632653061224488</v>
      </c>
      <c r="G995" t="s">
        <v>63</v>
      </c>
      <c r="H995">
        <v>75</v>
      </c>
      <c r="I995" s="5">
        <f t="shared" si="61"/>
        <v>101.44</v>
      </c>
      <c r="J995" t="s">
        <v>94</v>
      </c>
      <c r="K995" t="s">
        <v>95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1.5746762589928058</v>
      </c>
      <c r="G997" t="s">
        <v>19</v>
      </c>
      <c r="H997">
        <v>2043</v>
      </c>
      <c r="I997" s="5">
        <f t="shared" si="61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0.60565789473684206</v>
      </c>
      <c r="G999" t="s">
        <v>63</v>
      </c>
      <c r="H999">
        <v>139</v>
      </c>
      <c r="I999" s="5">
        <f t="shared" si="61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0.56542754275427543</v>
      </c>
      <c r="G1001" t="s">
        <v>63</v>
      </c>
      <c r="H1001">
        <v>1122</v>
      </c>
      <c r="I1001" s="5">
        <f t="shared" si="61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autoFilter ref="A1:S1001" xr:uid="{00000000-0001-0000-0000-000000000000}">
    <sortState xmlns:xlrd2="http://schemas.microsoft.com/office/spreadsheetml/2017/richdata2" ref="A2:S1001">
      <sortCondition ref="A1:A1001"/>
    </sortState>
  </autoFilter>
  <conditionalFormatting sqref="F1:F1048576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"successful"</formula>
    </cfRule>
    <cfRule type="cellIs" dxfId="9" priority="4" operator="equal">
      <formula>"live"</formula>
    </cfRule>
    <cfRule type="cellIs" dxfId="8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0173-C31A-4E2D-8EBC-DB75D0849C01}">
  <sheetPr codeName="Sheet1"/>
  <dimension ref="A1:F14"/>
  <sheetViews>
    <sheetView workbookViewId="0">
      <selection activeCell="E32" sqref="E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2041</v>
      </c>
    </row>
    <row r="3" spans="1:6" x14ac:dyDescent="0.25">
      <c r="A3" s="6" t="s">
        <v>2044</v>
      </c>
      <c r="B3" s="6" t="s">
        <v>2045</v>
      </c>
    </row>
    <row r="4" spans="1:6" x14ac:dyDescent="0.25">
      <c r="A4" s="6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5">
      <c r="A5" s="7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E9E-F61D-42FA-8EE9-0073346FD0CD}">
  <sheetPr codeName="Sheet3"/>
  <dimension ref="A2:F30"/>
  <sheetViews>
    <sheetView workbookViewId="0">
      <selection activeCell="P29" sqref="P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6</v>
      </c>
      <c r="B2" t="s">
        <v>2041</v>
      </c>
    </row>
    <row r="4" spans="1:6" x14ac:dyDescent="0.25">
      <c r="A4" s="6" t="s">
        <v>2044</v>
      </c>
      <c r="B4" s="6" t="s">
        <v>2045</v>
      </c>
    </row>
    <row r="5" spans="1:6" x14ac:dyDescent="0.25">
      <c r="A5" s="6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5">
      <c r="A6" s="7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2038</v>
      </c>
      <c r="E7">
        <v>4</v>
      </c>
      <c r="F7">
        <v>4</v>
      </c>
    </row>
    <row r="8" spans="1:6" x14ac:dyDescent="0.25">
      <c r="A8" s="7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2016</v>
      </c>
      <c r="C10">
        <v>8</v>
      </c>
      <c r="E10">
        <v>10</v>
      </c>
      <c r="F10">
        <v>18</v>
      </c>
    </row>
    <row r="11" spans="1:6" x14ac:dyDescent="0.25">
      <c r="A11" s="7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2030</v>
      </c>
      <c r="C15">
        <v>3</v>
      </c>
      <c r="E15">
        <v>4</v>
      </c>
      <c r="F15">
        <v>7</v>
      </c>
    </row>
    <row r="16" spans="1:6" x14ac:dyDescent="0.25">
      <c r="A16" s="7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2029</v>
      </c>
      <c r="C20">
        <v>4</v>
      </c>
      <c r="E20">
        <v>4</v>
      </c>
      <c r="F20">
        <v>8</v>
      </c>
    </row>
    <row r="21" spans="1:6" x14ac:dyDescent="0.25">
      <c r="A21" s="7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2036</v>
      </c>
      <c r="C22">
        <v>9</v>
      </c>
      <c r="E22">
        <v>5</v>
      </c>
      <c r="F22">
        <v>14</v>
      </c>
    </row>
    <row r="23" spans="1:6" x14ac:dyDescent="0.25">
      <c r="A23" s="7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2032</v>
      </c>
      <c r="C25">
        <v>7</v>
      </c>
      <c r="E25">
        <v>14</v>
      </c>
      <c r="F25">
        <v>21</v>
      </c>
    </row>
    <row r="26" spans="1:6" x14ac:dyDescent="0.25">
      <c r="A26" s="7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2035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8317-76D4-4475-8F72-FF1C20A0720E}">
  <sheetPr codeName="Sheet10"/>
  <dimension ref="A1:E18"/>
  <sheetViews>
    <sheetView workbookViewId="0">
      <selection activeCell="E27" sqref="E27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2039</v>
      </c>
      <c r="B1" t="s">
        <v>2041</v>
      </c>
    </row>
    <row r="2" spans="1:5" x14ac:dyDescent="0.25">
      <c r="A2" s="6" t="s">
        <v>2060</v>
      </c>
      <c r="B2" t="s">
        <v>2041</v>
      </c>
    </row>
    <row r="4" spans="1:5" x14ac:dyDescent="0.25">
      <c r="A4" s="6" t="s">
        <v>2044</v>
      </c>
      <c r="B4" s="6" t="s">
        <v>2045</v>
      </c>
    </row>
    <row r="5" spans="1:5" x14ac:dyDescent="0.25">
      <c r="A5" s="6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5">
      <c r="A6" s="7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3999-3937-4284-A9C8-1C1BB6D4379E}">
  <dimension ref="A1:H13"/>
  <sheetViews>
    <sheetView tabSelected="1" zoomScale="87" zoomScaleNormal="87" workbookViewId="0">
      <selection activeCell="L14" sqref="L14"/>
    </sheetView>
  </sheetViews>
  <sheetFormatPr defaultRowHeight="15.75" x14ac:dyDescent="0.25"/>
  <cols>
    <col min="1" max="1" width="26.375" bestFit="1" customWidth="1"/>
    <col min="2" max="2" width="15.875" bestFit="1" customWidth="1"/>
    <col min="3" max="3" width="12.625" bestFit="1" customWidth="1"/>
    <col min="4" max="4" width="14.875" bestFit="1" customWidth="1"/>
    <col min="5" max="5" width="11.5" bestFit="1" customWidth="1"/>
    <col min="6" max="6" width="18.5" bestFit="1" customWidth="1"/>
    <col min="7" max="7" width="15.25" bestFit="1" customWidth="1"/>
    <col min="8" max="8" width="18.375" bestFit="1" customWidth="1"/>
  </cols>
  <sheetData>
    <row r="1" spans="1:8" x14ac:dyDescent="0.25">
      <c r="A1" s="9" t="s">
        <v>2061</v>
      </c>
      <c r="B1" s="9" t="s">
        <v>2062</v>
      </c>
      <c r="C1" s="9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9" t="s">
        <v>2068</v>
      </c>
    </row>
    <row r="2" spans="1:8" x14ac:dyDescent="0.25">
      <c r="A2" t="s">
        <v>2069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2070</v>
      </c>
      <c r="B3">
        <f>COUNTIFS(Crowdfunding!G3:G1002,"successful",Crowdfunding!D3:D1002,"&gt;=1000",Crowdfunding!D3:D1002,"&lt;=4999")</f>
        <v>191</v>
      </c>
      <c r="C3">
        <f>COUNTIFS(Crowdfunding!G3:G1002,"failed",Crowdfunding!D3:D1002,"&gt;=1000",Crowdfunding!D3:D1002,"&lt;=4999")</f>
        <v>38</v>
      </c>
      <c r="D3">
        <f>COUNTIFS(Crowdfunding!G3:G1002,"canceled",Crowdfunding!D3:D1002,"&gt;=1000",Crowdfunding!D3:D1002,"&lt;=4999")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2071</v>
      </c>
      <c r="B4">
        <f>COUNTIFS(Crowdfunding!G4:G1003,"successful",Crowdfunding!D4:D1003,"&gt;=5000",Crowdfunding!D4:D1003,"&lt;=9999")</f>
        <v>164</v>
      </c>
      <c r="C4">
        <f>COUNTIFS(Crowdfunding!G4:G1003,"failed",Crowdfunding!D4:D1003,"&gt;=5000",Crowdfunding!D4:D1003,"&lt;=9999")</f>
        <v>126</v>
      </c>
      <c r="D4">
        <f>COUNTIFS(Crowdfunding!G4:G1003,"canceled",Crowdfunding!D4:D1003,"&gt;=5000",Crowdfunding!D4:D1003,"&lt;=9999")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2072</v>
      </c>
      <c r="B5">
        <f>COUNTIFS(Crowdfunding!G5:G1004,"successful",Crowdfunding!D5:D1004,"&gt;=10000",Crowdfunding!D5:D1004,"&lt;=14999")</f>
        <v>4</v>
      </c>
      <c r="C5">
        <f>COUNTIFS(Crowdfunding!G5:G1004,"failed",Crowdfunding!D5:D1004,"&gt;=10000",Crowdfunding!D5:D1004,"&lt;=14999")</f>
        <v>5</v>
      </c>
      <c r="D5">
        <f>COUNTIFS(Crowdfunding!G5:G1004,"canceled",Crowdfunding!D5:D1004,"&gt;=10000",Crowdfunding!D5:D1004,"&lt;=14999")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2079</v>
      </c>
      <c r="B6">
        <f>COUNTIFS(Crowdfunding!G6:G1005,"successful",Crowdfunding!D6:D1005,"&gt;=15000",Crowdfunding!D6:D1005,"&lt;=19999")</f>
        <v>10</v>
      </c>
      <c r="C6">
        <f>COUNTIFS(Crowdfunding!G6:G1005,"failed",Crowdfunding!D6:D1005,"&gt;=15000",Crowdfunding!D6:D1005,"&lt;=19999")</f>
        <v>0</v>
      </c>
      <c r="D6">
        <f>COUNTIFS(Crowdfunding!G6:G1005,"canceled",Crowdfunding!D6:D1005,"&gt;=15000",Crowdfunding!D6:D1005,"&lt;=19999")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2073</v>
      </c>
      <c r="B7">
        <f>COUNTIFS(Crowdfunding!G7:G1006,"successful",Crowdfunding!D7:D1006,"&gt;=20000",Crowdfunding!D7:D1006,"&lt;=24999")</f>
        <v>7</v>
      </c>
      <c r="C7">
        <f>COUNTIFS(Crowdfunding!G7:G1006,"failed",Crowdfunding!D7:D1006,"&gt;=20000",Crowdfunding!D7:D1006,"&lt;=24999")</f>
        <v>0</v>
      </c>
      <c r="D7">
        <f>COUNTIFS(Crowdfunding!G7:G1006,"canceled",Crowdfunding!D7:D1006,"&gt;=20000",Crowdfunding!D7:D1006,"&lt;=24999")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2074</v>
      </c>
      <c r="B8">
        <f>COUNTIFS(Crowdfunding!G8:G1007,"successful",Crowdfunding!D8:D1007,"&gt;=25000",Crowdfunding!D8:D1007,"&lt;=29999")</f>
        <v>11</v>
      </c>
      <c r="C8">
        <f>COUNTIFS(Crowdfunding!G8:G1007,"failed",Crowdfunding!D8:D1007,"&gt;=25000",Crowdfunding!D8:D1007,"&lt;=29999")</f>
        <v>3</v>
      </c>
      <c r="D8">
        <f>COUNTIFS(Crowdfunding!G8:G1007,"canceled",Crowdfunding!D8:D1007,"&gt;=25000",Crowdfunding!D8:D1007,"&lt;=29999")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2075</v>
      </c>
      <c r="B9">
        <f>COUNTIFS(Crowdfunding!G9:G1008,"successful",Crowdfunding!D9:D1008,"&gt;=30000",Crowdfunding!D9:D1008,"&lt;=34999")</f>
        <v>7</v>
      </c>
      <c r="C9">
        <f>COUNTIFS(Crowdfunding!G9:G1008,"failed",Crowdfunding!D9:D1008,"&gt;=30000",Crowdfunding!D9:D1008,"&lt;=34999")</f>
        <v>0</v>
      </c>
      <c r="D9">
        <f>COUNTIFS(Crowdfunding!G9:G1008,"canceled",Crowdfunding!D9:D1008,"&gt;=30000",Crowdfunding!D9:D1008,"&lt;=34999")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2076</v>
      </c>
      <c r="B10">
        <f>COUNTIFS(Crowdfunding!G10:G1009,"successful",Crowdfunding!D10:D1009,"&gt;=35000",Crowdfunding!D10:D1009,"&lt;=39999")</f>
        <v>8</v>
      </c>
      <c r="C10">
        <f>COUNTIFS(Crowdfunding!G10:G1009,"failed",Crowdfunding!D10:D1009,"&gt;=35000",Crowdfunding!D10:D1009,"&lt;=39999")</f>
        <v>3</v>
      </c>
      <c r="D10">
        <f>COUNTIFS(Crowdfunding!G10:G1009,"canceled",Crowdfunding!D10:D1009,"&gt;=35000",Crowdfunding!D10:D1009,"&lt;=39999")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2077</v>
      </c>
      <c r="B11">
        <f>COUNTIFS(Crowdfunding!G11:G1010,"successful",Crowdfunding!D11:D1010,"&gt;=40000",Crowdfunding!D11:D1010,"&lt;=44999")</f>
        <v>11</v>
      </c>
      <c r="C11">
        <f>COUNTIFS(Crowdfunding!G11:G1010,"failed",Crowdfunding!D11:D1010,"&gt;=40000",Crowdfunding!D11:D1010,"&lt;=49999")</f>
        <v>6</v>
      </c>
      <c r="D11">
        <f>COUNTIFS(Crowdfunding!G11:G1010,"canceled",Crowdfunding!D11:D1010,"&gt;=40000",Crowdfunding!D11:D1010,"&lt;=44999")</f>
        <v>0</v>
      </c>
      <c r="E11">
        <f t="shared" si="0"/>
        <v>17</v>
      </c>
      <c r="F11" s="4">
        <f t="shared" si="1"/>
        <v>0.6470588235294118</v>
      </c>
      <c r="G11" s="4">
        <f t="shared" si="2"/>
        <v>0.35294117647058826</v>
      </c>
      <c r="H11" s="4">
        <f t="shared" si="3"/>
        <v>0</v>
      </c>
    </row>
    <row r="12" spans="1:8" x14ac:dyDescent="0.25">
      <c r="A12" t="s">
        <v>2078</v>
      </c>
      <c r="B12">
        <f>COUNTIFS(Crowdfunding!G12:G1011,"successful",Crowdfunding!D12:D1011,"&gt;=45000",Crowdfunding!D12:D1011,"&lt;=49999")</f>
        <v>8</v>
      </c>
      <c r="C12">
        <f>COUNTIFS(Crowdfunding!G12:G1011,"failed",Crowdfunding!D12:D1011,"&gt;=45000",Crowdfunding!D12:D1011,"&lt;=49999")</f>
        <v>3</v>
      </c>
      <c r="D12">
        <f>COUNTIFS(Crowdfunding!G12:G1011,"canceled",Crowdfunding!D12:D1011,"&gt;=45000",Crowdfunding!D12:D1011,"&lt;=49999")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2080</v>
      </c>
      <c r="B13">
        <f>COUNTIFS(Crowdfunding!G13:G1012,"successful",Crowdfunding!D13:D1012,"&gt;50000")</f>
        <v>113</v>
      </c>
      <c r="C13">
        <f>COUNTIFS(Crowdfunding!G13:G1012,"failed",Crowdfunding!D13:D1012,"&gt;50000")</f>
        <v>163</v>
      </c>
      <c r="D13">
        <f>COUNTIFS(Crowdfunding!G13:G1012,"canceled",Crowdfunding!D13:D1012,"&gt;50000")</f>
        <v>28</v>
      </c>
      <c r="E13">
        <f t="shared" si="0"/>
        <v>304</v>
      </c>
      <c r="F13" s="4">
        <f t="shared" si="1"/>
        <v>0.37171052631578949</v>
      </c>
      <c r="G13" s="4">
        <f t="shared" si="2"/>
        <v>0.53618421052631582</v>
      </c>
      <c r="H13" s="4">
        <f t="shared" si="3"/>
        <v>9.2105263157894732E-2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30E9-7AE9-4D54-B4FD-9AEC92302D37}">
  <dimension ref="A1:J566"/>
  <sheetViews>
    <sheetView workbookViewId="0">
      <selection activeCell="J7" sqref="J7"/>
    </sheetView>
  </sheetViews>
  <sheetFormatPr defaultRowHeight="15.75" x14ac:dyDescent="0.25"/>
  <cols>
    <col min="2" max="2" width="12.5" bestFit="1" customWidth="1"/>
    <col min="5" max="5" width="12.5" bestFit="1" customWidth="1"/>
    <col min="9" max="9" width="11.375" bestFit="1" customWidth="1"/>
    <col min="10" max="10" width="10.625" bestFit="1" customWidth="1"/>
  </cols>
  <sheetData>
    <row r="1" spans="1:10" ht="16.5" thickBot="1" x14ac:dyDescent="0.3">
      <c r="A1" t="s">
        <v>2081</v>
      </c>
      <c r="B1" t="s">
        <v>2082</v>
      </c>
      <c r="D1" t="s">
        <v>2081</v>
      </c>
      <c r="E1" t="s">
        <v>2082</v>
      </c>
    </row>
    <row r="2" spans="1:10" x14ac:dyDescent="0.25">
      <c r="A2" t="s">
        <v>19</v>
      </c>
      <c r="B2">
        <v>158</v>
      </c>
      <c r="D2" t="s">
        <v>14</v>
      </c>
      <c r="E2">
        <v>0</v>
      </c>
      <c r="H2" s="11"/>
      <c r="I2" s="12" t="s">
        <v>2089</v>
      </c>
      <c r="J2" s="13" t="s">
        <v>2090</v>
      </c>
    </row>
    <row r="3" spans="1:10" x14ac:dyDescent="0.25">
      <c r="A3" t="s">
        <v>19</v>
      </c>
      <c r="B3">
        <v>1425</v>
      </c>
      <c r="D3" t="s">
        <v>14</v>
      </c>
      <c r="E3">
        <v>24</v>
      </c>
      <c r="H3" s="14" t="s">
        <v>2083</v>
      </c>
      <c r="I3" s="18">
        <f>AVERAGE(B2:B566)</f>
        <v>851.14690265486729</v>
      </c>
      <c r="J3" s="17">
        <f>AVERAGE(E2:E365)</f>
        <v>585.61538461538464</v>
      </c>
    </row>
    <row r="4" spans="1:10" x14ac:dyDescent="0.25">
      <c r="A4" t="s">
        <v>19</v>
      </c>
      <c r="B4">
        <v>174</v>
      </c>
      <c r="D4" t="s">
        <v>14</v>
      </c>
      <c r="E4">
        <v>53</v>
      </c>
      <c r="H4" s="14" t="s">
        <v>2084</v>
      </c>
      <c r="I4" s="19">
        <f>MEDIAN(B2:B566)</f>
        <v>201</v>
      </c>
      <c r="J4" s="15">
        <f>MEDIAN(E2:E365)</f>
        <v>114.5</v>
      </c>
    </row>
    <row r="5" spans="1:10" x14ac:dyDescent="0.25">
      <c r="A5" t="s">
        <v>19</v>
      </c>
      <c r="B5">
        <v>227</v>
      </c>
      <c r="D5" t="s">
        <v>14</v>
      </c>
      <c r="E5">
        <v>18</v>
      </c>
      <c r="H5" s="14" t="s">
        <v>2085</v>
      </c>
      <c r="I5" s="19">
        <f>MIN(B2:B567)</f>
        <v>16</v>
      </c>
      <c r="J5" s="15">
        <f>MIN(E2:E365)</f>
        <v>0</v>
      </c>
    </row>
    <row r="6" spans="1:10" x14ac:dyDescent="0.25">
      <c r="A6" t="s">
        <v>19</v>
      </c>
      <c r="B6">
        <v>220</v>
      </c>
      <c r="D6" t="s">
        <v>14</v>
      </c>
      <c r="E6">
        <v>44</v>
      </c>
      <c r="H6" s="14" t="s">
        <v>2086</v>
      </c>
      <c r="I6">
        <f>MAX(B2:B568)</f>
        <v>7295</v>
      </c>
      <c r="J6" s="15">
        <f>MAX(E2:E365)</f>
        <v>6080</v>
      </c>
    </row>
    <row r="7" spans="1:10" x14ac:dyDescent="0.25">
      <c r="A7" t="s">
        <v>19</v>
      </c>
      <c r="B7">
        <v>98</v>
      </c>
      <c r="D7" t="s">
        <v>14</v>
      </c>
      <c r="E7">
        <v>27</v>
      </c>
      <c r="H7" s="14" t="s">
        <v>2087</v>
      </c>
      <c r="I7" s="18">
        <f>_xlfn.VAR.P(B3:B569)</f>
        <v>1605363.2168653489</v>
      </c>
      <c r="J7" s="17">
        <f>_xlfn.VAR.P(E3:E366)</f>
        <v>923166.09923426597</v>
      </c>
    </row>
    <row r="8" spans="1:10" ht="16.5" thickBot="1" x14ac:dyDescent="0.3">
      <c r="A8" t="s">
        <v>19</v>
      </c>
      <c r="B8">
        <v>100</v>
      </c>
      <c r="D8" t="s">
        <v>14</v>
      </c>
      <c r="E8">
        <v>55</v>
      </c>
      <c r="H8" s="16" t="s">
        <v>2088</v>
      </c>
      <c r="I8" s="20">
        <f>_xlfn.STDEV.P(B4:B570)</f>
        <v>1267.9239780343939</v>
      </c>
      <c r="J8" s="21">
        <f>_xlfn.STDEV.P(E4:E367)</f>
        <v>961.68474290334188</v>
      </c>
    </row>
    <row r="9" spans="1:10" x14ac:dyDescent="0.25">
      <c r="A9" t="s">
        <v>19</v>
      </c>
      <c r="B9">
        <v>1249</v>
      </c>
      <c r="D9" t="s">
        <v>14</v>
      </c>
      <c r="E9">
        <v>200</v>
      </c>
    </row>
    <row r="10" spans="1:10" x14ac:dyDescent="0.25">
      <c r="A10" t="s">
        <v>19</v>
      </c>
      <c r="B10">
        <v>1396</v>
      </c>
      <c r="D10" t="s">
        <v>14</v>
      </c>
      <c r="E10">
        <v>452</v>
      </c>
    </row>
    <row r="11" spans="1:10" x14ac:dyDescent="0.25">
      <c r="A11" t="s">
        <v>19</v>
      </c>
      <c r="B11">
        <v>890</v>
      </c>
      <c r="D11" t="s">
        <v>14</v>
      </c>
      <c r="E11">
        <v>674</v>
      </c>
    </row>
    <row r="12" spans="1:10" x14ac:dyDescent="0.25">
      <c r="A12" t="s">
        <v>19</v>
      </c>
      <c r="B12">
        <v>142</v>
      </c>
      <c r="D12" t="s">
        <v>14</v>
      </c>
      <c r="E12">
        <v>558</v>
      </c>
    </row>
    <row r="13" spans="1:10" x14ac:dyDescent="0.25">
      <c r="A13" t="s">
        <v>19</v>
      </c>
      <c r="B13">
        <v>2673</v>
      </c>
      <c r="D13" t="s">
        <v>14</v>
      </c>
      <c r="E13">
        <v>15</v>
      </c>
    </row>
    <row r="14" spans="1:10" x14ac:dyDescent="0.25">
      <c r="A14" t="s">
        <v>19</v>
      </c>
      <c r="B14">
        <v>163</v>
      </c>
      <c r="D14" t="s">
        <v>14</v>
      </c>
      <c r="E14">
        <v>2307</v>
      </c>
    </row>
    <row r="15" spans="1:10" x14ac:dyDescent="0.25">
      <c r="A15" t="s">
        <v>19</v>
      </c>
      <c r="B15">
        <v>2220</v>
      </c>
      <c r="D15" t="s">
        <v>14</v>
      </c>
      <c r="E15">
        <v>88</v>
      </c>
    </row>
    <row r="16" spans="1:10" x14ac:dyDescent="0.25">
      <c r="A16" t="s">
        <v>19</v>
      </c>
      <c r="B16">
        <v>1606</v>
      </c>
      <c r="D16" t="s">
        <v>14</v>
      </c>
      <c r="E16">
        <v>48</v>
      </c>
    </row>
    <row r="17" spans="1:5" x14ac:dyDescent="0.25">
      <c r="A17" t="s">
        <v>19</v>
      </c>
      <c r="B17">
        <v>129</v>
      </c>
      <c r="D17" t="s">
        <v>14</v>
      </c>
      <c r="E17">
        <v>1</v>
      </c>
    </row>
    <row r="18" spans="1:5" x14ac:dyDescent="0.25">
      <c r="A18" t="s">
        <v>19</v>
      </c>
      <c r="B18">
        <v>226</v>
      </c>
      <c r="D18" t="s">
        <v>14</v>
      </c>
      <c r="E18">
        <v>1467</v>
      </c>
    </row>
    <row r="19" spans="1:5" x14ac:dyDescent="0.25">
      <c r="A19" t="s">
        <v>19</v>
      </c>
      <c r="B19">
        <v>5419</v>
      </c>
      <c r="D19" t="s">
        <v>14</v>
      </c>
      <c r="E19">
        <v>75</v>
      </c>
    </row>
    <row r="20" spans="1:5" x14ac:dyDescent="0.25">
      <c r="A20" t="s">
        <v>19</v>
      </c>
      <c r="B20">
        <v>165</v>
      </c>
      <c r="D20" t="s">
        <v>14</v>
      </c>
      <c r="E20">
        <v>120</v>
      </c>
    </row>
    <row r="21" spans="1:5" x14ac:dyDescent="0.25">
      <c r="A21" t="s">
        <v>19</v>
      </c>
      <c r="B21">
        <v>1965</v>
      </c>
      <c r="D21" t="s">
        <v>14</v>
      </c>
      <c r="E21">
        <v>2253</v>
      </c>
    </row>
    <row r="22" spans="1:5" x14ac:dyDescent="0.25">
      <c r="A22" t="s">
        <v>19</v>
      </c>
      <c r="B22">
        <v>16</v>
      </c>
      <c r="D22" t="s">
        <v>14</v>
      </c>
      <c r="E22">
        <v>5</v>
      </c>
    </row>
    <row r="23" spans="1:5" x14ac:dyDescent="0.25">
      <c r="A23" t="s">
        <v>19</v>
      </c>
      <c r="B23">
        <v>107</v>
      </c>
      <c r="D23" t="s">
        <v>14</v>
      </c>
      <c r="E23">
        <v>38</v>
      </c>
    </row>
    <row r="24" spans="1:5" x14ac:dyDescent="0.25">
      <c r="A24" t="s">
        <v>19</v>
      </c>
      <c r="B24">
        <v>134</v>
      </c>
      <c r="D24" t="s">
        <v>14</v>
      </c>
      <c r="E24">
        <v>12</v>
      </c>
    </row>
    <row r="25" spans="1:5" x14ac:dyDescent="0.25">
      <c r="A25" t="s">
        <v>19</v>
      </c>
      <c r="B25">
        <v>198</v>
      </c>
      <c r="D25" t="s">
        <v>14</v>
      </c>
      <c r="E25">
        <v>1684</v>
      </c>
    </row>
    <row r="26" spans="1:5" x14ac:dyDescent="0.25">
      <c r="A26" t="s">
        <v>19</v>
      </c>
      <c r="B26">
        <v>111</v>
      </c>
      <c r="D26" t="s">
        <v>14</v>
      </c>
      <c r="E26">
        <v>56</v>
      </c>
    </row>
    <row r="27" spans="1:5" x14ac:dyDescent="0.25">
      <c r="A27" t="s">
        <v>19</v>
      </c>
      <c r="B27">
        <v>222</v>
      </c>
      <c r="D27" t="s">
        <v>14</v>
      </c>
      <c r="E27">
        <v>838</v>
      </c>
    </row>
    <row r="28" spans="1:5" x14ac:dyDescent="0.25">
      <c r="A28" t="s">
        <v>19</v>
      </c>
      <c r="B28">
        <v>6212</v>
      </c>
      <c r="D28" t="s">
        <v>14</v>
      </c>
      <c r="E28">
        <v>1000</v>
      </c>
    </row>
    <row r="29" spans="1:5" x14ac:dyDescent="0.25">
      <c r="A29" t="s">
        <v>19</v>
      </c>
      <c r="B29">
        <v>98</v>
      </c>
      <c r="D29" t="s">
        <v>14</v>
      </c>
      <c r="E29">
        <v>1482</v>
      </c>
    </row>
    <row r="30" spans="1:5" x14ac:dyDescent="0.25">
      <c r="A30" t="s">
        <v>19</v>
      </c>
      <c r="B30">
        <v>92</v>
      </c>
      <c r="D30" t="s">
        <v>14</v>
      </c>
      <c r="E30">
        <v>106</v>
      </c>
    </row>
    <row r="31" spans="1:5" x14ac:dyDescent="0.25">
      <c r="A31" t="s">
        <v>19</v>
      </c>
      <c r="B31">
        <v>149</v>
      </c>
      <c r="D31" t="s">
        <v>14</v>
      </c>
      <c r="E31">
        <v>679</v>
      </c>
    </row>
    <row r="32" spans="1:5" x14ac:dyDescent="0.25">
      <c r="A32" t="s">
        <v>19</v>
      </c>
      <c r="B32">
        <v>2431</v>
      </c>
      <c r="D32" t="s">
        <v>14</v>
      </c>
      <c r="E32">
        <v>1220</v>
      </c>
    </row>
    <row r="33" spans="1:5" x14ac:dyDescent="0.25">
      <c r="A33" t="s">
        <v>19</v>
      </c>
      <c r="B33">
        <v>303</v>
      </c>
      <c r="D33" t="s">
        <v>14</v>
      </c>
      <c r="E33">
        <v>1</v>
      </c>
    </row>
    <row r="34" spans="1:5" x14ac:dyDescent="0.25">
      <c r="A34" t="s">
        <v>19</v>
      </c>
      <c r="B34">
        <v>209</v>
      </c>
      <c r="D34" t="s">
        <v>14</v>
      </c>
      <c r="E34">
        <v>37</v>
      </c>
    </row>
    <row r="35" spans="1:5" x14ac:dyDescent="0.25">
      <c r="A35" t="s">
        <v>19</v>
      </c>
      <c r="B35">
        <v>131</v>
      </c>
      <c r="D35" t="s">
        <v>14</v>
      </c>
      <c r="E35">
        <v>60</v>
      </c>
    </row>
    <row r="36" spans="1:5" x14ac:dyDescent="0.25">
      <c r="A36" t="s">
        <v>19</v>
      </c>
      <c r="B36">
        <v>164</v>
      </c>
      <c r="D36" t="s">
        <v>14</v>
      </c>
      <c r="E36">
        <v>296</v>
      </c>
    </row>
    <row r="37" spans="1:5" x14ac:dyDescent="0.25">
      <c r="A37" t="s">
        <v>19</v>
      </c>
      <c r="B37">
        <v>201</v>
      </c>
      <c r="D37" t="s">
        <v>14</v>
      </c>
      <c r="E37">
        <v>3304</v>
      </c>
    </row>
    <row r="38" spans="1:5" x14ac:dyDescent="0.25">
      <c r="A38" t="s">
        <v>19</v>
      </c>
      <c r="B38">
        <v>211</v>
      </c>
      <c r="D38" t="s">
        <v>14</v>
      </c>
      <c r="E38">
        <v>73</v>
      </c>
    </row>
    <row r="39" spans="1:5" x14ac:dyDescent="0.25">
      <c r="A39" t="s">
        <v>19</v>
      </c>
      <c r="B39">
        <v>128</v>
      </c>
      <c r="D39" t="s">
        <v>14</v>
      </c>
      <c r="E39">
        <v>3387</v>
      </c>
    </row>
    <row r="40" spans="1:5" x14ac:dyDescent="0.25">
      <c r="A40" t="s">
        <v>19</v>
      </c>
      <c r="B40">
        <v>1600</v>
      </c>
      <c r="D40" t="s">
        <v>14</v>
      </c>
      <c r="E40">
        <v>662</v>
      </c>
    </row>
    <row r="41" spans="1:5" x14ac:dyDescent="0.25">
      <c r="A41" t="s">
        <v>19</v>
      </c>
      <c r="B41">
        <v>249</v>
      </c>
      <c r="D41" t="s">
        <v>14</v>
      </c>
      <c r="E41">
        <v>774</v>
      </c>
    </row>
    <row r="42" spans="1:5" x14ac:dyDescent="0.25">
      <c r="A42" t="s">
        <v>19</v>
      </c>
      <c r="B42">
        <v>236</v>
      </c>
      <c r="D42" t="s">
        <v>14</v>
      </c>
      <c r="E42">
        <v>672</v>
      </c>
    </row>
    <row r="43" spans="1:5" x14ac:dyDescent="0.25">
      <c r="A43" t="s">
        <v>19</v>
      </c>
      <c r="B43">
        <v>4065</v>
      </c>
      <c r="D43" t="s">
        <v>14</v>
      </c>
      <c r="E43">
        <v>940</v>
      </c>
    </row>
    <row r="44" spans="1:5" x14ac:dyDescent="0.25">
      <c r="A44" t="s">
        <v>19</v>
      </c>
      <c r="B44">
        <v>246</v>
      </c>
      <c r="D44" t="s">
        <v>14</v>
      </c>
      <c r="E44">
        <v>117</v>
      </c>
    </row>
    <row r="45" spans="1:5" x14ac:dyDescent="0.25">
      <c r="A45" t="s">
        <v>19</v>
      </c>
      <c r="B45">
        <v>2475</v>
      </c>
      <c r="D45" t="s">
        <v>14</v>
      </c>
      <c r="E45">
        <v>115</v>
      </c>
    </row>
    <row r="46" spans="1:5" x14ac:dyDescent="0.25">
      <c r="A46" t="s">
        <v>19</v>
      </c>
      <c r="B46">
        <v>76</v>
      </c>
      <c r="D46" t="s">
        <v>14</v>
      </c>
      <c r="E46">
        <v>326</v>
      </c>
    </row>
    <row r="47" spans="1:5" x14ac:dyDescent="0.25">
      <c r="A47" t="s">
        <v>19</v>
      </c>
      <c r="B47">
        <v>54</v>
      </c>
      <c r="D47" t="s">
        <v>14</v>
      </c>
      <c r="E47">
        <v>1</v>
      </c>
    </row>
    <row r="48" spans="1:5" x14ac:dyDescent="0.25">
      <c r="A48" t="s">
        <v>19</v>
      </c>
      <c r="B48">
        <v>88</v>
      </c>
      <c r="D48" t="s">
        <v>14</v>
      </c>
      <c r="E48">
        <v>1467</v>
      </c>
    </row>
    <row r="49" spans="1:5" x14ac:dyDescent="0.25">
      <c r="A49" t="s">
        <v>19</v>
      </c>
      <c r="B49">
        <v>85</v>
      </c>
      <c r="D49" t="s">
        <v>14</v>
      </c>
      <c r="E49">
        <v>5681</v>
      </c>
    </row>
    <row r="50" spans="1:5" x14ac:dyDescent="0.25">
      <c r="A50" t="s">
        <v>19</v>
      </c>
      <c r="B50">
        <v>170</v>
      </c>
      <c r="D50" t="s">
        <v>14</v>
      </c>
      <c r="E50">
        <v>1059</v>
      </c>
    </row>
    <row r="51" spans="1:5" x14ac:dyDescent="0.25">
      <c r="A51" t="s">
        <v>19</v>
      </c>
      <c r="B51">
        <v>330</v>
      </c>
      <c r="D51" t="s">
        <v>14</v>
      </c>
      <c r="E51">
        <v>1194</v>
      </c>
    </row>
    <row r="52" spans="1:5" x14ac:dyDescent="0.25">
      <c r="A52" t="s">
        <v>19</v>
      </c>
      <c r="B52">
        <v>127</v>
      </c>
      <c r="D52" t="s">
        <v>14</v>
      </c>
      <c r="E52">
        <v>30</v>
      </c>
    </row>
    <row r="53" spans="1:5" x14ac:dyDescent="0.25">
      <c r="A53" t="s">
        <v>19</v>
      </c>
      <c r="B53">
        <v>411</v>
      </c>
      <c r="D53" t="s">
        <v>14</v>
      </c>
      <c r="E53">
        <v>75</v>
      </c>
    </row>
    <row r="54" spans="1:5" x14ac:dyDescent="0.25">
      <c r="A54" t="s">
        <v>19</v>
      </c>
      <c r="B54">
        <v>180</v>
      </c>
      <c r="D54" t="s">
        <v>14</v>
      </c>
      <c r="E54">
        <v>955</v>
      </c>
    </row>
    <row r="55" spans="1:5" x14ac:dyDescent="0.25">
      <c r="A55" t="s">
        <v>19</v>
      </c>
      <c r="B55">
        <v>374</v>
      </c>
      <c r="D55" t="s">
        <v>14</v>
      </c>
      <c r="E55">
        <v>67</v>
      </c>
    </row>
    <row r="56" spans="1:5" x14ac:dyDescent="0.25">
      <c r="A56" t="s">
        <v>19</v>
      </c>
      <c r="B56">
        <v>71</v>
      </c>
      <c r="D56" t="s">
        <v>14</v>
      </c>
      <c r="E56">
        <v>5</v>
      </c>
    </row>
    <row r="57" spans="1:5" x14ac:dyDescent="0.25">
      <c r="A57" t="s">
        <v>19</v>
      </c>
      <c r="B57">
        <v>203</v>
      </c>
      <c r="D57" t="s">
        <v>14</v>
      </c>
      <c r="E57">
        <v>26</v>
      </c>
    </row>
    <row r="58" spans="1:5" x14ac:dyDescent="0.25">
      <c r="A58" t="s">
        <v>19</v>
      </c>
      <c r="B58">
        <v>113</v>
      </c>
      <c r="D58" t="s">
        <v>14</v>
      </c>
      <c r="E58">
        <v>1130</v>
      </c>
    </row>
    <row r="59" spans="1:5" x14ac:dyDescent="0.25">
      <c r="A59" t="s">
        <v>19</v>
      </c>
      <c r="B59">
        <v>96</v>
      </c>
      <c r="D59" t="s">
        <v>14</v>
      </c>
      <c r="E59">
        <v>782</v>
      </c>
    </row>
    <row r="60" spans="1:5" x14ac:dyDescent="0.25">
      <c r="A60" t="s">
        <v>19</v>
      </c>
      <c r="B60">
        <v>498</v>
      </c>
      <c r="D60" t="s">
        <v>14</v>
      </c>
      <c r="E60">
        <v>210</v>
      </c>
    </row>
    <row r="61" spans="1:5" x14ac:dyDescent="0.25">
      <c r="A61" t="s">
        <v>19</v>
      </c>
      <c r="B61">
        <v>180</v>
      </c>
      <c r="D61" t="s">
        <v>14</v>
      </c>
      <c r="E61">
        <v>136</v>
      </c>
    </row>
    <row r="62" spans="1:5" x14ac:dyDescent="0.25">
      <c r="A62" t="s">
        <v>19</v>
      </c>
      <c r="B62">
        <v>27</v>
      </c>
      <c r="D62" t="s">
        <v>14</v>
      </c>
      <c r="E62">
        <v>86</v>
      </c>
    </row>
    <row r="63" spans="1:5" x14ac:dyDescent="0.25">
      <c r="A63" t="s">
        <v>19</v>
      </c>
      <c r="B63">
        <v>2331</v>
      </c>
      <c r="D63" t="s">
        <v>14</v>
      </c>
      <c r="E63">
        <v>19</v>
      </c>
    </row>
    <row r="64" spans="1:5" x14ac:dyDescent="0.25">
      <c r="A64" t="s">
        <v>19</v>
      </c>
      <c r="B64">
        <v>113</v>
      </c>
      <c r="D64" t="s">
        <v>14</v>
      </c>
      <c r="E64">
        <v>886</v>
      </c>
    </row>
    <row r="65" spans="1:5" x14ac:dyDescent="0.25">
      <c r="A65" t="s">
        <v>19</v>
      </c>
      <c r="B65">
        <v>164</v>
      </c>
      <c r="D65" t="s">
        <v>14</v>
      </c>
      <c r="E65">
        <v>35</v>
      </c>
    </row>
    <row r="66" spans="1:5" x14ac:dyDescent="0.25">
      <c r="A66" t="s">
        <v>19</v>
      </c>
      <c r="B66">
        <v>164</v>
      </c>
      <c r="D66" t="s">
        <v>14</v>
      </c>
      <c r="E66">
        <v>24</v>
      </c>
    </row>
    <row r="67" spans="1:5" x14ac:dyDescent="0.25">
      <c r="A67" t="s">
        <v>19</v>
      </c>
      <c r="B67">
        <v>336</v>
      </c>
      <c r="D67" t="s">
        <v>14</v>
      </c>
      <c r="E67">
        <v>86</v>
      </c>
    </row>
    <row r="68" spans="1:5" x14ac:dyDescent="0.25">
      <c r="A68" t="s">
        <v>19</v>
      </c>
      <c r="B68">
        <v>1917</v>
      </c>
      <c r="D68" t="s">
        <v>14</v>
      </c>
      <c r="E68">
        <v>243</v>
      </c>
    </row>
    <row r="69" spans="1:5" x14ac:dyDescent="0.25">
      <c r="A69" t="s">
        <v>19</v>
      </c>
      <c r="B69">
        <v>95</v>
      </c>
      <c r="D69" t="s">
        <v>14</v>
      </c>
      <c r="E69">
        <v>65</v>
      </c>
    </row>
    <row r="70" spans="1:5" x14ac:dyDescent="0.25">
      <c r="A70" t="s">
        <v>19</v>
      </c>
      <c r="B70">
        <v>147</v>
      </c>
      <c r="D70" t="s">
        <v>14</v>
      </c>
      <c r="E70">
        <v>100</v>
      </c>
    </row>
    <row r="71" spans="1:5" x14ac:dyDescent="0.25">
      <c r="A71" t="s">
        <v>19</v>
      </c>
      <c r="B71">
        <v>86</v>
      </c>
      <c r="D71" t="s">
        <v>14</v>
      </c>
      <c r="E71">
        <v>168</v>
      </c>
    </row>
    <row r="72" spans="1:5" x14ac:dyDescent="0.25">
      <c r="A72" t="s">
        <v>19</v>
      </c>
      <c r="B72">
        <v>83</v>
      </c>
      <c r="D72" t="s">
        <v>14</v>
      </c>
      <c r="E72">
        <v>13</v>
      </c>
    </row>
    <row r="73" spans="1:5" x14ac:dyDescent="0.25">
      <c r="A73" t="s">
        <v>19</v>
      </c>
      <c r="B73">
        <v>676</v>
      </c>
      <c r="D73" t="s">
        <v>14</v>
      </c>
      <c r="E73">
        <v>1</v>
      </c>
    </row>
    <row r="74" spans="1:5" x14ac:dyDescent="0.25">
      <c r="A74" t="s">
        <v>19</v>
      </c>
      <c r="B74">
        <v>361</v>
      </c>
      <c r="D74" t="s">
        <v>14</v>
      </c>
      <c r="E74">
        <v>40</v>
      </c>
    </row>
    <row r="75" spans="1:5" x14ac:dyDescent="0.25">
      <c r="A75" t="s">
        <v>19</v>
      </c>
      <c r="B75">
        <v>131</v>
      </c>
      <c r="D75" t="s">
        <v>14</v>
      </c>
      <c r="E75">
        <v>226</v>
      </c>
    </row>
    <row r="76" spans="1:5" x14ac:dyDescent="0.25">
      <c r="A76" t="s">
        <v>19</v>
      </c>
      <c r="B76">
        <v>126</v>
      </c>
      <c r="D76" t="s">
        <v>14</v>
      </c>
      <c r="E76">
        <v>1625</v>
      </c>
    </row>
    <row r="77" spans="1:5" x14ac:dyDescent="0.25">
      <c r="A77" t="s">
        <v>19</v>
      </c>
      <c r="B77">
        <v>275</v>
      </c>
      <c r="D77" t="s">
        <v>14</v>
      </c>
      <c r="E77">
        <v>143</v>
      </c>
    </row>
    <row r="78" spans="1:5" x14ac:dyDescent="0.25">
      <c r="A78" t="s">
        <v>19</v>
      </c>
      <c r="B78">
        <v>67</v>
      </c>
      <c r="D78" t="s">
        <v>14</v>
      </c>
      <c r="E78">
        <v>934</v>
      </c>
    </row>
    <row r="79" spans="1:5" x14ac:dyDescent="0.25">
      <c r="A79" t="s">
        <v>19</v>
      </c>
      <c r="B79">
        <v>154</v>
      </c>
      <c r="D79" t="s">
        <v>14</v>
      </c>
      <c r="E79">
        <v>17</v>
      </c>
    </row>
    <row r="80" spans="1:5" x14ac:dyDescent="0.25">
      <c r="A80" t="s">
        <v>19</v>
      </c>
      <c r="B80">
        <v>1782</v>
      </c>
      <c r="D80" t="s">
        <v>14</v>
      </c>
      <c r="E80">
        <v>2179</v>
      </c>
    </row>
    <row r="81" spans="1:5" x14ac:dyDescent="0.25">
      <c r="A81" t="s">
        <v>19</v>
      </c>
      <c r="B81">
        <v>903</v>
      </c>
      <c r="D81" t="s">
        <v>14</v>
      </c>
      <c r="E81">
        <v>931</v>
      </c>
    </row>
    <row r="82" spans="1:5" x14ac:dyDescent="0.25">
      <c r="A82" t="s">
        <v>19</v>
      </c>
      <c r="B82">
        <v>94</v>
      </c>
      <c r="D82" t="s">
        <v>14</v>
      </c>
      <c r="E82">
        <v>92</v>
      </c>
    </row>
    <row r="83" spans="1:5" x14ac:dyDescent="0.25">
      <c r="A83" t="s">
        <v>19</v>
      </c>
      <c r="B83">
        <v>180</v>
      </c>
      <c r="D83" t="s">
        <v>14</v>
      </c>
      <c r="E83">
        <v>57</v>
      </c>
    </row>
    <row r="84" spans="1:5" x14ac:dyDescent="0.25">
      <c r="A84" t="s">
        <v>19</v>
      </c>
      <c r="B84">
        <v>533</v>
      </c>
      <c r="D84" t="s">
        <v>14</v>
      </c>
      <c r="E84">
        <v>41</v>
      </c>
    </row>
    <row r="85" spans="1:5" x14ac:dyDescent="0.25">
      <c r="A85" t="s">
        <v>19</v>
      </c>
      <c r="B85">
        <v>2443</v>
      </c>
      <c r="D85" t="s">
        <v>14</v>
      </c>
      <c r="E85">
        <v>1</v>
      </c>
    </row>
    <row r="86" spans="1:5" x14ac:dyDescent="0.25">
      <c r="A86" t="s">
        <v>19</v>
      </c>
      <c r="B86">
        <v>89</v>
      </c>
      <c r="D86" t="s">
        <v>14</v>
      </c>
      <c r="E86">
        <v>101</v>
      </c>
    </row>
    <row r="87" spans="1:5" x14ac:dyDescent="0.25">
      <c r="A87" t="s">
        <v>19</v>
      </c>
      <c r="B87">
        <v>159</v>
      </c>
      <c r="D87" t="s">
        <v>14</v>
      </c>
      <c r="E87">
        <v>1335</v>
      </c>
    </row>
    <row r="88" spans="1:5" x14ac:dyDescent="0.25">
      <c r="A88" t="s">
        <v>19</v>
      </c>
      <c r="B88">
        <v>50</v>
      </c>
      <c r="D88" t="s">
        <v>14</v>
      </c>
      <c r="E88">
        <v>15</v>
      </c>
    </row>
    <row r="89" spans="1:5" x14ac:dyDescent="0.25">
      <c r="A89" t="s">
        <v>19</v>
      </c>
      <c r="B89">
        <v>186</v>
      </c>
      <c r="D89" t="s">
        <v>14</v>
      </c>
      <c r="E89">
        <v>454</v>
      </c>
    </row>
    <row r="90" spans="1:5" x14ac:dyDescent="0.25">
      <c r="A90" t="s">
        <v>19</v>
      </c>
      <c r="B90">
        <v>1071</v>
      </c>
      <c r="D90" t="s">
        <v>14</v>
      </c>
      <c r="E90">
        <v>3182</v>
      </c>
    </row>
    <row r="91" spans="1:5" x14ac:dyDescent="0.25">
      <c r="A91" t="s">
        <v>19</v>
      </c>
      <c r="B91">
        <v>117</v>
      </c>
      <c r="D91" t="s">
        <v>14</v>
      </c>
      <c r="E91">
        <v>15</v>
      </c>
    </row>
    <row r="92" spans="1:5" x14ac:dyDescent="0.25">
      <c r="A92" t="s">
        <v>19</v>
      </c>
      <c r="B92">
        <v>70</v>
      </c>
      <c r="D92" t="s">
        <v>14</v>
      </c>
      <c r="E92">
        <v>133</v>
      </c>
    </row>
    <row r="93" spans="1:5" x14ac:dyDescent="0.25">
      <c r="A93" t="s">
        <v>19</v>
      </c>
      <c r="B93">
        <v>135</v>
      </c>
      <c r="D93" t="s">
        <v>14</v>
      </c>
      <c r="E93">
        <v>2062</v>
      </c>
    </row>
    <row r="94" spans="1:5" x14ac:dyDescent="0.25">
      <c r="A94" t="s">
        <v>19</v>
      </c>
      <c r="B94">
        <v>768</v>
      </c>
      <c r="D94" t="s">
        <v>14</v>
      </c>
      <c r="E94">
        <v>29</v>
      </c>
    </row>
    <row r="95" spans="1:5" x14ac:dyDescent="0.25">
      <c r="A95" t="s">
        <v>19</v>
      </c>
      <c r="B95">
        <v>199</v>
      </c>
      <c r="D95" t="s">
        <v>14</v>
      </c>
      <c r="E95">
        <v>132</v>
      </c>
    </row>
    <row r="96" spans="1:5" x14ac:dyDescent="0.25">
      <c r="A96" t="s">
        <v>19</v>
      </c>
      <c r="B96">
        <v>107</v>
      </c>
      <c r="D96" t="s">
        <v>14</v>
      </c>
      <c r="E96">
        <v>137</v>
      </c>
    </row>
    <row r="97" spans="1:5" x14ac:dyDescent="0.25">
      <c r="A97" t="s">
        <v>19</v>
      </c>
      <c r="B97">
        <v>195</v>
      </c>
      <c r="D97" t="s">
        <v>14</v>
      </c>
      <c r="E97">
        <v>908</v>
      </c>
    </row>
    <row r="98" spans="1:5" x14ac:dyDescent="0.25">
      <c r="A98" t="s">
        <v>19</v>
      </c>
      <c r="B98">
        <v>3376</v>
      </c>
      <c r="D98" t="s">
        <v>14</v>
      </c>
      <c r="E98">
        <v>10</v>
      </c>
    </row>
    <row r="99" spans="1:5" x14ac:dyDescent="0.25">
      <c r="A99" t="s">
        <v>19</v>
      </c>
      <c r="B99">
        <v>41</v>
      </c>
      <c r="D99" t="s">
        <v>14</v>
      </c>
      <c r="E99">
        <v>1910</v>
      </c>
    </row>
    <row r="100" spans="1:5" x14ac:dyDescent="0.25">
      <c r="A100" t="s">
        <v>19</v>
      </c>
      <c r="B100">
        <v>1821</v>
      </c>
      <c r="D100" t="s">
        <v>14</v>
      </c>
      <c r="E100">
        <v>38</v>
      </c>
    </row>
    <row r="101" spans="1:5" x14ac:dyDescent="0.25">
      <c r="A101" t="s">
        <v>19</v>
      </c>
      <c r="B101">
        <v>164</v>
      </c>
      <c r="D101" t="s">
        <v>14</v>
      </c>
      <c r="E101">
        <v>104</v>
      </c>
    </row>
    <row r="102" spans="1:5" x14ac:dyDescent="0.25">
      <c r="A102" t="s">
        <v>19</v>
      </c>
      <c r="B102">
        <v>157</v>
      </c>
      <c r="D102" t="s">
        <v>14</v>
      </c>
      <c r="E102">
        <v>49</v>
      </c>
    </row>
    <row r="103" spans="1:5" x14ac:dyDescent="0.25">
      <c r="A103" t="s">
        <v>19</v>
      </c>
      <c r="B103">
        <v>246</v>
      </c>
      <c r="D103" t="s">
        <v>14</v>
      </c>
      <c r="E103">
        <v>1</v>
      </c>
    </row>
    <row r="104" spans="1:5" x14ac:dyDescent="0.25">
      <c r="A104" t="s">
        <v>19</v>
      </c>
      <c r="B104">
        <v>1396</v>
      </c>
      <c r="D104" t="s">
        <v>14</v>
      </c>
      <c r="E104">
        <v>245</v>
      </c>
    </row>
    <row r="105" spans="1:5" x14ac:dyDescent="0.25">
      <c r="A105" t="s">
        <v>19</v>
      </c>
      <c r="B105">
        <v>2506</v>
      </c>
      <c r="D105" t="s">
        <v>14</v>
      </c>
      <c r="E105">
        <v>32</v>
      </c>
    </row>
    <row r="106" spans="1:5" x14ac:dyDescent="0.25">
      <c r="A106" t="s">
        <v>19</v>
      </c>
      <c r="B106">
        <v>244</v>
      </c>
      <c r="D106" t="s">
        <v>14</v>
      </c>
      <c r="E106">
        <v>7</v>
      </c>
    </row>
    <row r="107" spans="1:5" x14ac:dyDescent="0.25">
      <c r="A107" t="s">
        <v>19</v>
      </c>
      <c r="B107">
        <v>146</v>
      </c>
      <c r="D107" t="s">
        <v>14</v>
      </c>
      <c r="E107">
        <v>803</v>
      </c>
    </row>
    <row r="108" spans="1:5" x14ac:dyDescent="0.25">
      <c r="A108" t="s">
        <v>19</v>
      </c>
      <c r="B108">
        <v>1267</v>
      </c>
      <c r="D108" t="s">
        <v>14</v>
      </c>
      <c r="E108">
        <v>16</v>
      </c>
    </row>
    <row r="109" spans="1:5" x14ac:dyDescent="0.25">
      <c r="A109" t="s">
        <v>19</v>
      </c>
      <c r="B109">
        <v>1561</v>
      </c>
      <c r="D109" t="s">
        <v>14</v>
      </c>
      <c r="E109">
        <v>31</v>
      </c>
    </row>
    <row r="110" spans="1:5" x14ac:dyDescent="0.25">
      <c r="A110" t="s">
        <v>19</v>
      </c>
      <c r="B110">
        <v>48</v>
      </c>
      <c r="D110" t="s">
        <v>14</v>
      </c>
      <c r="E110">
        <v>108</v>
      </c>
    </row>
    <row r="111" spans="1:5" x14ac:dyDescent="0.25">
      <c r="A111" t="s">
        <v>19</v>
      </c>
      <c r="B111">
        <v>2739</v>
      </c>
      <c r="D111" t="s">
        <v>14</v>
      </c>
      <c r="E111">
        <v>30</v>
      </c>
    </row>
    <row r="112" spans="1:5" x14ac:dyDescent="0.25">
      <c r="A112" t="s">
        <v>19</v>
      </c>
      <c r="B112">
        <v>3537</v>
      </c>
      <c r="D112" t="s">
        <v>14</v>
      </c>
      <c r="E112">
        <v>17</v>
      </c>
    </row>
    <row r="113" spans="1:5" x14ac:dyDescent="0.25">
      <c r="A113" t="s">
        <v>19</v>
      </c>
      <c r="B113">
        <v>2107</v>
      </c>
      <c r="D113" t="s">
        <v>14</v>
      </c>
      <c r="E113">
        <v>80</v>
      </c>
    </row>
    <row r="114" spans="1:5" x14ac:dyDescent="0.25">
      <c r="A114" t="s">
        <v>19</v>
      </c>
      <c r="B114">
        <v>3318</v>
      </c>
      <c r="D114" t="s">
        <v>14</v>
      </c>
      <c r="E114">
        <v>2468</v>
      </c>
    </row>
    <row r="115" spans="1:5" x14ac:dyDescent="0.25">
      <c r="A115" t="s">
        <v>19</v>
      </c>
      <c r="B115">
        <v>340</v>
      </c>
      <c r="D115" t="s">
        <v>14</v>
      </c>
      <c r="E115">
        <v>26</v>
      </c>
    </row>
    <row r="116" spans="1:5" x14ac:dyDescent="0.25">
      <c r="A116" t="s">
        <v>19</v>
      </c>
      <c r="B116">
        <v>1442</v>
      </c>
      <c r="D116" t="s">
        <v>14</v>
      </c>
      <c r="E116">
        <v>73</v>
      </c>
    </row>
    <row r="117" spans="1:5" x14ac:dyDescent="0.25">
      <c r="A117" t="s">
        <v>19</v>
      </c>
      <c r="B117">
        <v>126</v>
      </c>
      <c r="D117" t="s">
        <v>14</v>
      </c>
      <c r="E117">
        <v>128</v>
      </c>
    </row>
    <row r="118" spans="1:5" x14ac:dyDescent="0.25">
      <c r="A118" t="s">
        <v>19</v>
      </c>
      <c r="B118">
        <v>524</v>
      </c>
      <c r="D118" t="s">
        <v>14</v>
      </c>
      <c r="E118">
        <v>33</v>
      </c>
    </row>
    <row r="119" spans="1:5" x14ac:dyDescent="0.25">
      <c r="A119" t="s">
        <v>19</v>
      </c>
      <c r="B119">
        <v>1989</v>
      </c>
      <c r="D119" t="s">
        <v>14</v>
      </c>
      <c r="E119">
        <v>1072</v>
      </c>
    </row>
    <row r="120" spans="1:5" x14ac:dyDescent="0.25">
      <c r="A120" t="s">
        <v>19</v>
      </c>
      <c r="B120">
        <v>157</v>
      </c>
      <c r="D120" t="s">
        <v>14</v>
      </c>
      <c r="E120">
        <v>393</v>
      </c>
    </row>
    <row r="121" spans="1:5" x14ac:dyDescent="0.25">
      <c r="A121" t="s">
        <v>19</v>
      </c>
      <c r="B121">
        <v>4498</v>
      </c>
      <c r="D121" t="s">
        <v>14</v>
      </c>
      <c r="E121">
        <v>1257</v>
      </c>
    </row>
    <row r="122" spans="1:5" x14ac:dyDescent="0.25">
      <c r="A122" t="s">
        <v>19</v>
      </c>
      <c r="B122">
        <v>80</v>
      </c>
      <c r="D122" t="s">
        <v>14</v>
      </c>
      <c r="E122">
        <v>328</v>
      </c>
    </row>
    <row r="123" spans="1:5" x14ac:dyDescent="0.25">
      <c r="A123" t="s">
        <v>19</v>
      </c>
      <c r="B123">
        <v>43</v>
      </c>
      <c r="D123" t="s">
        <v>14</v>
      </c>
      <c r="E123">
        <v>147</v>
      </c>
    </row>
    <row r="124" spans="1:5" x14ac:dyDescent="0.25">
      <c r="A124" t="s">
        <v>19</v>
      </c>
      <c r="B124">
        <v>2053</v>
      </c>
      <c r="D124" t="s">
        <v>14</v>
      </c>
      <c r="E124">
        <v>830</v>
      </c>
    </row>
    <row r="125" spans="1:5" x14ac:dyDescent="0.25">
      <c r="A125" t="s">
        <v>19</v>
      </c>
      <c r="B125">
        <v>168</v>
      </c>
      <c r="D125" t="s">
        <v>14</v>
      </c>
      <c r="E125">
        <v>331</v>
      </c>
    </row>
    <row r="126" spans="1:5" x14ac:dyDescent="0.25">
      <c r="A126" t="s">
        <v>19</v>
      </c>
      <c r="B126">
        <v>4289</v>
      </c>
      <c r="D126" t="s">
        <v>14</v>
      </c>
      <c r="E126">
        <v>25</v>
      </c>
    </row>
    <row r="127" spans="1:5" x14ac:dyDescent="0.25">
      <c r="A127" t="s">
        <v>19</v>
      </c>
      <c r="B127">
        <v>165</v>
      </c>
      <c r="D127" t="s">
        <v>14</v>
      </c>
      <c r="E127">
        <v>3483</v>
      </c>
    </row>
    <row r="128" spans="1:5" x14ac:dyDescent="0.25">
      <c r="A128" t="s">
        <v>19</v>
      </c>
      <c r="B128">
        <v>1815</v>
      </c>
      <c r="D128" t="s">
        <v>14</v>
      </c>
      <c r="E128">
        <v>923</v>
      </c>
    </row>
    <row r="129" spans="1:5" x14ac:dyDescent="0.25">
      <c r="A129" t="s">
        <v>19</v>
      </c>
      <c r="B129">
        <v>397</v>
      </c>
      <c r="D129" t="s">
        <v>14</v>
      </c>
      <c r="E129">
        <v>1</v>
      </c>
    </row>
    <row r="130" spans="1:5" x14ac:dyDescent="0.25">
      <c r="A130" t="s">
        <v>19</v>
      </c>
      <c r="B130">
        <v>1539</v>
      </c>
      <c r="D130" t="s">
        <v>14</v>
      </c>
      <c r="E130">
        <v>33</v>
      </c>
    </row>
    <row r="131" spans="1:5" x14ac:dyDescent="0.25">
      <c r="A131" t="s">
        <v>19</v>
      </c>
      <c r="B131">
        <v>138</v>
      </c>
      <c r="D131" t="s">
        <v>14</v>
      </c>
      <c r="E131">
        <v>40</v>
      </c>
    </row>
    <row r="132" spans="1:5" x14ac:dyDescent="0.25">
      <c r="A132" t="s">
        <v>19</v>
      </c>
      <c r="B132">
        <v>3594</v>
      </c>
      <c r="D132" t="s">
        <v>14</v>
      </c>
      <c r="E132">
        <v>23</v>
      </c>
    </row>
    <row r="133" spans="1:5" x14ac:dyDescent="0.25">
      <c r="A133" t="s">
        <v>19</v>
      </c>
      <c r="B133">
        <v>5880</v>
      </c>
      <c r="D133" t="s">
        <v>14</v>
      </c>
      <c r="E133">
        <v>75</v>
      </c>
    </row>
    <row r="134" spans="1:5" x14ac:dyDescent="0.25">
      <c r="A134" t="s">
        <v>19</v>
      </c>
      <c r="B134">
        <v>112</v>
      </c>
      <c r="D134" t="s">
        <v>14</v>
      </c>
      <c r="E134">
        <v>2176</v>
      </c>
    </row>
    <row r="135" spans="1:5" x14ac:dyDescent="0.25">
      <c r="A135" t="s">
        <v>19</v>
      </c>
      <c r="B135">
        <v>943</v>
      </c>
      <c r="D135" t="s">
        <v>14</v>
      </c>
      <c r="E135">
        <v>441</v>
      </c>
    </row>
    <row r="136" spans="1:5" x14ac:dyDescent="0.25">
      <c r="A136" t="s">
        <v>19</v>
      </c>
      <c r="B136">
        <v>2468</v>
      </c>
      <c r="D136" t="s">
        <v>14</v>
      </c>
      <c r="E136">
        <v>25</v>
      </c>
    </row>
    <row r="137" spans="1:5" x14ac:dyDescent="0.25">
      <c r="A137" t="s">
        <v>19</v>
      </c>
      <c r="B137">
        <v>2551</v>
      </c>
      <c r="D137" t="s">
        <v>14</v>
      </c>
      <c r="E137">
        <v>127</v>
      </c>
    </row>
    <row r="138" spans="1:5" x14ac:dyDescent="0.25">
      <c r="A138" t="s">
        <v>19</v>
      </c>
      <c r="B138">
        <v>101</v>
      </c>
      <c r="D138" t="s">
        <v>14</v>
      </c>
      <c r="E138">
        <v>355</v>
      </c>
    </row>
    <row r="139" spans="1:5" x14ac:dyDescent="0.25">
      <c r="A139" t="s">
        <v>19</v>
      </c>
      <c r="B139">
        <v>92</v>
      </c>
      <c r="D139" t="s">
        <v>14</v>
      </c>
      <c r="E139">
        <v>44</v>
      </c>
    </row>
    <row r="140" spans="1:5" x14ac:dyDescent="0.25">
      <c r="A140" t="s">
        <v>19</v>
      </c>
      <c r="B140">
        <v>62</v>
      </c>
      <c r="D140" t="s">
        <v>14</v>
      </c>
      <c r="E140">
        <v>67</v>
      </c>
    </row>
    <row r="141" spans="1:5" x14ac:dyDescent="0.25">
      <c r="A141" t="s">
        <v>19</v>
      </c>
      <c r="B141">
        <v>149</v>
      </c>
      <c r="D141" t="s">
        <v>14</v>
      </c>
      <c r="E141">
        <v>1068</v>
      </c>
    </row>
    <row r="142" spans="1:5" x14ac:dyDescent="0.25">
      <c r="A142" t="s">
        <v>19</v>
      </c>
      <c r="B142">
        <v>329</v>
      </c>
      <c r="D142" t="s">
        <v>14</v>
      </c>
      <c r="E142">
        <v>424</v>
      </c>
    </row>
    <row r="143" spans="1:5" x14ac:dyDescent="0.25">
      <c r="A143" t="s">
        <v>19</v>
      </c>
      <c r="B143">
        <v>97</v>
      </c>
      <c r="D143" t="s">
        <v>14</v>
      </c>
      <c r="E143">
        <v>151</v>
      </c>
    </row>
    <row r="144" spans="1:5" x14ac:dyDescent="0.25">
      <c r="A144" t="s">
        <v>19</v>
      </c>
      <c r="B144">
        <v>1784</v>
      </c>
      <c r="D144" t="s">
        <v>14</v>
      </c>
      <c r="E144">
        <v>1608</v>
      </c>
    </row>
    <row r="145" spans="1:5" x14ac:dyDescent="0.25">
      <c r="A145" t="s">
        <v>19</v>
      </c>
      <c r="B145">
        <v>1684</v>
      </c>
      <c r="D145" t="s">
        <v>14</v>
      </c>
      <c r="E145">
        <v>941</v>
      </c>
    </row>
    <row r="146" spans="1:5" x14ac:dyDescent="0.25">
      <c r="A146" t="s">
        <v>19</v>
      </c>
      <c r="B146">
        <v>250</v>
      </c>
      <c r="D146" t="s">
        <v>14</v>
      </c>
      <c r="E146">
        <v>1</v>
      </c>
    </row>
    <row r="147" spans="1:5" x14ac:dyDescent="0.25">
      <c r="A147" t="s">
        <v>19</v>
      </c>
      <c r="B147">
        <v>238</v>
      </c>
      <c r="D147" t="s">
        <v>14</v>
      </c>
      <c r="E147">
        <v>40</v>
      </c>
    </row>
    <row r="148" spans="1:5" x14ac:dyDescent="0.25">
      <c r="A148" t="s">
        <v>19</v>
      </c>
      <c r="B148">
        <v>53</v>
      </c>
      <c r="D148" t="s">
        <v>14</v>
      </c>
      <c r="E148">
        <v>3015</v>
      </c>
    </row>
    <row r="149" spans="1:5" x14ac:dyDescent="0.25">
      <c r="A149" t="s">
        <v>19</v>
      </c>
      <c r="B149">
        <v>214</v>
      </c>
      <c r="D149" t="s">
        <v>14</v>
      </c>
      <c r="E149">
        <v>435</v>
      </c>
    </row>
    <row r="150" spans="1:5" x14ac:dyDescent="0.25">
      <c r="A150" t="s">
        <v>19</v>
      </c>
      <c r="B150">
        <v>222</v>
      </c>
      <c r="D150" t="s">
        <v>14</v>
      </c>
      <c r="E150">
        <v>714</v>
      </c>
    </row>
    <row r="151" spans="1:5" x14ac:dyDescent="0.25">
      <c r="A151" t="s">
        <v>19</v>
      </c>
      <c r="B151">
        <v>1884</v>
      </c>
      <c r="D151" t="s">
        <v>14</v>
      </c>
      <c r="E151">
        <v>5497</v>
      </c>
    </row>
    <row r="152" spans="1:5" x14ac:dyDescent="0.25">
      <c r="A152" t="s">
        <v>19</v>
      </c>
      <c r="B152">
        <v>218</v>
      </c>
      <c r="D152" t="s">
        <v>14</v>
      </c>
      <c r="E152">
        <v>418</v>
      </c>
    </row>
    <row r="153" spans="1:5" x14ac:dyDescent="0.25">
      <c r="A153" t="s">
        <v>19</v>
      </c>
      <c r="B153">
        <v>6465</v>
      </c>
      <c r="D153" t="s">
        <v>14</v>
      </c>
      <c r="E153">
        <v>1439</v>
      </c>
    </row>
    <row r="154" spans="1:5" x14ac:dyDescent="0.25">
      <c r="A154" t="s">
        <v>19</v>
      </c>
      <c r="B154">
        <v>59</v>
      </c>
      <c r="D154" t="s">
        <v>14</v>
      </c>
      <c r="E154">
        <v>15</v>
      </c>
    </row>
    <row r="155" spans="1:5" x14ac:dyDescent="0.25">
      <c r="A155" t="s">
        <v>19</v>
      </c>
      <c r="B155">
        <v>88</v>
      </c>
      <c r="D155" t="s">
        <v>14</v>
      </c>
      <c r="E155">
        <v>1999</v>
      </c>
    </row>
    <row r="156" spans="1:5" x14ac:dyDescent="0.25">
      <c r="A156" t="s">
        <v>19</v>
      </c>
      <c r="B156">
        <v>1697</v>
      </c>
      <c r="D156" t="s">
        <v>14</v>
      </c>
      <c r="E156">
        <v>118</v>
      </c>
    </row>
    <row r="157" spans="1:5" x14ac:dyDescent="0.25">
      <c r="A157" t="s">
        <v>19</v>
      </c>
      <c r="B157">
        <v>92</v>
      </c>
      <c r="D157" t="s">
        <v>14</v>
      </c>
      <c r="E157">
        <v>162</v>
      </c>
    </row>
    <row r="158" spans="1:5" x14ac:dyDescent="0.25">
      <c r="A158" t="s">
        <v>19</v>
      </c>
      <c r="B158">
        <v>186</v>
      </c>
      <c r="D158" t="s">
        <v>14</v>
      </c>
      <c r="E158">
        <v>83</v>
      </c>
    </row>
    <row r="159" spans="1:5" x14ac:dyDescent="0.25">
      <c r="A159" t="s">
        <v>19</v>
      </c>
      <c r="B159">
        <v>138</v>
      </c>
      <c r="D159" t="s">
        <v>14</v>
      </c>
      <c r="E159">
        <v>747</v>
      </c>
    </row>
    <row r="160" spans="1:5" x14ac:dyDescent="0.25">
      <c r="A160" t="s">
        <v>19</v>
      </c>
      <c r="B160">
        <v>261</v>
      </c>
      <c r="D160" t="s">
        <v>14</v>
      </c>
      <c r="E160">
        <v>84</v>
      </c>
    </row>
    <row r="161" spans="1:5" x14ac:dyDescent="0.25">
      <c r="A161" t="s">
        <v>19</v>
      </c>
      <c r="B161">
        <v>107</v>
      </c>
      <c r="D161" t="s">
        <v>14</v>
      </c>
      <c r="E161">
        <v>91</v>
      </c>
    </row>
    <row r="162" spans="1:5" x14ac:dyDescent="0.25">
      <c r="A162" t="s">
        <v>19</v>
      </c>
      <c r="B162">
        <v>199</v>
      </c>
      <c r="D162" t="s">
        <v>14</v>
      </c>
      <c r="E162">
        <v>792</v>
      </c>
    </row>
    <row r="163" spans="1:5" x14ac:dyDescent="0.25">
      <c r="A163" t="s">
        <v>19</v>
      </c>
      <c r="B163">
        <v>5512</v>
      </c>
      <c r="D163" t="s">
        <v>14</v>
      </c>
      <c r="E163">
        <v>32</v>
      </c>
    </row>
    <row r="164" spans="1:5" x14ac:dyDescent="0.25">
      <c r="A164" t="s">
        <v>19</v>
      </c>
      <c r="B164">
        <v>86</v>
      </c>
      <c r="D164" t="s">
        <v>14</v>
      </c>
      <c r="E164">
        <v>186</v>
      </c>
    </row>
    <row r="165" spans="1:5" x14ac:dyDescent="0.25">
      <c r="A165" t="s">
        <v>19</v>
      </c>
      <c r="B165">
        <v>2768</v>
      </c>
      <c r="D165" t="s">
        <v>14</v>
      </c>
      <c r="E165">
        <v>605</v>
      </c>
    </row>
    <row r="166" spans="1:5" x14ac:dyDescent="0.25">
      <c r="A166" t="s">
        <v>19</v>
      </c>
      <c r="B166">
        <v>48</v>
      </c>
      <c r="D166" t="s">
        <v>14</v>
      </c>
      <c r="E166">
        <v>1</v>
      </c>
    </row>
    <row r="167" spans="1:5" x14ac:dyDescent="0.25">
      <c r="A167" t="s">
        <v>19</v>
      </c>
      <c r="B167">
        <v>87</v>
      </c>
      <c r="D167" t="s">
        <v>14</v>
      </c>
      <c r="E167">
        <v>31</v>
      </c>
    </row>
    <row r="168" spans="1:5" x14ac:dyDescent="0.25">
      <c r="A168" t="s">
        <v>19</v>
      </c>
      <c r="B168">
        <v>1894</v>
      </c>
      <c r="D168" t="s">
        <v>14</v>
      </c>
      <c r="E168">
        <v>1181</v>
      </c>
    </row>
    <row r="169" spans="1:5" x14ac:dyDescent="0.25">
      <c r="A169" t="s">
        <v>19</v>
      </c>
      <c r="B169">
        <v>282</v>
      </c>
      <c r="D169" t="s">
        <v>14</v>
      </c>
      <c r="E169">
        <v>39</v>
      </c>
    </row>
    <row r="170" spans="1:5" x14ac:dyDescent="0.25">
      <c r="A170" t="s">
        <v>19</v>
      </c>
      <c r="B170">
        <v>116</v>
      </c>
      <c r="D170" t="s">
        <v>14</v>
      </c>
      <c r="E170">
        <v>46</v>
      </c>
    </row>
    <row r="171" spans="1:5" x14ac:dyDescent="0.25">
      <c r="A171" t="s">
        <v>19</v>
      </c>
      <c r="B171">
        <v>83</v>
      </c>
      <c r="D171" t="s">
        <v>14</v>
      </c>
      <c r="E171">
        <v>105</v>
      </c>
    </row>
    <row r="172" spans="1:5" x14ac:dyDescent="0.25">
      <c r="A172" t="s">
        <v>19</v>
      </c>
      <c r="B172">
        <v>91</v>
      </c>
      <c r="D172" t="s">
        <v>14</v>
      </c>
      <c r="E172">
        <v>535</v>
      </c>
    </row>
    <row r="173" spans="1:5" x14ac:dyDescent="0.25">
      <c r="A173" t="s">
        <v>19</v>
      </c>
      <c r="B173">
        <v>546</v>
      </c>
      <c r="D173" t="s">
        <v>14</v>
      </c>
      <c r="E173">
        <v>16</v>
      </c>
    </row>
    <row r="174" spans="1:5" x14ac:dyDescent="0.25">
      <c r="A174" t="s">
        <v>19</v>
      </c>
      <c r="B174">
        <v>393</v>
      </c>
      <c r="D174" t="s">
        <v>14</v>
      </c>
      <c r="E174">
        <v>575</v>
      </c>
    </row>
    <row r="175" spans="1:5" x14ac:dyDescent="0.25">
      <c r="A175" t="s">
        <v>19</v>
      </c>
      <c r="B175">
        <v>133</v>
      </c>
      <c r="D175" t="s">
        <v>14</v>
      </c>
      <c r="E175">
        <v>1120</v>
      </c>
    </row>
    <row r="176" spans="1:5" x14ac:dyDescent="0.25">
      <c r="A176" t="s">
        <v>19</v>
      </c>
      <c r="B176">
        <v>254</v>
      </c>
      <c r="D176" t="s">
        <v>14</v>
      </c>
      <c r="E176">
        <v>113</v>
      </c>
    </row>
    <row r="177" spans="1:5" x14ac:dyDescent="0.25">
      <c r="A177" t="s">
        <v>19</v>
      </c>
      <c r="B177">
        <v>176</v>
      </c>
      <c r="D177" t="s">
        <v>14</v>
      </c>
      <c r="E177">
        <v>1538</v>
      </c>
    </row>
    <row r="178" spans="1:5" x14ac:dyDescent="0.25">
      <c r="A178" t="s">
        <v>19</v>
      </c>
      <c r="B178">
        <v>337</v>
      </c>
      <c r="D178" t="s">
        <v>14</v>
      </c>
      <c r="E178">
        <v>9</v>
      </c>
    </row>
    <row r="179" spans="1:5" x14ac:dyDescent="0.25">
      <c r="A179" t="s">
        <v>19</v>
      </c>
      <c r="B179">
        <v>107</v>
      </c>
      <c r="D179" t="s">
        <v>14</v>
      </c>
      <c r="E179">
        <v>554</v>
      </c>
    </row>
    <row r="180" spans="1:5" x14ac:dyDescent="0.25">
      <c r="A180" t="s">
        <v>19</v>
      </c>
      <c r="B180">
        <v>183</v>
      </c>
      <c r="D180" t="s">
        <v>14</v>
      </c>
      <c r="E180">
        <v>648</v>
      </c>
    </row>
    <row r="181" spans="1:5" x14ac:dyDescent="0.25">
      <c r="A181" t="s">
        <v>19</v>
      </c>
      <c r="B181">
        <v>72</v>
      </c>
      <c r="D181" t="s">
        <v>14</v>
      </c>
      <c r="E181">
        <v>21</v>
      </c>
    </row>
    <row r="182" spans="1:5" x14ac:dyDescent="0.25">
      <c r="A182" t="s">
        <v>19</v>
      </c>
      <c r="B182">
        <v>295</v>
      </c>
      <c r="D182" t="s">
        <v>14</v>
      </c>
      <c r="E182">
        <v>54</v>
      </c>
    </row>
    <row r="183" spans="1:5" x14ac:dyDescent="0.25">
      <c r="A183" t="s">
        <v>19</v>
      </c>
      <c r="B183">
        <v>142</v>
      </c>
      <c r="D183" t="s">
        <v>14</v>
      </c>
      <c r="E183">
        <v>120</v>
      </c>
    </row>
    <row r="184" spans="1:5" x14ac:dyDescent="0.25">
      <c r="A184" t="s">
        <v>19</v>
      </c>
      <c r="B184">
        <v>85</v>
      </c>
      <c r="D184" t="s">
        <v>14</v>
      </c>
      <c r="E184">
        <v>579</v>
      </c>
    </row>
    <row r="185" spans="1:5" x14ac:dyDescent="0.25">
      <c r="A185" t="s">
        <v>19</v>
      </c>
      <c r="B185">
        <v>659</v>
      </c>
      <c r="D185" t="s">
        <v>14</v>
      </c>
      <c r="E185">
        <v>2072</v>
      </c>
    </row>
    <row r="186" spans="1:5" x14ac:dyDescent="0.25">
      <c r="A186" t="s">
        <v>19</v>
      </c>
      <c r="B186">
        <v>121</v>
      </c>
      <c r="D186" t="s">
        <v>14</v>
      </c>
      <c r="E186">
        <v>0</v>
      </c>
    </row>
    <row r="187" spans="1:5" x14ac:dyDescent="0.25">
      <c r="A187" t="s">
        <v>19</v>
      </c>
      <c r="B187">
        <v>3742</v>
      </c>
      <c r="D187" t="s">
        <v>14</v>
      </c>
      <c r="E187">
        <v>1796</v>
      </c>
    </row>
    <row r="188" spans="1:5" x14ac:dyDescent="0.25">
      <c r="A188" t="s">
        <v>19</v>
      </c>
      <c r="B188">
        <v>223</v>
      </c>
      <c r="D188" t="s">
        <v>14</v>
      </c>
      <c r="E188">
        <v>62</v>
      </c>
    </row>
    <row r="189" spans="1:5" x14ac:dyDescent="0.25">
      <c r="A189" t="s">
        <v>19</v>
      </c>
      <c r="B189">
        <v>133</v>
      </c>
      <c r="D189" t="s">
        <v>14</v>
      </c>
      <c r="E189">
        <v>347</v>
      </c>
    </row>
    <row r="190" spans="1:5" x14ac:dyDescent="0.25">
      <c r="A190" t="s">
        <v>19</v>
      </c>
      <c r="B190">
        <v>5168</v>
      </c>
      <c r="D190" t="s">
        <v>14</v>
      </c>
      <c r="E190">
        <v>19</v>
      </c>
    </row>
    <row r="191" spans="1:5" x14ac:dyDescent="0.25">
      <c r="A191" t="s">
        <v>19</v>
      </c>
      <c r="B191">
        <v>307</v>
      </c>
      <c r="D191" t="s">
        <v>14</v>
      </c>
      <c r="E191">
        <v>1258</v>
      </c>
    </row>
    <row r="192" spans="1:5" x14ac:dyDescent="0.25">
      <c r="A192" t="s">
        <v>19</v>
      </c>
      <c r="B192">
        <v>2441</v>
      </c>
      <c r="D192" t="s">
        <v>14</v>
      </c>
      <c r="E192">
        <v>362</v>
      </c>
    </row>
    <row r="193" spans="1:5" x14ac:dyDescent="0.25">
      <c r="A193" t="s">
        <v>19</v>
      </c>
      <c r="B193">
        <v>1385</v>
      </c>
      <c r="D193" t="s">
        <v>14</v>
      </c>
      <c r="E193">
        <v>133</v>
      </c>
    </row>
    <row r="194" spans="1:5" x14ac:dyDescent="0.25">
      <c r="A194" t="s">
        <v>19</v>
      </c>
      <c r="B194">
        <v>190</v>
      </c>
      <c r="D194" t="s">
        <v>14</v>
      </c>
      <c r="E194">
        <v>846</v>
      </c>
    </row>
    <row r="195" spans="1:5" x14ac:dyDescent="0.25">
      <c r="A195" t="s">
        <v>19</v>
      </c>
      <c r="B195">
        <v>470</v>
      </c>
      <c r="D195" t="s">
        <v>14</v>
      </c>
      <c r="E195">
        <v>10</v>
      </c>
    </row>
    <row r="196" spans="1:5" x14ac:dyDescent="0.25">
      <c r="A196" t="s">
        <v>19</v>
      </c>
      <c r="B196">
        <v>253</v>
      </c>
      <c r="D196" t="s">
        <v>14</v>
      </c>
      <c r="E196">
        <v>191</v>
      </c>
    </row>
    <row r="197" spans="1:5" x14ac:dyDescent="0.25">
      <c r="A197" t="s">
        <v>19</v>
      </c>
      <c r="B197">
        <v>1113</v>
      </c>
      <c r="D197" t="s">
        <v>14</v>
      </c>
      <c r="E197">
        <v>1979</v>
      </c>
    </row>
    <row r="198" spans="1:5" x14ac:dyDescent="0.25">
      <c r="A198" t="s">
        <v>19</v>
      </c>
      <c r="B198">
        <v>2283</v>
      </c>
      <c r="D198" t="s">
        <v>14</v>
      </c>
      <c r="E198">
        <v>63</v>
      </c>
    </row>
    <row r="199" spans="1:5" x14ac:dyDescent="0.25">
      <c r="A199" t="s">
        <v>19</v>
      </c>
      <c r="B199">
        <v>1095</v>
      </c>
      <c r="D199" t="s">
        <v>14</v>
      </c>
      <c r="E199">
        <v>6080</v>
      </c>
    </row>
    <row r="200" spans="1:5" x14ac:dyDescent="0.25">
      <c r="A200" t="s">
        <v>19</v>
      </c>
      <c r="B200">
        <v>1690</v>
      </c>
      <c r="D200" t="s">
        <v>14</v>
      </c>
      <c r="E200">
        <v>80</v>
      </c>
    </row>
    <row r="201" spans="1:5" x14ac:dyDescent="0.25">
      <c r="A201" t="s">
        <v>19</v>
      </c>
      <c r="B201">
        <v>191</v>
      </c>
      <c r="D201" t="s">
        <v>14</v>
      </c>
      <c r="E201">
        <v>9</v>
      </c>
    </row>
    <row r="202" spans="1:5" x14ac:dyDescent="0.25">
      <c r="A202" t="s">
        <v>19</v>
      </c>
      <c r="B202">
        <v>2013</v>
      </c>
      <c r="D202" t="s">
        <v>14</v>
      </c>
      <c r="E202">
        <v>1784</v>
      </c>
    </row>
    <row r="203" spans="1:5" x14ac:dyDescent="0.25">
      <c r="A203" t="s">
        <v>19</v>
      </c>
      <c r="B203">
        <v>1703</v>
      </c>
      <c r="D203" t="s">
        <v>14</v>
      </c>
      <c r="E203">
        <v>243</v>
      </c>
    </row>
    <row r="204" spans="1:5" x14ac:dyDescent="0.25">
      <c r="A204" t="s">
        <v>19</v>
      </c>
      <c r="B204">
        <v>80</v>
      </c>
      <c r="D204" t="s">
        <v>14</v>
      </c>
      <c r="E204">
        <v>1296</v>
      </c>
    </row>
    <row r="205" spans="1:5" x14ac:dyDescent="0.25">
      <c r="A205" t="s">
        <v>19</v>
      </c>
      <c r="B205">
        <v>41</v>
      </c>
      <c r="D205" t="s">
        <v>14</v>
      </c>
      <c r="E205">
        <v>77</v>
      </c>
    </row>
    <row r="206" spans="1:5" x14ac:dyDescent="0.25">
      <c r="A206" t="s">
        <v>19</v>
      </c>
      <c r="B206">
        <v>187</v>
      </c>
      <c r="D206" t="s">
        <v>14</v>
      </c>
      <c r="E206">
        <v>395</v>
      </c>
    </row>
    <row r="207" spans="1:5" x14ac:dyDescent="0.25">
      <c r="A207" t="s">
        <v>19</v>
      </c>
      <c r="B207">
        <v>2875</v>
      </c>
      <c r="D207" t="s">
        <v>14</v>
      </c>
      <c r="E207">
        <v>49</v>
      </c>
    </row>
    <row r="208" spans="1:5" x14ac:dyDescent="0.25">
      <c r="A208" t="s">
        <v>19</v>
      </c>
      <c r="B208">
        <v>88</v>
      </c>
      <c r="D208" t="s">
        <v>14</v>
      </c>
      <c r="E208">
        <v>180</v>
      </c>
    </row>
    <row r="209" spans="1:5" x14ac:dyDescent="0.25">
      <c r="A209" t="s">
        <v>19</v>
      </c>
      <c r="B209">
        <v>191</v>
      </c>
      <c r="D209" t="s">
        <v>14</v>
      </c>
      <c r="E209">
        <v>2690</v>
      </c>
    </row>
    <row r="210" spans="1:5" x14ac:dyDescent="0.25">
      <c r="A210" t="s">
        <v>19</v>
      </c>
      <c r="B210">
        <v>139</v>
      </c>
      <c r="D210" t="s">
        <v>14</v>
      </c>
      <c r="E210">
        <v>2779</v>
      </c>
    </row>
    <row r="211" spans="1:5" x14ac:dyDescent="0.25">
      <c r="A211" t="s">
        <v>19</v>
      </c>
      <c r="B211">
        <v>186</v>
      </c>
      <c r="D211" t="s">
        <v>14</v>
      </c>
      <c r="E211">
        <v>92</v>
      </c>
    </row>
    <row r="212" spans="1:5" x14ac:dyDescent="0.25">
      <c r="A212" t="s">
        <v>19</v>
      </c>
      <c r="B212">
        <v>112</v>
      </c>
      <c r="D212" t="s">
        <v>14</v>
      </c>
      <c r="E212">
        <v>1028</v>
      </c>
    </row>
    <row r="213" spans="1:5" x14ac:dyDescent="0.25">
      <c r="A213" t="s">
        <v>19</v>
      </c>
      <c r="B213">
        <v>101</v>
      </c>
      <c r="D213" t="s">
        <v>14</v>
      </c>
      <c r="E213">
        <v>26</v>
      </c>
    </row>
    <row r="214" spans="1:5" x14ac:dyDescent="0.25">
      <c r="A214" t="s">
        <v>19</v>
      </c>
      <c r="B214">
        <v>206</v>
      </c>
      <c r="D214" t="s">
        <v>14</v>
      </c>
      <c r="E214">
        <v>1790</v>
      </c>
    </row>
    <row r="215" spans="1:5" x14ac:dyDescent="0.25">
      <c r="A215" t="s">
        <v>19</v>
      </c>
      <c r="B215">
        <v>154</v>
      </c>
      <c r="D215" t="s">
        <v>14</v>
      </c>
      <c r="E215">
        <v>37</v>
      </c>
    </row>
    <row r="216" spans="1:5" x14ac:dyDescent="0.25">
      <c r="A216" t="s">
        <v>19</v>
      </c>
      <c r="B216">
        <v>5966</v>
      </c>
      <c r="D216" t="s">
        <v>14</v>
      </c>
      <c r="E216">
        <v>35</v>
      </c>
    </row>
    <row r="217" spans="1:5" x14ac:dyDescent="0.25">
      <c r="A217" t="s">
        <v>19</v>
      </c>
      <c r="B217">
        <v>169</v>
      </c>
      <c r="D217" t="s">
        <v>14</v>
      </c>
      <c r="E217">
        <v>558</v>
      </c>
    </row>
    <row r="218" spans="1:5" x14ac:dyDescent="0.25">
      <c r="A218" t="s">
        <v>19</v>
      </c>
      <c r="B218">
        <v>2106</v>
      </c>
      <c r="D218" t="s">
        <v>14</v>
      </c>
      <c r="E218">
        <v>64</v>
      </c>
    </row>
    <row r="219" spans="1:5" x14ac:dyDescent="0.25">
      <c r="A219" t="s">
        <v>19</v>
      </c>
      <c r="B219">
        <v>131</v>
      </c>
      <c r="D219" t="s">
        <v>14</v>
      </c>
      <c r="E219">
        <v>245</v>
      </c>
    </row>
    <row r="220" spans="1:5" x14ac:dyDescent="0.25">
      <c r="A220" t="s">
        <v>19</v>
      </c>
      <c r="B220">
        <v>84</v>
      </c>
      <c r="D220" t="s">
        <v>14</v>
      </c>
      <c r="E220">
        <v>71</v>
      </c>
    </row>
    <row r="221" spans="1:5" x14ac:dyDescent="0.25">
      <c r="A221" t="s">
        <v>19</v>
      </c>
      <c r="B221">
        <v>155</v>
      </c>
      <c r="D221" t="s">
        <v>14</v>
      </c>
      <c r="E221">
        <v>42</v>
      </c>
    </row>
    <row r="222" spans="1:5" x14ac:dyDescent="0.25">
      <c r="A222" t="s">
        <v>19</v>
      </c>
      <c r="B222">
        <v>189</v>
      </c>
      <c r="D222" t="s">
        <v>14</v>
      </c>
      <c r="E222">
        <v>156</v>
      </c>
    </row>
    <row r="223" spans="1:5" x14ac:dyDescent="0.25">
      <c r="A223" t="s">
        <v>19</v>
      </c>
      <c r="B223">
        <v>4799</v>
      </c>
      <c r="D223" t="s">
        <v>14</v>
      </c>
      <c r="E223">
        <v>1368</v>
      </c>
    </row>
    <row r="224" spans="1:5" x14ac:dyDescent="0.25">
      <c r="A224" t="s">
        <v>19</v>
      </c>
      <c r="B224">
        <v>1137</v>
      </c>
      <c r="D224" t="s">
        <v>14</v>
      </c>
      <c r="E224">
        <v>102</v>
      </c>
    </row>
    <row r="225" spans="1:5" x14ac:dyDescent="0.25">
      <c r="A225" t="s">
        <v>19</v>
      </c>
      <c r="B225">
        <v>1152</v>
      </c>
      <c r="D225" t="s">
        <v>14</v>
      </c>
      <c r="E225">
        <v>86</v>
      </c>
    </row>
    <row r="226" spans="1:5" x14ac:dyDescent="0.25">
      <c r="A226" t="s">
        <v>19</v>
      </c>
      <c r="B226">
        <v>50</v>
      </c>
      <c r="D226" t="s">
        <v>14</v>
      </c>
      <c r="E226">
        <v>253</v>
      </c>
    </row>
    <row r="227" spans="1:5" x14ac:dyDescent="0.25">
      <c r="A227" t="s">
        <v>19</v>
      </c>
      <c r="B227">
        <v>3059</v>
      </c>
      <c r="D227" t="s">
        <v>14</v>
      </c>
      <c r="E227">
        <v>157</v>
      </c>
    </row>
    <row r="228" spans="1:5" x14ac:dyDescent="0.25">
      <c r="A228" t="s">
        <v>19</v>
      </c>
      <c r="B228">
        <v>34</v>
      </c>
      <c r="D228" t="s">
        <v>14</v>
      </c>
      <c r="E228">
        <v>183</v>
      </c>
    </row>
    <row r="229" spans="1:5" x14ac:dyDescent="0.25">
      <c r="A229" t="s">
        <v>19</v>
      </c>
      <c r="B229">
        <v>220</v>
      </c>
      <c r="D229" t="s">
        <v>14</v>
      </c>
      <c r="E229">
        <v>82</v>
      </c>
    </row>
    <row r="230" spans="1:5" x14ac:dyDescent="0.25">
      <c r="A230" t="s">
        <v>19</v>
      </c>
      <c r="B230">
        <v>1604</v>
      </c>
      <c r="D230" t="s">
        <v>14</v>
      </c>
      <c r="E230">
        <v>1</v>
      </c>
    </row>
    <row r="231" spans="1:5" x14ac:dyDescent="0.25">
      <c r="A231" t="s">
        <v>19</v>
      </c>
      <c r="B231">
        <v>454</v>
      </c>
      <c r="D231" t="s">
        <v>14</v>
      </c>
      <c r="E231">
        <v>1198</v>
      </c>
    </row>
    <row r="232" spans="1:5" x14ac:dyDescent="0.25">
      <c r="A232" t="s">
        <v>19</v>
      </c>
      <c r="B232">
        <v>123</v>
      </c>
      <c r="D232" t="s">
        <v>14</v>
      </c>
      <c r="E232">
        <v>648</v>
      </c>
    </row>
    <row r="233" spans="1:5" x14ac:dyDescent="0.25">
      <c r="A233" t="s">
        <v>19</v>
      </c>
      <c r="B233">
        <v>299</v>
      </c>
      <c r="D233" t="s">
        <v>14</v>
      </c>
      <c r="E233">
        <v>64</v>
      </c>
    </row>
    <row r="234" spans="1:5" x14ac:dyDescent="0.25">
      <c r="A234" t="s">
        <v>19</v>
      </c>
      <c r="B234">
        <v>2237</v>
      </c>
      <c r="D234" t="s">
        <v>14</v>
      </c>
      <c r="E234">
        <v>62</v>
      </c>
    </row>
    <row r="235" spans="1:5" x14ac:dyDescent="0.25">
      <c r="A235" t="s">
        <v>19</v>
      </c>
      <c r="B235">
        <v>645</v>
      </c>
      <c r="D235" t="s">
        <v>14</v>
      </c>
      <c r="E235">
        <v>750</v>
      </c>
    </row>
    <row r="236" spans="1:5" x14ac:dyDescent="0.25">
      <c r="A236" t="s">
        <v>19</v>
      </c>
      <c r="B236">
        <v>484</v>
      </c>
      <c r="D236" t="s">
        <v>14</v>
      </c>
      <c r="E236">
        <v>105</v>
      </c>
    </row>
    <row r="237" spans="1:5" x14ac:dyDescent="0.25">
      <c r="A237" t="s">
        <v>19</v>
      </c>
      <c r="B237">
        <v>154</v>
      </c>
      <c r="D237" t="s">
        <v>14</v>
      </c>
      <c r="E237">
        <v>2604</v>
      </c>
    </row>
    <row r="238" spans="1:5" x14ac:dyDescent="0.25">
      <c r="A238" t="s">
        <v>19</v>
      </c>
      <c r="B238">
        <v>82</v>
      </c>
      <c r="D238" t="s">
        <v>14</v>
      </c>
      <c r="E238">
        <v>65</v>
      </c>
    </row>
    <row r="239" spans="1:5" x14ac:dyDescent="0.25">
      <c r="A239" t="s">
        <v>19</v>
      </c>
      <c r="B239">
        <v>134</v>
      </c>
      <c r="D239" t="s">
        <v>14</v>
      </c>
      <c r="E239">
        <v>94</v>
      </c>
    </row>
    <row r="240" spans="1:5" x14ac:dyDescent="0.25">
      <c r="A240" t="s">
        <v>19</v>
      </c>
      <c r="B240">
        <v>5203</v>
      </c>
      <c r="D240" t="s">
        <v>14</v>
      </c>
      <c r="E240">
        <v>257</v>
      </c>
    </row>
    <row r="241" spans="1:5" x14ac:dyDescent="0.25">
      <c r="A241" t="s">
        <v>19</v>
      </c>
      <c r="B241">
        <v>94</v>
      </c>
      <c r="D241" t="s">
        <v>14</v>
      </c>
      <c r="E241">
        <v>2928</v>
      </c>
    </row>
    <row r="242" spans="1:5" x14ac:dyDescent="0.25">
      <c r="A242" t="s">
        <v>19</v>
      </c>
      <c r="B242">
        <v>205</v>
      </c>
      <c r="D242" t="s">
        <v>14</v>
      </c>
      <c r="E242">
        <v>4697</v>
      </c>
    </row>
    <row r="243" spans="1:5" x14ac:dyDescent="0.25">
      <c r="A243" t="s">
        <v>19</v>
      </c>
      <c r="B243">
        <v>92</v>
      </c>
      <c r="D243" t="s">
        <v>14</v>
      </c>
      <c r="E243">
        <v>2915</v>
      </c>
    </row>
    <row r="244" spans="1:5" x14ac:dyDescent="0.25">
      <c r="A244" t="s">
        <v>19</v>
      </c>
      <c r="B244">
        <v>219</v>
      </c>
      <c r="D244" t="s">
        <v>14</v>
      </c>
      <c r="E244">
        <v>18</v>
      </c>
    </row>
    <row r="245" spans="1:5" x14ac:dyDescent="0.25">
      <c r="A245" t="s">
        <v>19</v>
      </c>
      <c r="B245">
        <v>2526</v>
      </c>
      <c r="D245" t="s">
        <v>14</v>
      </c>
      <c r="E245">
        <v>602</v>
      </c>
    </row>
    <row r="246" spans="1:5" x14ac:dyDescent="0.25">
      <c r="A246" t="s">
        <v>19</v>
      </c>
      <c r="B246">
        <v>94</v>
      </c>
      <c r="D246" t="s">
        <v>14</v>
      </c>
      <c r="E246">
        <v>1</v>
      </c>
    </row>
    <row r="247" spans="1:5" x14ac:dyDescent="0.25">
      <c r="A247" t="s">
        <v>19</v>
      </c>
      <c r="B247">
        <v>1713</v>
      </c>
      <c r="D247" t="s">
        <v>14</v>
      </c>
      <c r="E247">
        <v>3868</v>
      </c>
    </row>
    <row r="248" spans="1:5" x14ac:dyDescent="0.25">
      <c r="A248" t="s">
        <v>19</v>
      </c>
      <c r="B248">
        <v>249</v>
      </c>
      <c r="D248" t="s">
        <v>14</v>
      </c>
      <c r="E248">
        <v>504</v>
      </c>
    </row>
    <row r="249" spans="1:5" x14ac:dyDescent="0.25">
      <c r="A249" t="s">
        <v>19</v>
      </c>
      <c r="B249">
        <v>192</v>
      </c>
      <c r="D249" t="s">
        <v>14</v>
      </c>
      <c r="E249">
        <v>14</v>
      </c>
    </row>
    <row r="250" spans="1:5" x14ac:dyDescent="0.25">
      <c r="A250" t="s">
        <v>19</v>
      </c>
      <c r="B250">
        <v>247</v>
      </c>
      <c r="D250" t="s">
        <v>14</v>
      </c>
      <c r="E250">
        <v>750</v>
      </c>
    </row>
    <row r="251" spans="1:5" x14ac:dyDescent="0.25">
      <c r="A251" t="s">
        <v>19</v>
      </c>
      <c r="B251">
        <v>2293</v>
      </c>
      <c r="D251" t="s">
        <v>14</v>
      </c>
      <c r="E251">
        <v>77</v>
      </c>
    </row>
    <row r="252" spans="1:5" x14ac:dyDescent="0.25">
      <c r="A252" t="s">
        <v>19</v>
      </c>
      <c r="B252">
        <v>3131</v>
      </c>
      <c r="D252" t="s">
        <v>14</v>
      </c>
      <c r="E252">
        <v>752</v>
      </c>
    </row>
    <row r="253" spans="1:5" x14ac:dyDescent="0.25">
      <c r="A253" t="s">
        <v>19</v>
      </c>
      <c r="B253">
        <v>143</v>
      </c>
      <c r="D253" t="s">
        <v>14</v>
      </c>
      <c r="E253">
        <v>131</v>
      </c>
    </row>
    <row r="254" spans="1:5" x14ac:dyDescent="0.25">
      <c r="A254" t="s">
        <v>19</v>
      </c>
      <c r="B254">
        <v>296</v>
      </c>
      <c r="D254" t="s">
        <v>14</v>
      </c>
      <c r="E254">
        <v>87</v>
      </c>
    </row>
    <row r="255" spans="1:5" x14ac:dyDescent="0.25">
      <c r="A255" t="s">
        <v>19</v>
      </c>
      <c r="B255">
        <v>170</v>
      </c>
      <c r="D255" t="s">
        <v>14</v>
      </c>
      <c r="E255">
        <v>1063</v>
      </c>
    </row>
    <row r="256" spans="1:5" x14ac:dyDescent="0.25">
      <c r="A256" t="s">
        <v>19</v>
      </c>
      <c r="B256">
        <v>86</v>
      </c>
      <c r="D256" t="s">
        <v>14</v>
      </c>
      <c r="E256">
        <v>76</v>
      </c>
    </row>
    <row r="257" spans="1:5" x14ac:dyDescent="0.25">
      <c r="A257" t="s">
        <v>19</v>
      </c>
      <c r="B257">
        <v>6286</v>
      </c>
      <c r="D257" t="s">
        <v>14</v>
      </c>
      <c r="E257">
        <v>4428</v>
      </c>
    </row>
    <row r="258" spans="1:5" x14ac:dyDescent="0.25">
      <c r="A258" t="s">
        <v>19</v>
      </c>
      <c r="B258">
        <v>3727</v>
      </c>
      <c r="D258" t="s">
        <v>14</v>
      </c>
      <c r="E258">
        <v>58</v>
      </c>
    </row>
    <row r="259" spans="1:5" x14ac:dyDescent="0.25">
      <c r="A259" t="s">
        <v>19</v>
      </c>
      <c r="B259">
        <v>1605</v>
      </c>
      <c r="D259" t="s">
        <v>14</v>
      </c>
      <c r="E259">
        <v>111</v>
      </c>
    </row>
    <row r="260" spans="1:5" x14ac:dyDescent="0.25">
      <c r="A260" t="s">
        <v>19</v>
      </c>
      <c r="B260">
        <v>2120</v>
      </c>
      <c r="D260" t="s">
        <v>14</v>
      </c>
      <c r="E260">
        <v>2955</v>
      </c>
    </row>
    <row r="261" spans="1:5" x14ac:dyDescent="0.25">
      <c r="A261" t="s">
        <v>19</v>
      </c>
      <c r="B261">
        <v>50</v>
      </c>
      <c r="D261" t="s">
        <v>14</v>
      </c>
      <c r="E261">
        <v>1657</v>
      </c>
    </row>
    <row r="262" spans="1:5" x14ac:dyDescent="0.25">
      <c r="A262" t="s">
        <v>19</v>
      </c>
      <c r="B262">
        <v>2080</v>
      </c>
      <c r="D262" t="s">
        <v>14</v>
      </c>
      <c r="E262">
        <v>926</v>
      </c>
    </row>
    <row r="263" spans="1:5" x14ac:dyDescent="0.25">
      <c r="A263" t="s">
        <v>19</v>
      </c>
      <c r="B263">
        <v>2105</v>
      </c>
      <c r="D263" t="s">
        <v>14</v>
      </c>
      <c r="E263">
        <v>77</v>
      </c>
    </row>
    <row r="264" spans="1:5" x14ac:dyDescent="0.25">
      <c r="A264" t="s">
        <v>19</v>
      </c>
      <c r="B264">
        <v>2436</v>
      </c>
      <c r="D264" t="s">
        <v>14</v>
      </c>
      <c r="E264">
        <v>1748</v>
      </c>
    </row>
    <row r="265" spans="1:5" x14ac:dyDescent="0.25">
      <c r="A265" t="s">
        <v>19</v>
      </c>
      <c r="B265">
        <v>80</v>
      </c>
      <c r="D265" t="s">
        <v>14</v>
      </c>
      <c r="E265">
        <v>79</v>
      </c>
    </row>
    <row r="266" spans="1:5" x14ac:dyDescent="0.25">
      <c r="A266" t="s">
        <v>19</v>
      </c>
      <c r="B266">
        <v>42</v>
      </c>
      <c r="D266" t="s">
        <v>14</v>
      </c>
      <c r="E266">
        <v>889</v>
      </c>
    </row>
    <row r="267" spans="1:5" x14ac:dyDescent="0.25">
      <c r="A267" t="s">
        <v>19</v>
      </c>
      <c r="B267">
        <v>139</v>
      </c>
      <c r="D267" t="s">
        <v>14</v>
      </c>
      <c r="E267">
        <v>56</v>
      </c>
    </row>
    <row r="268" spans="1:5" x14ac:dyDescent="0.25">
      <c r="A268" t="s">
        <v>19</v>
      </c>
      <c r="B268">
        <v>159</v>
      </c>
      <c r="D268" t="s">
        <v>14</v>
      </c>
      <c r="E268">
        <v>1</v>
      </c>
    </row>
    <row r="269" spans="1:5" x14ac:dyDescent="0.25">
      <c r="A269" t="s">
        <v>19</v>
      </c>
      <c r="B269">
        <v>381</v>
      </c>
      <c r="D269" t="s">
        <v>14</v>
      </c>
      <c r="E269">
        <v>83</v>
      </c>
    </row>
    <row r="270" spans="1:5" x14ac:dyDescent="0.25">
      <c r="A270" t="s">
        <v>19</v>
      </c>
      <c r="B270">
        <v>194</v>
      </c>
      <c r="D270" t="s">
        <v>14</v>
      </c>
      <c r="E270">
        <v>2025</v>
      </c>
    </row>
    <row r="271" spans="1:5" x14ac:dyDescent="0.25">
      <c r="A271" t="s">
        <v>19</v>
      </c>
      <c r="B271">
        <v>106</v>
      </c>
      <c r="D271" t="s">
        <v>14</v>
      </c>
      <c r="E271">
        <v>14</v>
      </c>
    </row>
    <row r="272" spans="1:5" x14ac:dyDescent="0.25">
      <c r="A272" t="s">
        <v>19</v>
      </c>
      <c r="B272">
        <v>142</v>
      </c>
      <c r="D272" t="s">
        <v>14</v>
      </c>
      <c r="E272">
        <v>656</v>
      </c>
    </row>
    <row r="273" spans="1:5" x14ac:dyDescent="0.25">
      <c r="A273" t="s">
        <v>19</v>
      </c>
      <c r="B273">
        <v>211</v>
      </c>
      <c r="D273" t="s">
        <v>14</v>
      </c>
      <c r="E273">
        <v>1596</v>
      </c>
    </row>
    <row r="274" spans="1:5" x14ac:dyDescent="0.25">
      <c r="A274" t="s">
        <v>19</v>
      </c>
      <c r="B274">
        <v>2756</v>
      </c>
      <c r="D274" t="s">
        <v>14</v>
      </c>
      <c r="E274">
        <v>10</v>
      </c>
    </row>
    <row r="275" spans="1:5" x14ac:dyDescent="0.25">
      <c r="A275" t="s">
        <v>19</v>
      </c>
      <c r="B275">
        <v>173</v>
      </c>
      <c r="D275" t="s">
        <v>14</v>
      </c>
      <c r="E275">
        <v>1121</v>
      </c>
    </row>
    <row r="276" spans="1:5" x14ac:dyDescent="0.25">
      <c r="A276" t="s">
        <v>19</v>
      </c>
      <c r="B276">
        <v>87</v>
      </c>
      <c r="D276" t="s">
        <v>14</v>
      </c>
      <c r="E276">
        <v>15</v>
      </c>
    </row>
    <row r="277" spans="1:5" x14ac:dyDescent="0.25">
      <c r="A277" t="s">
        <v>19</v>
      </c>
      <c r="B277">
        <v>1572</v>
      </c>
      <c r="D277" t="s">
        <v>14</v>
      </c>
      <c r="E277">
        <v>191</v>
      </c>
    </row>
    <row r="278" spans="1:5" x14ac:dyDescent="0.25">
      <c r="A278" t="s">
        <v>19</v>
      </c>
      <c r="B278">
        <v>2346</v>
      </c>
      <c r="D278" t="s">
        <v>14</v>
      </c>
      <c r="E278">
        <v>16</v>
      </c>
    </row>
    <row r="279" spans="1:5" x14ac:dyDescent="0.25">
      <c r="A279" t="s">
        <v>19</v>
      </c>
      <c r="B279">
        <v>115</v>
      </c>
      <c r="D279" t="s">
        <v>14</v>
      </c>
      <c r="E279">
        <v>17</v>
      </c>
    </row>
    <row r="280" spans="1:5" x14ac:dyDescent="0.25">
      <c r="A280" t="s">
        <v>19</v>
      </c>
      <c r="B280">
        <v>85</v>
      </c>
      <c r="D280" t="s">
        <v>14</v>
      </c>
      <c r="E280">
        <v>34</v>
      </c>
    </row>
    <row r="281" spans="1:5" x14ac:dyDescent="0.25">
      <c r="A281" t="s">
        <v>19</v>
      </c>
      <c r="B281">
        <v>144</v>
      </c>
      <c r="D281" t="s">
        <v>14</v>
      </c>
      <c r="E281">
        <v>1</v>
      </c>
    </row>
    <row r="282" spans="1:5" x14ac:dyDescent="0.25">
      <c r="A282" t="s">
        <v>19</v>
      </c>
      <c r="B282">
        <v>2443</v>
      </c>
      <c r="D282" t="s">
        <v>14</v>
      </c>
      <c r="E282">
        <v>1274</v>
      </c>
    </row>
    <row r="283" spans="1:5" x14ac:dyDescent="0.25">
      <c r="A283" t="s">
        <v>19</v>
      </c>
      <c r="B283">
        <v>64</v>
      </c>
      <c r="D283" t="s">
        <v>14</v>
      </c>
      <c r="E283">
        <v>210</v>
      </c>
    </row>
    <row r="284" spans="1:5" x14ac:dyDescent="0.25">
      <c r="A284" t="s">
        <v>19</v>
      </c>
      <c r="B284">
        <v>268</v>
      </c>
      <c r="D284" t="s">
        <v>14</v>
      </c>
      <c r="E284">
        <v>248</v>
      </c>
    </row>
    <row r="285" spans="1:5" x14ac:dyDescent="0.25">
      <c r="A285" t="s">
        <v>19</v>
      </c>
      <c r="B285">
        <v>195</v>
      </c>
      <c r="D285" t="s">
        <v>14</v>
      </c>
      <c r="E285">
        <v>513</v>
      </c>
    </row>
    <row r="286" spans="1:5" x14ac:dyDescent="0.25">
      <c r="A286" t="s">
        <v>19</v>
      </c>
      <c r="B286">
        <v>186</v>
      </c>
      <c r="D286" t="s">
        <v>14</v>
      </c>
      <c r="E286">
        <v>3410</v>
      </c>
    </row>
    <row r="287" spans="1:5" x14ac:dyDescent="0.25">
      <c r="A287" t="s">
        <v>19</v>
      </c>
      <c r="B287">
        <v>460</v>
      </c>
      <c r="D287" t="s">
        <v>14</v>
      </c>
      <c r="E287">
        <v>10</v>
      </c>
    </row>
    <row r="288" spans="1:5" x14ac:dyDescent="0.25">
      <c r="A288" t="s">
        <v>19</v>
      </c>
      <c r="B288">
        <v>2528</v>
      </c>
      <c r="D288" t="s">
        <v>14</v>
      </c>
      <c r="E288">
        <v>2201</v>
      </c>
    </row>
    <row r="289" spans="1:5" x14ac:dyDescent="0.25">
      <c r="A289" t="s">
        <v>19</v>
      </c>
      <c r="B289">
        <v>3657</v>
      </c>
      <c r="D289" t="s">
        <v>14</v>
      </c>
      <c r="E289">
        <v>676</v>
      </c>
    </row>
    <row r="290" spans="1:5" x14ac:dyDescent="0.25">
      <c r="A290" t="s">
        <v>19</v>
      </c>
      <c r="B290">
        <v>131</v>
      </c>
      <c r="D290" t="s">
        <v>14</v>
      </c>
      <c r="E290">
        <v>831</v>
      </c>
    </row>
    <row r="291" spans="1:5" x14ac:dyDescent="0.25">
      <c r="A291" t="s">
        <v>19</v>
      </c>
      <c r="B291">
        <v>239</v>
      </c>
      <c r="D291" t="s">
        <v>14</v>
      </c>
      <c r="E291">
        <v>859</v>
      </c>
    </row>
    <row r="292" spans="1:5" x14ac:dyDescent="0.25">
      <c r="A292" t="s">
        <v>19</v>
      </c>
      <c r="B292">
        <v>78</v>
      </c>
      <c r="D292" t="s">
        <v>14</v>
      </c>
      <c r="E292">
        <v>45</v>
      </c>
    </row>
    <row r="293" spans="1:5" x14ac:dyDescent="0.25">
      <c r="A293" t="s">
        <v>19</v>
      </c>
      <c r="B293">
        <v>1773</v>
      </c>
      <c r="D293" t="s">
        <v>14</v>
      </c>
      <c r="E293">
        <v>6</v>
      </c>
    </row>
    <row r="294" spans="1:5" x14ac:dyDescent="0.25">
      <c r="A294" t="s">
        <v>19</v>
      </c>
      <c r="B294">
        <v>32</v>
      </c>
      <c r="D294" t="s">
        <v>14</v>
      </c>
      <c r="E294">
        <v>7</v>
      </c>
    </row>
    <row r="295" spans="1:5" x14ac:dyDescent="0.25">
      <c r="A295" t="s">
        <v>19</v>
      </c>
      <c r="B295">
        <v>369</v>
      </c>
      <c r="D295" t="s">
        <v>14</v>
      </c>
      <c r="E295">
        <v>31</v>
      </c>
    </row>
    <row r="296" spans="1:5" x14ac:dyDescent="0.25">
      <c r="A296" t="s">
        <v>19</v>
      </c>
      <c r="B296">
        <v>89</v>
      </c>
      <c r="D296" t="s">
        <v>14</v>
      </c>
      <c r="E296">
        <v>78</v>
      </c>
    </row>
    <row r="297" spans="1:5" x14ac:dyDescent="0.25">
      <c r="A297" t="s">
        <v>19</v>
      </c>
      <c r="B297">
        <v>147</v>
      </c>
      <c r="D297" t="s">
        <v>14</v>
      </c>
      <c r="E297">
        <v>1225</v>
      </c>
    </row>
    <row r="298" spans="1:5" x14ac:dyDescent="0.25">
      <c r="A298" t="s">
        <v>19</v>
      </c>
      <c r="B298">
        <v>126</v>
      </c>
      <c r="D298" t="s">
        <v>14</v>
      </c>
      <c r="E298">
        <v>1</v>
      </c>
    </row>
    <row r="299" spans="1:5" x14ac:dyDescent="0.25">
      <c r="A299" t="s">
        <v>19</v>
      </c>
      <c r="B299">
        <v>2218</v>
      </c>
      <c r="D299" t="s">
        <v>14</v>
      </c>
      <c r="E299">
        <v>67</v>
      </c>
    </row>
    <row r="300" spans="1:5" x14ac:dyDescent="0.25">
      <c r="A300" t="s">
        <v>19</v>
      </c>
      <c r="B300">
        <v>202</v>
      </c>
      <c r="D300" t="s">
        <v>14</v>
      </c>
      <c r="E300">
        <v>19</v>
      </c>
    </row>
    <row r="301" spans="1:5" x14ac:dyDescent="0.25">
      <c r="A301" t="s">
        <v>19</v>
      </c>
      <c r="B301">
        <v>140</v>
      </c>
      <c r="D301" t="s">
        <v>14</v>
      </c>
      <c r="E301">
        <v>2108</v>
      </c>
    </row>
    <row r="302" spans="1:5" x14ac:dyDescent="0.25">
      <c r="A302" t="s">
        <v>19</v>
      </c>
      <c r="B302">
        <v>1052</v>
      </c>
      <c r="D302" t="s">
        <v>14</v>
      </c>
      <c r="E302">
        <v>679</v>
      </c>
    </row>
    <row r="303" spans="1:5" x14ac:dyDescent="0.25">
      <c r="A303" t="s">
        <v>19</v>
      </c>
      <c r="B303">
        <v>247</v>
      </c>
      <c r="D303" t="s">
        <v>14</v>
      </c>
      <c r="E303">
        <v>36</v>
      </c>
    </row>
    <row r="304" spans="1:5" x14ac:dyDescent="0.25">
      <c r="A304" t="s">
        <v>19</v>
      </c>
      <c r="B304">
        <v>84</v>
      </c>
      <c r="D304" t="s">
        <v>14</v>
      </c>
      <c r="E304">
        <v>47</v>
      </c>
    </row>
    <row r="305" spans="1:5" x14ac:dyDescent="0.25">
      <c r="A305" t="s">
        <v>19</v>
      </c>
      <c r="B305">
        <v>88</v>
      </c>
      <c r="D305" t="s">
        <v>14</v>
      </c>
      <c r="E305">
        <v>70</v>
      </c>
    </row>
    <row r="306" spans="1:5" x14ac:dyDescent="0.25">
      <c r="A306" t="s">
        <v>19</v>
      </c>
      <c r="B306">
        <v>156</v>
      </c>
      <c r="D306" t="s">
        <v>14</v>
      </c>
      <c r="E306">
        <v>154</v>
      </c>
    </row>
    <row r="307" spans="1:5" x14ac:dyDescent="0.25">
      <c r="A307" t="s">
        <v>19</v>
      </c>
      <c r="B307">
        <v>2985</v>
      </c>
      <c r="D307" t="s">
        <v>14</v>
      </c>
      <c r="E307">
        <v>22</v>
      </c>
    </row>
    <row r="308" spans="1:5" x14ac:dyDescent="0.25">
      <c r="A308" t="s">
        <v>19</v>
      </c>
      <c r="B308">
        <v>762</v>
      </c>
      <c r="D308" t="s">
        <v>14</v>
      </c>
      <c r="E308">
        <v>1758</v>
      </c>
    </row>
    <row r="309" spans="1:5" x14ac:dyDescent="0.25">
      <c r="A309" t="s">
        <v>19</v>
      </c>
      <c r="B309">
        <v>554</v>
      </c>
      <c r="D309" t="s">
        <v>14</v>
      </c>
      <c r="E309">
        <v>94</v>
      </c>
    </row>
    <row r="310" spans="1:5" x14ac:dyDescent="0.25">
      <c r="A310" t="s">
        <v>19</v>
      </c>
      <c r="B310">
        <v>135</v>
      </c>
      <c r="D310" t="s">
        <v>14</v>
      </c>
      <c r="E310">
        <v>33</v>
      </c>
    </row>
    <row r="311" spans="1:5" x14ac:dyDescent="0.25">
      <c r="A311" t="s">
        <v>19</v>
      </c>
      <c r="B311">
        <v>122</v>
      </c>
      <c r="D311" t="s">
        <v>14</v>
      </c>
      <c r="E311">
        <v>1</v>
      </c>
    </row>
    <row r="312" spans="1:5" x14ac:dyDescent="0.25">
      <c r="A312" t="s">
        <v>19</v>
      </c>
      <c r="B312">
        <v>221</v>
      </c>
      <c r="D312" t="s">
        <v>14</v>
      </c>
      <c r="E312">
        <v>31</v>
      </c>
    </row>
    <row r="313" spans="1:5" x14ac:dyDescent="0.25">
      <c r="A313" t="s">
        <v>19</v>
      </c>
      <c r="B313">
        <v>126</v>
      </c>
      <c r="D313" t="s">
        <v>14</v>
      </c>
      <c r="E313">
        <v>35</v>
      </c>
    </row>
    <row r="314" spans="1:5" x14ac:dyDescent="0.25">
      <c r="A314" t="s">
        <v>19</v>
      </c>
      <c r="B314">
        <v>1022</v>
      </c>
      <c r="D314" t="s">
        <v>14</v>
      </c>
      <c r="E314">
        <v>63</v>
      </c>
    </row>
    <row r="315" spans="1:5" x14ac:dyDescent="0.25">
      <c r="A315" t="s">
        <v>19</v>
      </c>
      <c r="B315">
        <v>3177</v>
      </c>
      <c r="D315" t="s">
        <v>14</v>
      </c>
      <c r="E315">
        <v>526</v>
      </c>
    </row>
    <row r="316" spans="1:5" x14ac:dyDescent="0.25">
      <c r="A316" t="s">
        <v>19</v>
      </c>
      <c r="B316">
        <v>198</v>
      </c>
      <c r="D316" t="s">
        <v>14</v>
      </c>
      <c r="E316">
        <v>121</v>
      </c>
    </row>
    <row r="317" spans="1:5" x14ac:dyDescent="0.25">
      <c r="A317" t="s">
        <v>19</v>
      </c>
      <c r="B317">
        <v>85</v>
      </c>
      <c r="D317" t="s">
        <v>14</v>
      </c>
      <c r="E317">
        <v>67</v>
      </c>
    </row>
    <row r="318" spans="1:5" x14ac:dyDescent="0.25">
      <c r="A318" t="s">
        <v>19</v>
      </c>
      <c r="B318">
        <v>3596</v>
      </c>
      <c r="D318" t="s">
        <v>14</v>
      </c>
      <c r="E318">
        <v>57</v>
      </c>
    </row>
    <row r="319" spans="1:5" x14ac:dyDescent="0.25">
      <c r="A319" t="s">
        <v>19</v>
      </c>
      <c r="B319">
        <v>244</v>
      </c>
      <c r="D319" t="s">
        <v>14</v>
      </c>
      <c r="E319">
        <v>1229</v>
      </c>
    </row>
    <row r="320" spans="1:5" x14ac:dyDescent="0.25">
      <c r="A320" t="s">
        <v>19</v>
      </c>
      <c r="B320">
        <v>5180</v>
      </c>
      <c r="D320" t="s">
        <v>14</v>
      </c>
      <c r="E320">
        <v>12</v>
      </c>
    </row>
    <row r="321" spans="1:5" x14ac:dyDescent="0.25">
      <c r="A321" t="s">
        <v>19</v>
      </c>
      <c r="B321">
        <v>589</v>
      </c>
      <c r="D321" t="s">
        <v>14</v>
      </c>
      <c r="E321">
        <v>452</v>
      </c>
    </row>
    <row r="322" spans="1:5" x14ac:dyDescent="0.25">
      <c r="A322" t="s">
        <v>19</v>
      </c>
      <c r="B322">
        <v>2725</v>
      </c>
      <c r="D322" t="s">
        <v>14</v>
      </c>
      <c r="E322">
        <v>1886</v>
      </c>
    </row>
    <row r="323" spans="1:5" x14ac:dyDescent="0.25">
      <c r="A323" t="s">
        <v>19</v>
      </c>
      <c r="B323">
        <v>300</v>
      </c>
      <c r="D323" t="s">
        <v>14</v>
      </c>
      <c r="E323">
        <v>1825</v>
      </c>
    </row>
    <row r="324" spans="1:5" x14ac:dyDescent="0.25">
      <c r="A324" t="s">
        <v>19</v>
      </c>
      <c r="B324">
        <v>144</v>
      </c>
      <c r="D324" t="s">
        <v>14</v>
      </c>
      <c r="E324">
        <v>31</v>
      </c>
    </row>
    <row r="325" spans="1:5" x14ac:dyDescent="0.25">
      <c r="A325" t="s">
        <v>19</v>
      </c>
      <c r="B325">
        <v>87</v>
      </c>
      <c r="D325" t="s">
        <v>14</v>
      </c>
      <c r="E325">
        <v>107</v>
      </c>
    </row>
    <row r="326" spans="1:5" x14ac:dyDescent="0.25">
      <c r="A326" t="s">
        <v>19</v>
      </c>
      <c r="B326">
        <v>3116</v>
      </c>
      <c r="D326" t="s">
        <v>14</v>
      </c>
      <c r="E326">
        <v>27</v>
      </c>
    </row>
    <row r="327" spans="1:5" x14ac:dyDescent="0.25">
      <c r="A327" t="s">
        <v>19</v>
      </c>
      <c r="B327">
        <v>909</v>
      </c>
      <c r="D327" t="s">
        <v>14</v>
      </c>
      <c r="E327">
        <v>1221</v>
      </c>
    </row>
    <row r="328" spans="1:5" x14ac:dyDescent="0.25">
      <c r="A328" t="s">
        <v>19</v>
      </c>
      <c r="B328">
        <v>1613</v>
      </c>
      <c r="D328" t="s">
        <v>14</v>
      </c>
      <c r="E328">
        <v>1</v>
      </c>
    </row>
    <row r="329" spans="1:5" x14ac:dyDescent="0.25">
      <c r="A329" t="s">
        <v>19</v>
      </c>
      <c r="B329">
        <v>136</v>
      </c>
      <c r="D329" t="s">
        <v>14</v>
      </c>
      <c r="E329">
        <v>16</v>
      </c>
    </row>
    <row r="330" spans="1:5" x14ac:dyDescent="0.25">
      <c r="A330" t="s">
        <v>19</v>
      </c>
      <c r="B330">
        <v>130</v>
      </c>
      <c r="D330" t="s">
        <v>14</v>
      </c>
      <c r="E330">
        <v>41</v>
      </c>
    </row>
    <row r="331" spans="1:5" x14ac:dyDescent="0.25">
      <c r="A331" t="s">
        <v>19</v>
      </c>
      <c r="B331">
        <v>102</v>
      </c>
      <c r="D331" t="s">
        <v>14</v>
      </c>
      <c r="E331">
        <v>523</v>
      </c>
    </row>
    <row r="332" spans="1:5" x14ac:dyDescent="0.25">
      <c r="A332" t="s">
        <v>19</v>
      </c>
      <c r="B332">
        <v>4006</v>
      </c>
      <c r="D332" t="s">
        <v>14</v>
      </c>
      <c r="E332">
        <v>141</v>
      </c>
    </row>
    <row r="333" spans="1:5" x14ac:dyDescent="0.25">
      <c r="A333" t="s">
        <v>19</v>
      </c>
      <c r="B333">
        <v>1629</v>
      </c>
      <c r="D333" t="s">
        <v>14</v>
      </c>
      <c r="E333">
        <v>52</v>
      </c>
    </row>
    <row r="334" spans="1:5" x14ac:dyDescent="0.25">
      <c r="A334" t="s">
        <v>19</v>
      </c>
      <c r="B334">
        <v>2188</v>
      </c>
      <c r="D334" t="s">
        <v>14</v>
      </c>
      <c r="E334">
        <v>225</v>
      </c>
    </row>
    <row r="335" spans="1:5" x14ac:dyDescent="0.25">
      <c r="A335" t="s">
        <v>19</v>
      </c>
      <c r="B335">
        <v>2409</v>
      </c>
      <c r="D335" t="s">
        <v>14</v>
      </c>
      <c r="E335">
        <v>38</v>
      </c>
    </row>
    <row r="336" spans="1:5" x14ac:dyDescent="0.25">
      <c r="A336" t="s">
        <v>19</v>
      </c>
      <c r="B336">
        <v>194</v>
      </c>
      <c r="D336" t="s">
        <v>14</v>
      </c>
      <c r="E336">
        <v>15</v>
      </c>
    </row>
    <row r="337" spans="1:5" x14ac:dyDescent="0.25">
      <c r="A337" t="s">
        <v>19</v>
      </c>
      <c r="B337">
        <v>1140</v>
      </c>
      <c r="D337" t="s">
        <v>14</v>
      </c>
      <c r="E337">
        <v>37</v>
      </c>
    </row>
    <row r="338" spans="1:5" x14ac:dyDescent="0.25">
      <c r="A338" t="s">
        <v>19</v>
      </c>
      <c r="B338">
        <v>102</v>
      </c>
      <c r="D338" t="s">
        <v>14</v>
      </c>
      <c r="E338">
        <v>112</v>
      </c>
    </row>
    <row r="339" spans="1:5" x14ac:dyDescent="0.25">
      <c r="A339" t="s">
        <v>19</v>
      </c>
      <c r="B339">
        <v>2857</v>
      </c>
      <c r="D339" t="s">
        <v>14</v>
      </c>
      <c r="E339">
        <v>21</v>
      </c>
    </row>
    <row r="340" spans="1:5" x14ac:dyDescent="0.25">
      <c r="A340" t="s">
        <v>19</v>
      </c>
      <c r="B340">
        <v>107</v>
      </c>
      <c r="D340" t="s">
        <v>14</v>
      </c>
      <c r="E340">
        <v>67</v>
      </c>
    </row>
    <row r="341" spans="1:5" x14ac:dyDescent="0.25">
      <c r="A341" t="s">
        <v>19</v>
      </c>
      <c r="B341">
        <v>160</v>
      </c>
      <c r="D341" t="s">
        <v>14</v>
      </c>
      <c r="E341">
        <v>78</v>
      </c>
    </row>
    <row r="342" spans="1:5" x14ac:dyDescent="0.25">
      <c r="A342" t="s">
        <v>19</v>
      </c>
      <c r="B342">
        <v>2230</v>
      </c>
      <c r="D342" t="s">
        <v>14</v>
      </c>
      <c r="E342">
        <v>67</v>
      </c>
    </row>
    <row r="343" spans="1:5" x14ac:dyDescent="0.25">
      <c r="A343" t="s">
        <v>19</v>
      </c>
      <c r="B343">
        <v>316</v>
      </c>
      <c r="D343" t="s">
        <v>14</v>
      </c>
      <c r="E343">
        <v>263</v>
      </c>
    </row>
    <row r="344" spans="1:5" x14ac:dyDescent="0.25">
      <c r="A344" t="s">
        <v>19</v>
      </c>
      <c r="B344">
        <v>117</v>
      </c>
      <c r="D344" t="s">
        <v>14</v>
      </c>
      <c r="E344">
        <v>1691</v>
      </c>
    </row>
    <row r="345" spans="1:5" x14ac:dyDescent="0.25">
      <c r="A345" t="s">
        <v>19</v>
      </c>
      <c r="B345">
        <v>6406</v>
      </c>
      <c r="D345" t="s">
        <v>14</v>
      </c>
      <c r="E345">
        <v>181</v>
      </c>
    </row>
    <row r="346" spans="1:5" x14ac:dyDescent="0.25">
      <c r="A346" t="s">
        <v>19</v>
      </c>
      <c r="B346">
        <v>192</v>
      </c>
      <c r="D346" t="s">
        <v>14</v>
      </c>
      <c r="E346">
        <v>13</v>
      </c>
    </row>
    <row r="347" spans="1:5" x14ac:dyDescent="0.25">
      <c r="A347" t="s">
        <v>19</v>
      </c>
      <c r="B347">
        <v>26</v>
      </c>
      <c r="D347" t="s">
        <v>14</v>
      </c>
      <c r="E347">
        <v>1</v>
      </c>
    </row>
    <row r="348" spans="1:5" x14ac:dyDescent="0.25">
      <c r="A348" t="s">
        <v>19</v>
      </c>
      <c r="B348">
        <v>723</v>
      </c>
      <c r="D348" t="s">
        <v>14</v>
      </c>
      <c r="E348">
        <v>21</v>
      </c>
    </row>
    <row r="349" spans="1:5" x14ac:dyDescent="0.25">
      <c r="A349" t="s">
        <v>19</v>
      </c>
      <c r="B349">
        <v>170</v>
      </c>
      <c r="D349" t="s">
        <v>14</v>
      </c>
      <c r="E349">
        <v>830</v>
      </c>
    </row>
    <row r="350" spans="1:5" x14ac:dyDescent="0.25">
      <c r="A350" t="s">
        <v>19</v>
      </c>
      <c r="B350">
        <v>238</v>
      </c>
      <c r="D350" t="s">
        <v>14</v>
      </c>
      <c r="E350">
        <v>130</v>
      </c>
    </row>
    <row r="351" spans="1:5" x14ac:dyDescent="0.25">
      <c r="A351" t="s">
        <v>19</v>
      </c>
      <c r="B351">
        <v>55</v>
      </c>
      <c r="D351" t="s">
        <v>14</v>
      </c>
      <c r="E351">
        <v>55</v>
      </c>
    </row>
    <row r="352" spans="1:5" x14ac:dyDescent="0.25">
      <c r="A352" t="s">
        <v>19</v>
      </c>
      <c r="B352">
        <v>128</v>
      </c>
      <c r="D352" t="s">
        <v>14</v>
      </c>
      <c r="E352">
        <v>114</v>
      </c>
    </row>
    <row r="353" spans="1:5" x14ac:dyDescent="0.25">
      <c r="A353" t="s">
        <v>19</v>
      </c>
      <c r="B353">
        <v>2144</v>
      </c>
      <c r="D353" t="s">
        <v>14</v>
      </c>
      <c r="E353">
        <v>594</v>
      </c>
    </row>
    <row r="354" spans="1:5" x14ac:dyDescent="0.25">
      <c r="A354" t="s">
        <v>19</v>
      </c>
      <c r="B354">
        <v>2693</v>
      </c>
      <c r="D354" t="s">
        <v>14</v>
      </c>
      <c r="E354">
        <v>24</v>
      </c>
    </row>
    <row r="355" spans="1:5" x14ac:dyDescent="0.25">
      <c r="A355" t="s">
        <v>19</v>
      </c>
      <c r="B355">
        <v>432</v>
      </c>
      <c r="D355" t="s">
        <v>14</v>
      </c>
      <c r="E355">
        <v>252</v>
      </c>
    </row>
    <row r="356" spans="1:5" x14ac:dyDescent="0.25">
      <c r="A356" t="s">
        <v>19</v>
      </c>
      <c r="B356">
        <v>189</v>
      </c>
      <c r="D356" t="s">
        <v>14</v>
      </c>
      <c r="E356">
        <v>67</v>
      </c>
    </row>
    <row r="357" spans="1:5" x14ac:dyDescent="0.25">
      <c r="A357" t="s">
        <v>19</v>
      </c>
      <c r="B357">
        <v>154</v>
      </c>
      <c r="D357" t="s">
        <v>14</v>
      </c>
      <c r="E357">
        <v>742</v>
      </c>
    </row>
    <row r="358" spans="1:5" x14ac:dyDescent="0.25">
      <c r="A358" t="s">
        <v>19</v>
      </c>
      <c r="B358">
        <v>96</v>
      </c>
      <c r="D358" t="s">
        <v>14</v>
      </c>
      <c r="E358">
        <v>75</v>
      </c>
    </row>
    <row r="359" spans="1:5" x14ac:dyDescent="0.25">
      <c r="A359" t="s">
        <v>19</v>
      </c>
      <c r="B359">
        <v>3063</v>
      </c>
      <c r="D359" t="s">
        <v>14</v>
      </c>
      <c r="E359">
        <v>4405</v>
      </c>
    </row>
    <row r="360" spans="1:5" x14ac:dyDescent="0.25">
      <c r="A360" t="s">
        <v>19</v>
      </c>
      <c r="B360">
        <v>2266</v>
      </c>
      <c r="D360" t="s">
        <v>14</v>
      </c>
      <c r="E360">
        <v>92</v>
      </c>
    </row>
    <row r="361" spans="1:5" x14ac:dyDescent="0.25">
      <c r="A361" t="s">
        <v>19</v>
      </c>
      <c r="B361">
        <v>194</v>
      </c>
      <c r="D361" t="s">
        <v>14</v>
      </c>
      <c r="E361">
        <v>64</v>
      </c>
    </row>
    <row r="362" spans="1:5" x14ac:dyDescent="0.25">
      <c r="A362" t="s">
        <v>19</v>
      </c>
      <c r="B362">
        <v>129</v>
      </c>
      <c r="D362" t="s">
        <v>14</v>
      </c>
      <c r="E362">
        <v>64</v>
      </c>
    </row>
    <row r="363" spans="1:5" x14ac:dyDescent="0.25">
      <c r="A363" t="s">
        <v>19</v>
      </c>
      <c r="B363">
        <v>375</v>
      </c>
      <c r="D363" t="s">
        <v>14</v>
      </c>
      <c r="E363">
        <v>842</v>
      </c>
    </row>
    <row r="364" spans="1:5" x14ac:dyDescent="0.25">
      <c r="A364" t="s">
        <v>19</v>
      </c>
      <c r="B364">
        <v>409</v>
      </c>
      <c r="D364" t="s">
        <v>14</v>
      </c>
      <c r="E364">
        <v>112</v>
      </c>
    </row>
    <row r="365" spans="1:5" x14ac:dyDescent="0.25">
      <c r="A365" t="s">
        <v>19</v>
      </c>
      <c r="B365">
        <v>234</v>
      </c>
      <c r="D365" t="s">
        <v>14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2:A566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"live"</formula>
    </cfRule>
    <cfRule type="cellIs" dxfId="4" priority="4" operator="equal">
      <formula>"failed"</formula>
    </cfRule>
  </conditionalFormatting>
  <conditionalFormatting sqref="D2:D365">
    <cfRule type="cellIs" dxfId="3" priority="5" operator="equal">
      <formula>"canceled"</formula>
    </cfRule>
    <cfRule type="cellIs" dxfId="2" priority="6" operator="equal">
      <formula>"successful"</formula>
    </cfRule>
    <cfRule type="cellIs" dxfId="1" priority="7" operator="equal">
      <formula>"live"</formula>
    </cfRule>
    <cfRule type="cellIs" dxfId="0" priority="8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Table-01</vt:lpstr>
      <vt:lpstr>Pivot Table- 02</vt:lpstr>
      <vt:lpstr>Pivot Table- 03</vt:lpstr>
      <vt:lpstr>8 New Columns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Perry, Matthew</cp:lastModifiedBy>
  <dcterms:created xsi:type="dcterms:W3CDTF">2021-09-29T18:52:28Z</dcterms:created>
  <dcterms:modified xsi:type="dcterms:W3CDTF">2023-09-06T03:13:47Z</dcterms:modified>
</cp:coreProperties>
</file>