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Análise de Erro/"/>
    </mc:Choice>
  </mc:AlternateContent>
  <xr:revisionPtr revIDLastSave="761" documentId="13_ncr:1_{CCB2C50F-8F67-4AFB-9FE7-5D7EF53DEB28}" xr6:coauthVersionLast="47" xr6:coauthVersionMax="47" xr10:uidLastSave="{99114E71-40B8-4ADF-B347-DD4B0AB9274B}"/>
  <bookViews>
    <workbookView xWindow="-120" yWindow="-120" windowWidth="20730" windowHeight="11040" firstSheet="1" activeTab="1" xr2:uid="{00000000-000D-0000-FFFF-FFFF00000000}"/>
  </bookViews>
  <sheets>
    <sheet name="Planilha1" sheetId="6" state="hidden" r:id="rId1"/>
    <sheet name="Absoluto" sheetId="1" r:id="rId2"/>
    <sheet name="Linearidade" sheetId="2" r:id="rId3"/>
    <sheet name="Linearidade média" sheetId="3" r:id="rId4"/>
    <sheet name="Planilha2" sheetId="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" l="1"/>
  <c r="D29" i="6"/>
  <c r="D28" i="6"/>
  <c r="D27" i="6"/>
  <c r="D26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1" i="6"/>
  <c r="C2" i="6"/>
  <c r="B2" i="6"/>
  <c r="C1" i="6"/>
  <c r="B1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34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B31" i="1"/>
  <c r="D5" i="3"/>
  <c r="D15" i="3" s="1"/>
  <c r="E5" i="3"/>
  <c r="E15" i="3" s="1"/>
  <c r="F5" i="3"/>
  <c r="G5" i="3"/>
  <c r="H5" i="3"/>
  <c r="I5" i="3"/>
  <c r="J5" i="3"/>
  <c r="K5" i="3"/>
  <c r="K15" i="3" s="1"/>
  <c r="L5" i="3"/>
  <c r="M5" i="3"/>
  <c r="M15" i="3" s="1"/>
  <c r="N5" i="3"/>
  <c r="O5" i="3"/>
  <c r="P5" i="3"/>
  <c r="Q5" i="3"/>
  <c r="B5" i="3"/>
  <c r="B15" i="3" s="1"/>
  <c r="C6" i="3"/>
  <c r="C15" i="3" s="1"/>
  <c r="C5" i="3"/>
  <c r="L15" i="3"/>
  <c r="N15" i="3"/>
  <c r="O15" i="3"/>
  <c r="P15" i="3"/>
  <c r="Q15" i="3"/>
  <c r="F15" i="3"/>
  <c r="G15" i="3"/>
  <c r="H15" i="3"/>
  <c r="I15" i="3"/>
  <c r="J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2" i="3"/>
  <c r="B3" i="3"/>
  <c r="B4" i="3"/>
  <c r="B6" i="3"/>
  <c r="B13" i="3"/>
  <c r="B12" i="3"/>
  <c r="B11" i="3"/>
  <c r="B10" i="3"/>
  <c r="B7" i="3"/>
  <c r="B8" i="3"/>
  <c r="B9" i="3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C29" i="1"/>
  <c r="D29" i="1"/>
  <c r="E29" i="1"/>
  <c r="F29" i="1"/>
  <c r="F34" i="1" s="1"/>
  <c r="G29" i="1"/>
  <c r="H29" i="1"/>
  <c r="I29" i="1"/>
  <c r="J29" i="1"/>
  <c r="K29" i="1"/>
  <c r="L29" i="1"/>
  <c r="M29" i="1"/>
  <c r="N29" i="1"/>
  <c r="N34" i="1" s="1"/>
  <c r="O29" i="1"/>
  <c r="P29" i="1"/>
  <c r="Q29" i="1"/>
  <c r="C32" i="1"/>
  <c r="C33" i="1" s="1"/>
  <c r="C34" i="1" s="1"/>
  <c r="D32" i="1"/>
  <c r="D33" i="1" s="1"/>
  <c r="D34" i="1" s="1"/>
  <c r="E32" i="1"/>
  <c r="E33" i="1" s="1"/>
  <c r="E34" i="1" s="1"/>
  <c r="F32" i="1"/>
  <c r="F33" i="1" s="1"/>
  <c r="G32" i="1"/>
  <c r="G33" i="1" s="1"/>
  <c r="G34" i="1" s="1"/>
  <c r="H32" i="1"/>
  <c r="H33" i="1" s="1"/>
  <c r="H34" i="1" s="1"/>
  <c r="I32" i="1"/>
  <c r="I33" i="1" s="1"/>
  <c r="J32" i="1"/>
  <c r="J33" i="1" s="1"/>
  <c r="J34" i="1" s="1"/>
  <c r="K32" i="1"/>
  <c r="K33" i="1" s="1"/>
  <c r="K34" i="1" s="1"/>
  <c r="L32" i="1"/>
  <c r="L33" i="1" s="1"/>
  <c r="L34" i="1" s="1"/>
  <c r="M32" i="1"/>
  <c r="M33" i="1" s="1"/>
  <c r="M34" i="1" s="1"/>
  <c r="N32" i="1"/>
  <c r="N33" i="1" s="1"/>
  <c r="O32" i="1"/>
  <c r="O33" i="1" s="1"/>
  <c r="O34" i="1" s="1"/>
  <c r="P32" i="1"/>
  <c r="P33" i="1" s="1"/>
  <c r="P34" i="1" s="1"/>
  <c r="Q32" i="1"/>
  <c r="Q33" i="1" s="1"/>
  <c r="B32" i="1"/>
  <c r="B33" i="1" s="1"/>
  <c r="B29" i="1"/>
  <c r="B30" i="1"/>
  <c r="B28" i="1"/>
  <c r="Q34" i="1" l="1"/>
  <c r="I34" i="1"/>
  <c r="D14" i="3"/>
  <c r="F14" i="3"/>
  <c r="Q16" i="3"/>
  <c r="N14" i="3"/>
  <c r="I16" i="3"/>
  <c r="P16" i="3"/>
  <c r="H16" i="3"/>
  <c r="B14" i="3"/>
  <c r="O14" i="3"/>
  <c r="G14" i="3"/>
  <c r="G16" i="3"/>
  <c r="F16" i="3"/>
  <c r="L14" i="3"/>
  <c r="M16" i="3"/>
  <c r="L16" i="3"/>
  <c r="K16" i="3"/>
  <c r="C16" i="3"/>
  <c r="Q14" i="3"/>
  <c r="I14" i="3"/>
  <c r="O16" i="3"/>
  <c r="E14" i="3"/>
  <c r="N16" i="3"/>
  <c r="E16" i="3"/>
  <c r="K14" i="3"/>
  <c r="D16" i="3"/>
  <c r="J14" i="3"/>
  <c r="J16" i="3"/>
  <c r="P14" i="3"/>
  <c r="H14" i="3"/>
  <c r="M14" i="3"/>
  <c r="C14" i="3"/>
  <c r="B16" i="3"/>
</calcChain>
</file>

<file path=xl/sharedStrings.xml><?xml version="1.0" encoding="utf-8"?>
<sst xmlns="http://schemas.openxmlformats.org/spreadsheetml/2006/main" count="103" uniqueCount="62">
  <si>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</si>
  <si>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</si>
  <si>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</si>
  <si>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</si>
  <si>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</si>
  <si>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</si>
  <si>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</si>
  <si>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</si>
  <si>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</si>
  <si>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</si>
  <si>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</si>
  <si>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</si>
  <si>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</si>
  <si>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</si>
  <si>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</si>
  <si>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</si>
  <si>
    <t>5% 1</t>
  </si>
  <si>
    <t>5% 2</t>
  </si>
  <si>
    <t>5% 3</t>
  </si>
  <si>
    <t>10% 1</t>
  </si>
  <si>
    <t>10% 2</t>
  </si>
  <si>
    <t>10% 3</t>
  </si>
  <si>
    <t>15% 1</t>
  </si>
  <si>
    <t>15% 2</t>
  </si>
  <si>
    <t>15% 3</t>
  </si>
  <si>
    <t>20% 1</t>
  </si>
  <si>
    <t>20% 2</t>
  </si>
  <si>
    <t>20% 3</t>
  </si>
  <si>
    <t>25% 1</t>
  </si>
  <si>
    <t>25% 2</t>
  </si>
  <si>
    <t>25% 3</t>
  </si>
  <si>
    <t>30% 1</t>
  </si>
  <si>
    <t>30% 2</t>
  </si>
  <si>
    <t>30% 3</t>
  </si>
  <si>
    <t>35% 1</t>
  </si>
  <si>
    <t>35% 2</t>
  </si>
  <si>
    <t>35% 3</t>
  </si>
  <si>
    <t>40% 1</t>
  </si>
  <si>
    <t>40% 2</t>
  </si>
  <si>
    <t>40% 3</t>
  </si>
  <si>
    <t>45% 1</t>
  </si>
  <si>
    <t>45% 2</t>
  </si>
  <si>
    <t>45% 3</t>
  </si>
  <si>
    <t>50% 1</t>
  </si>
  <si>
    <t>50% 2</t>
  </si>
  <si>
    <t>50% 3</t>
  </si>
  <si>
    <t>60% 1</t>
  </si>
  <si>
    <t>60% 2</t>
  </si>
  <si>
    <t>60% 3</t>
  </si>
  <si>
    <t>70% 1</t>
  </si>
  <si>
    <t>70% 2</t>
  </si>
  <si>
    <t>70% 3</t>
  </si>
  <si>
    <t>MÉDIA</t>
  </si>
  <si>
    <t>MAX</t>
  </si>
  <si>
    <t>MIN</t>
  </si>
  <si>
    <t>3σ</t>
  </si>
  <si>
    <t>σ</t>
  </si>
  <si>
    <t>σ%</t>
  </si>
  <si>
    <t>MEDIANA</t>
  </si>
  <si>
    <t>σ²</t>
  </si>
  <si>
    <t>MENOR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</si>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</sst>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10" fontId="0" fillId="0" borderId="1" xfId="1" applyNumberFormat="1" applyFont="1" applyBorder="1"/>
    <xf numFmtId="0" fontId="3" fillId="0" borderId="2" xfId="0" applyFont="1" applyBorder="1"/>
    <xf numFmtId="0" fontId="1" fillId="0" borderId="2" xfId="0" applyFont="1" applyBorder="1"/>
    <xf numFmtId="10" fontId="1" fillId="0" borderId="2" xfId="0" applyNumberFormat="1" applyFont="1" applyBorder="1"/>
    <xf numFmtId="0" fontId="3" fillId="0" borderId="3" xfId="0" applyFont="1" applyBorder="1"/>
    <xf numFmtId="0" fontId="1" fillId="0" borderId="3" xfId="0" applyFont="1" applyBorder="1"/>
    <xf numFmtId="10" fontId="1" fillId="0" borderId="3" xfId="0" applyNumberFormat="1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0" applyNumberFormat="1" applyFont="1"/>
    <xf numFmtId="10" fontId="0" fillId="0" borderId="0" xfId="1" applyNumberFormat="1" applyFont="1"/>
    <xf numFmtId="2" fontId="0" fillId="0" borderId="0" xfId="0" applyNumberFormat="1"/>
    <xf numFmtId="164" fontId="0" fillId="0" borderId="1" xfId="1" applyNumberFormat="1" applyFont="1" applyBorder="1"/>
    <xf numFmtId="10" fontId="0" fillId="0" borderId="0" xfId="0" applyNumberFormat="1"/>
    <xf numFmtId="0" fontId="5" fillId="0" borderId="0" xfId="0" applyFont="1"/>
    <xf numFmtId="10" fontId="5" fillId="0" borderId="0" xfId="0" applyNumberFormat="1" applyFont="1"/>
    <xf numFmtId="0" fontId="8" fillId="0" borderId="0" xfId="0" applyFont="1"/>
    <xf numFmtId="0" fontId="7" fillId="2" borderId="0" xfId="0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0" borderId="0" xfId="0" applyFont="1"/>
    <xf numFmtId="0" fontId="6" fillId="2" borderId="1" xfId="0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164" fontId="3" fillId="0" borderId="1" xfId="0" applyNumberFormat="1" applyFont="1" applyBorder="1"/>
    <xf numFmtId="166" fontId="3" fillId="3" borderId="1" xfId="1" applyNumberFormat="1" applyFont="1" applyFill="1" applyBorder="1"/>
    <xf numFmtId="0" fontId="0" fillId="0" borderId="0" xfId="0" quotePrefix="1" applyAlignment="1">
      <alignment horizontal="left"/>
    </xf>
    <xf numFmtId="9" fontId="0" fillId="0" borderId="0" xfId="1" applyFont="1"/>
    <xf numFmtId="10" fontId="3" fillId="0" borderId="1" xfId="0" applyNumberFormat="1" applyFont="1" applyBorder="1"/>
    <xf numFmtId="166" fontId="3" fillId="0" borderId="1" xfId="1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8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Planilha1!$D$1:$D$25</c:f>
              <c:numCache>
                <c:formatCode>0.00%</c:formatCode>
                <c:ptCount val="25"/>
                <c:pt idx="0">
                  <c:v>0.40066225165562908</c:v>
                </c:pt>
                <c:pt idx="1">
                  <c:v>0.40066225165562908</c:v>
                </c:pt>
                <c:pt idx="2">
                  <c:v>0.40264026402640263</c:v>
                </c:pt>
                <c:pt idx="3">
                  <c:v>0.39802631578947367</c:v>
                </c:pt>
                <c:pt idx="4">
                  <c:v>0.3993399339933994</c:v>
                </c:pt>
                <c:pt idx="5">
                  <c:v>0.3967213114754099</c:v>
                </c:pt>
                <c:pt idx="6">
                  <c:v>0.40131578947368418</c:v>
                </c:pt>
                <c:pt idx="7">
                  <c:v>0.39473684210526316</c:v>
                </c:pt>
                <c:pt idx="8">
                  <c:v>0.39802631578947367</c:v>
                </c:pt>
                <c:pt idx="9">
                  <c:v>0.3967213114754099</c:v>
                </c:pt>
                <c:pt idx="10">
                  <c:v>0.39869281045751637</c:v>
                </c:pt>
                <c:pt idx="11">
                  <c:v>0.4</c:v>
                </c:pt>
                <c:pt idx="12">
                  <c:v>0.3967213114754099</c:v>
                </c:pt>
                <c:pt idx="13">
                  <c:v>0.40196078431372551</c:v>
                </c:pt>
                <c:pt idx="14">
                  <c:v>0.39869281045751637</c:v>
                </c:pt>
                <c:pt idx="15">
                  <c:v>0.40196078431372551</c:v>
                </c:pt>
                <c:pt idx="16">
                  <c:v>0.39869281045751637</c:v>
                </c:pt>
                <c:pt idx="17">
                  <c:v>0.39739413680781754</c:v>
                </c:pt>
                <c:pt idx="18">
                  <c:v>0.39739413680781754</c:v>
                </c:pt>
                <c:pt idx="19">
                  <c:v>0.40065146579804567</c:v>
                </c:pt>
                <c:pt idx="20">
                  <c:v>0.40065146579804567</c:v>
                </c:pt>
                <c:pt idx="21">
                  <c:v>0.40065146579804567</c:v>
                </c:pt>
                <c:pt idx="22">
                  <c:v>0.40065146579804567</c:v>
                </c:pt>
                <c:pt idx="23">
                  <c:v>0.40065146579804567</c:v>
                </c:pt>
                <c:pt idx="24">
                  <c:v>0.39935064935064934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1-4E48-ACD7-14F2862D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92176"/>
        <c:axId val="1404687856"/>
      </c:scatterChart>
      <c:valAx>
        <c:axId val="14046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687856"/>
        <c:crosses val="autoZero"/>
        <c:crossBetween val="midCat"/>
      </c:valAx>
      <c:valAx>
        <c:axId val="14046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6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Absoluto!$C$1</c:f>
              <c:strCache>
                <c:ptCount val="1"/>
                <c:pt idx="0">
                  <c:v>Dureza(gf)</c:v>
                </c:pt>
              </c:strCache>
            </c:strRef>
          </c:tx>
          <c:xVal>
            <c:numRef>
              <c:f>Absoluto!$A$2:$A$26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Absoluto!$C$2:$C$26</c:f>
              <c:numCache>
                <c:formatCode>General</c:formatCode>
                <c:ptCount val="25"/>
                <c:pt idx="0">
                  <c:v>1996.7</c:v>
                </c:pt>
                <c:pt idx="1">
                  <c:v>1993.2</c:v>
                </c:pt>
                <c:pt idx="2">
                  <c:v>2010.1</c:v>
                </c:pt>
                <c:pt idx="3">
                  <c:v>1998.7</c:v>
                </c:pt>
                <c:pt idx="4">
                  <c:v>2007.4</c:v>
                </c:pt>
                <c:pt idx="5">
                  <c:v>1996.5</c:v>
                </c:pt>
                <c:pt idx="6">
                  <c:v>2011.1</c:v>
                </c:pt>
                <c:pt idx="7">
                  <c:v>1990.4</c:v>
                </c:pt>
                <c:pt idx="8">
                  <c:v>1990.8</c:v>
                </c:pt>
                <c:pt idx="9">
                  <c:v>2000.6</c:v>
                </c:pt>
                <c:pt idx="10">
                  <c:v>2007.4</c:v>
                </c:pt>
                <c:pt idx="11">
                  <c:v>2005.8</c:v>
                </c:pt>
                <c:pt idx="12">
                  <c:v>2004.3</c:v>
                </c:pt>
                <c:pt idx="13">
                  <c:v>2012.1</c:v>
                </c:pt>
                <c:pt idx="14">
                  <c:v>2001.9</c:v>
                </c:pt>
                <c:pt idx="15">
                  <c:v>2004.8</c:v>
                </c:pt>
                <c:pt idx="16">
                  <c:v>2009.6</c:v>
                </c:pt>
                <c:pt idx="17">
                  <c:v>2005.4</c:v>
                </c:pt>
                <c:pt idx="18">
                  <c:v>1995.7</c:v>
                </c:pt>
                <c:pt idx="19">
                  <c:v>2014.8</c:v>
                </c:pt>
                <c:pt idx="20">
                  <c:v>2014.4</c:v>
                </c:pt>
                <c:pt idx="21">
                  <c:v>2001.6</c:v>
                </c:pt>
                <c:pt idx="22">
                  <c:v>2012.3</c:v>
                </c:pt>
                <c:pt idx="23">
                  <c:v>2005.2</c:v>
                </c:pt>
                <c:pt idx="24">
                  <c:v>2013.6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C7-4809-8E4D-5B280403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16896"/>
        <c:axId val="705927456"/>
      </c:scatterChart>
      <c:scatterChart>
        <c:scatterStyle val="lineMarker"/>
        <c:varyColors val="0"/>
        <c:ser>
          <c:idx val="2"/>
          <c:order val="1"/>
          <c:tx>
            <c:strRef>
              <c:f>Absoluto!$P$1</c:f>
              <c:strCache>
                <c:ptCount val="1"/>
                <c:pt idx="0">
                  <c:v>Tempo dif. 1:2(s)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Absoluto!$A$2:$A$26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Absoluto!$P$2:$P$26</c:f>
              <c:numCache>
                <c:formatCode>General</c:formatCode>
                <c:ptCount val="25"/>
                <c:pt idx="0">
                  <c:v>2.4990000000000001</c:v>
                </c:pt>
                <c:pt idx="1">
                  <c:v>2.4980000000000002</c:v>
                </c:pt>
                <c:pt idx="2">
                  <c:v>2.5310000000000001</c:v>
                </c:pt>
                <c:pt idx="3">
                  <c:v>2.52</c:v>
                </c:pt>
                <c:pt idx="4">
                  <c:v>2.5310000000000001</c:v>
                </c:pt>
                <c:pt idx="5">
                  <c:v>2.52</c:v>
                </c:pt>
                <c:pt idx="6">
                  <c:v>2.5419999999999998</c:v>
                </c:pt>
                <c:pt idx="7">
                  <c:v>2.52</c:v>
                </c:pt>
                <c:pt idx="8">
                  <c:v>2.52</c:v>
                </c:pt>
                <c:pt idx="9">
                  <c:v>2.5310000000000001</c:v>
                </c:pt>
                <c:pt idx="10">
                  <c:v>2.5419999999999998</c:v>
                </c:pt>
                <c:pt idx="11">
                  <c:v>2.5419999999999998</c:v>
                </c:pt>
                <c:pt idx="12">
                  <c:v>2.5419999999999998</c:v>
                </c:pt>
                <c:pt idx="13">
                  <c:v>2.5640000000000001</c:v>
                </c:pt>
                <c:pt idx="14">
                  <c:v>2.5419999999999998</c:v>
                </c:pt>
                <c:pt idx="15">
                  <c:v>2.5529999999999999</c:v>
                </c:pt>
                <c:pt idx="16">
                  <c:v>2.5640000000000001</c:v>
                </c:pt>
                <c:pt idx="17">
                  <c:v>2.5640000000000001</c:v>
                </c:pt>
                <c:pt idx="18">
                  <c:v>2.5419999999999998</c:v>
                </c:pt>
                <c:pt idx="19">
                  <c:v>2.5750000000000002</c:v>
                </c:pt>
                <c:pt idx="20">
                  <c:v>2.5640000000000001</c:v>
                </c:pt>
                <c:pt idx="21">
                  <c:v>2.5529999999999999</c:v>
                </c:pt>
                <c:pt idx="22">
                  <c:v>2.5640000000000001</c:v>
                </c:pt>
                <c:pt idx="23">
                  <c:v>2.5640000000000001</c:v>
                </c:pt>
                <c:pt idx="24">
                  <c:v>2.5750000000000002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C7-4809-8E4D-5B280403604F}"/>
            </c:ext>
          </c:extLst>
        </c:ser>
        <c:ser>
          <c:idx val="0"/>
          <c:order val="2"/>
          <c:tx>
            <c:strRef>
              <c:f>Absoluto!$B$1</c:f>
              <c:strCache>
                <c:ptCount val="1"/>
                <c:pt idx="0">
                  <c:v>Altura(mm)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Absoluto!$A$2:$A$26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Absoluto!$B$2:$B$26</c:f>
              <c:numCache>
                <c:formatCode>General</c:formatCode>
                <c:ptCount val="25"/>
                <c:pt idx="0">
                  <c:v>30.2</c:v>
                </c:pt>
                <c:pt idx="1">
                  <c:v>30.2</c:v>
                </c:pt>
                <c:pt idx="2">
                  <c:v>30.3</c:v>
                </c:pt>
                <c:pt idx="3">
                  <c:v>30.4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8">
                  <c:v>30.4</c:v>
                </c:pt>
                <c:pt idx="9">
                  <c:v>30.5</c:v>
                </c:pt>
                <c:pt idx="10">
                  <c:v>30.6</c:v>
                </c:pt>
                <c:pt idx="11">
                  <c:v>30.5</c:v>
                </c:pt>
                <c:pt idx="12">
                  <c:v>30.5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30.7</c:v>
                </c:pt>
                <c:pt idx="24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7-4809-8E4D-5B280403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93520"/>
        <c:axId val="716391120"/>
      </c:scatterChart>
      <c:valAx>
        <c:axId val="705916896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927456"/>
        <c:crosses val="autoZero"/>
        <c:crossBetween val="midCat"/>
      </c:valAx>
      <c:valAx>
        <c:axId val="70592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916896"/>
        <c:crosses val="autoZero"/>
        <c:crossBetween val="midCat"/>
      </c:valAx>
      <c:valAx>
        <c:axId val="716391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6393520"/>
        <c:crosses val="max"/>
        <c:crossBetween val="midCat"/>
      </c:valAx>
      <c:valAx>
        <c:axId val="71639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911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'Linearidade média'!$C$1</c:f>
              <c:strCache>
                <c:ptCount val="1"/>
                <c:pt idx="0">
                  <c:v>Dureza(gf)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80797219445112"/>
                  <c:y val="-7.76521653795463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'Linearidade média'!$A$2:$A$13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</c:numCache>
            </c:numRef>
          </c:xVal>
          <c:yVal>
            <c:numRef>
              <c:f>'Linearidade média'!$C$2:$C$13</c:f>
              <c:numCache>
                <c:formatCode>0.00</c:formatCode>
                <c:ptCount val="12"/>
                <c:pt idx="0">
                  <c:v>377.73333333333335</c:v>
                </c:pt>
                <c:pt idx="1">
                  <c:v>630.6</c:v>
                </c:pt>
                <c:pt idx="2">
                  <c:v>857.1</c:v>
                </c:pt>
                <c:pt idx="3">
                  <c:v>1081.4666666666667</c:v>
                </c:pt>
                <c:pt idx="4">
                  <c:v>1307.0666666666666</c:v>
                </c:pt>
                <c:pt idx="5">
                  <c:v>1533.3666666666668</c:v>
                </c:pt>
                <c:pt idx="6">
                  <c:v>1759.3666666666668</c:v>
                </c:pt>
                <c:pt idx="7">
                  <c:v>2008.5</c:v>
                </c:pt>
                <c:pt idx="8">
                  <c:v>2191.1</c:v>
                </c:pt>
                <c:pt idx="9">
                  <c:v>2366.5666666666666</c:v>
                </c:pt>
                <c:pt idx="10">
                  <c:v>2740.6666666666665</c:v>
                </c:pt>
                <c:pt idx="11">
                  <c:v>3235.7666666666664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9-44DB-BDF3-7A8DFD60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35904"/>
        <c:axId val="718336384"/>
      </c:scatterChart>
      <c:scatterChart>
        <c:scatterStyle val="lineMarker"/>
        <c:varyColors val="0"/>
        <c:ser>
          <c:idx val="13"/>
          <c:order val="1"/>
          <c:tx>
            <c:strRef>
              <c:f>'Linearidade média'!$P$1</c:f>
              <c:strCache>
                <c:ptCount val="1"/>
                <c:pt idx="0">
                  <c:v>Tempo dif. 1:2(s)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294314737993204E-2"/>
                  <c:y val="0.3059174312908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'Linearidade média'!$A$2:$A$13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</c:numCache>
            </c:numRef>
          </c:xVal>
          <c:yVal>
            <c:numRef>
              <c:f>'Linearidade média'!$P$2:$P$13</c:f>
              <c:numCache>
                <c:formatCode>0.00</c:formatCode>
                <c:ptCount val="12"/>
                <c:pt idx="0">
                  <c:v>0.41899999999999998</c:v>
                </c:pt>
                <c:pt idx="1">
                  <c:v>0.70866666666666667</c:v>
                </c:pt>
                <c:pt idx="2">
                  <c:v>1.0203333333333333</c:v>
                </c:pt>
                <c:pt idx="3">
                  <c:v>1.3356666666666666</c:v>
                </c:pt>
                <c:pt idx="4">
                  <c:v>1.6363333333333332</c:v>
                </c:pt>
                <c:pt idx="5">
                  <c:v>1.9370000000000001</c:v>
                </c:pt>
                <c:pt idx="6">
                  <c:v>2.2303333333333333</c:v>
                </c:pt>
                <c:pt idx="7">
                  <c:v>2.5383333333333336</c:v>
                </c:pt>
                <c:pt idx="8">
                  <c:v>2.8353333333333333</c:v>
                </c:pt>
                <c:pt idx="9">
                  <c:v>3.125</c:v>
                </c:pt>
                <c:pt idx="10">
                  <c:v>3.722666666666667</c:v>
                </c:pt>
                <c:pt idx="11">
                  <c:v>4.3313333333333333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D9-44DB-BDF3-7A8DFD60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19072"/>
        <c:axId val="561519504"/>
      </c:scatterChart>
      <c:valAx>
        <c:axId val="71833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36384"/>
        <c:crosses val="autoZero"/>
        <c:crossBetween val="midCat"/>
      </c:valAx>
      <c:valAx>
        <c:axId val="7183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335904"/>
        <c:crosses val="autoZero"/>
        <c:crossBetween val="midCat"/>
      </c:valAx>
      <c:valAx>
        <c:axId val="561519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619072"/>
        <c:crosses val="max"/>
        <c:crossBetween val="midCat"/>
      </c:valAx>
      <c:valAx>
        <c:axId val="3986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51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Planilha2!$A$1:$A$60</c:f>
              <c:numCache>
                <c:formatCode>General</c:formatCode>
                <c:ptCount val="60"/>
                <c:pt idx="0">
                  <c:v>30.2</c:v>
                </c:pt>
                <c:pt idx="1">
                  <c:v>30.3</c:v>
                </c:pt>
                <c:pt idx="2">
                  <c:v>30.4</c:v>
                </c:pt>
                <c:pt idx="3">
                  <c:v>30.3</c:v>
                </c:pt>
                <c:pt idx="4">
                  <c:v>30.5</c:v>
                </c:pt>
                <c:pt idx="5">
                  <c:v>30.4</c:v>
                </c:pt>
                <c:pt idx="6">
                  <c:v>30.4</c:v>
                </c:pt>
                <c:pt idx="7">
                  <c:v>30.4</c:v>
                </c:pt>
                <c:pt idx="8">
                  <c:v>30.5</c:v>
                </c:pt>
                <c:pt idx="9">
                  <c:v>30.6</c:v>
                </c:pt>
                <c:pt idx="10">
                  <c:v>30.5</c:v>
                </c:pt>
                <c:pt idx="11">
                  <c:v>30.5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30.7</c:v>
                </c:pt>
                <c:pt idx="17">
                  <c:v>30.7</c:v>
                </c:pt>
                <c:pt idx="18">
                  <c:v>30.7</c:v>
                </c:pt>
                <c:pt idx="19">
                  <c:v>30.7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30.8</c:v>
                </c:pt>
                <c:pt idx="24">
                  <c:v>30.8</c:v>
                </c:pt>
                <c:pt idx="25">
                  <c:v>30.9</c:v>
                </c:pt>
                <c:pt idx="26">
                  <c:v>30.9</c:v>
                </c:pt>
                <c:pt idx="27">
                  <c:v>30.8</c:v>
                </c:pt>
                <c:pt idx="28">
                  <c:v>30.8</c:v>
                </c:pt>
                <c:pt idx="29">
                  <c:v>30.8</c:v>
                </c:pt>
                <c:pt idx="30">
                  <c:v>30.7</c:v>
                </c:pt>
                <c:pt idx="31">
                  <c:v>30.7</c:v>
                </c:pt>
                <c:pt idx="32">
                  <c:v>30.8</c:v>
                </c:pt>
                <c:pt idx="33">
                  <c:v>30.8</c:v>
                </c:pt>
                <c:pt idx="34">
                  <c:v>30.9</c:v>
                </c:pt>
                <c:pt idx="35">
                  <c:v>30.8</c:v>
                </c:pt>
                <c:pt idx="36">
                  <c:v>30.7</c:v>
                </c:pt>
                <c:pt idx="37">
                  <c:v>30.7</c:v>
                </c:pt>
                <c:pt idx="38">
                  <c:v>30.6</c:v>
                </c:pt>
                <c:pt idx="39">
                  <c:v>30.7</c:v>
                </c:pt>
                <c:pt idx="40">
                  <c:v>30.6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30.3</c:v>
                </c:pt>
                <c:pt idx="46">
                  <c:v>30.4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30.4</c:v>
                </c:pt>
                <c:pt idx="51">
                  <c:v>30.3</c:v>
                </c:pt>
                <c:pt idx="52">
                  <c:v>30.3</c:v>
                </c:pt>
                <c:pt idx="53">
                  <c:v>30.3</c:v>
                </c:pt>
                <c:pt idx="54">
                  <c:v>30.3</c:v>
                </c:pt>
                <c:pt idx="55">
                  <c:v>30.3</c:v>
                </c:pt>
                <c:pt idx="56">
                  <c:v>30.3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3-43D8-9665-A2DC47A5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6368"/>
        <c:axId val="569526768"/>
      </c:scatterChart>
      <c:valAx>
        <c:axId val="5695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526768"/>
        <c:crosses val="autoZero"/>
        <c:crossBetween val="midCat"/>
      </c:valAx>
      <c:valAx>
        <c:axId val="5695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5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90487</xdr:rowOff>
    </xdr:from>
    <xdr:to>
      <xdr:col>14</xdr:col>
      <xdr:colOff>200025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391DC4-ECD2-DD3D-425F-511DCAE3C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36</xdr:row>
      <xdr:rowOff>38099</xdr:rowOff>
    </xdr:from>
    <xdr:to>
      <xdr:col>13</xdr:col>
      <xdr:colOff>122464</xdr:colOff>
      <xdr:row>50</xdr:row>
      <xdr:rowOff>85724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D71C3CDA-B9B8-493C-8B3D-5F93AEA0B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112060</xdr:colOff>
      <xdr:row>17</xdr:row>
      <xdr:rowOff>34737</xdr:rowOff>
    </xdr:from>
    <xdr:to>
      <xdr:col>5</xdr:col>
      <xdr:colOff>616324</xdr:colOff>
      <xdr:row>34</xdr:row>
      <xdr:rowOff>67234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E0E47A-285A-1CD2-F68F-2C47787B2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42</xdr:row>
      <xdr:rowOff>90487</xdr:rowOff>
    </xdr:from>
    <xdr:to>
      <xdr:col>11</xdr:col>
      <xdr:colOff>547687</xdr:colOff>
      <xdr:row>56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D888C-0A92-900A-A705-70046874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.xlsx" TargetMode="External"/><Relationship Id="rId1" Type="http://schemas.openxmlformats.org/officeDocument/2006/relationships/externalLinkPath" Target=".#TCC Textur&#244;metro/7 - Testes e Resultados/An&#225;lise de Erro/Esponja absoluta/1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0.xlsx" TargetMode="External"/><Relationship Id="rId1" Type="http://schemas.openxmlformats.org/officeDocument/2006/relationships/externalLinkPath" Target=".#TCC Textur&#244;metro/7 - Testes e Resultados/An&#225;lise de Erro/Esponja absoluta/10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1.xlsx" TargetMode="External"/><Relationship Id="rId1" Type="http://schemas.openxmlformats.org/officeDocument/2006/relationships/externalLinkPath" Target=".#TCC Textur&#244;metro/7 - Testes e Resultados/An&#225;lise de Erro/Esponja absoluta/11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2.xlsx" TargetMode="External"/><Relationship Id="rId1" Type="http://schemas.openxmlformats.org/officeDocument/2006/relationships/externalLinkPath" Target=".#TCC Textur&#244;metro/7 - Testes e Resultados/An&#225;lise de Erro/Esponja absoluta/12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3.xlsx" TargetMode="External"/><Relationship Id="rId1" Type="http://schemas.openxmlformats.org/officeDocument/2006/relationships/externalLinkPath" Target=".#TCC Textur&#244;metro/7 - Testes e Resultados/An&#225;lise de Erro/Esponja absoluta/13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4.xlsx" TargetMode="External"/><Relationship Id="rId1" Type="http://schemas.openxmlformats.org/officeDocument/2006/relationships/externalLinkPath" Target=".#TCC Textur&#244;metro/7 - Testes e Resultados/An&#225;lise de Erro/Esponja absoluta/1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5.xlsx" TargetMode="External"/><Relationship Id="rId1" Type="http://schemas.openxmlformats.org/officeDocument/2006/relationships/externalLinkPath" Target=".#TCC Textur&#244;metro/7 - Testes e Resultados/An&#225;lise de Erro/Esponja absoluta/15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6.xlsx" TargetMode="External"/><Relationship Id="rId1" Type="http://schemas.openxmlformats.org/officeDocument/2006/relationships/externalLinkPath" Target=".#TCC Textur&#244;metro/7 - Testes e Resultados/An&#225;lise de Erro/Esponja absoluta/16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7.xlsx" TargetMode="External"/><Relationship Id="rId1" Type="http://schemas.openxmlformats.org/officeDocument/2006/relationships/externalLinkPath" Target=".#TCC Textur&#244;metro/7 - Testes e Resultados/An&#225;lise de Erro/Esponja absoluta/17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8.xlsx" TargetMode="External"/><Relationship Id="rId1" Type="http://schemas.openxmlformats.org/officeDocument/2006/relationships/externalLinkPath" Target=".#TCC Textur&#244;metro/7 - Testes e Resultados/An&#225;lise de Erro/Esponja absoluta/18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19.xlsx" TargetMode="External"/><Relationship Id="rId1" Type="http://schemas.openxmlformats.org/officeDocument/2006/relationships/externalLinkPath" Target=".#TCC Textur&#244;metro/7 - Testes e Resultados/An&#225;lise de Erro/Esponja absoluta/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.xlsx" TargetMode="External"/><Relationship Id="rId1" Type="http://schemas.openxmlformats.org/officeDocument/2006/relationships/externalLinkPath" Target=".#TCC Textur&#244;metro/7 - Testes e Resultados/An&#225;lise de Erro/Esponja absoluta/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0.xlsx" TargetMode="External"/><Relationship Id="rId1" Type="http://schemas.openxmlformats.org/officeDocument/2006/relationships/externalLinkPath" Target=".#TCC Textur&#244;metro/7 - Testes e Resultados/An&#225;lise de Erro/Esponja absoluta/20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1.xlsx" TargetMode="External"/><Relationship Id="rId1" Type="http://schemas.openxmlformats.org/officeDocument/2006/relationships/externalLinkPath" Target=".#TCC Textur&#244;metro/7 - Testes e Resultados/An&#225;lise de Erro/Esponja absoluta/21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2.xlsx" TargetMode="External"/><Relationship Id="rId1" Type="http://schemas.openxmlformats.org/officeDocument/2006/relationships/externalLinkPath" Target=".#TCC Textur&#244;metro/7 - Testes e Resultados/An&#225;lise de Erro/Esponja absoluta/22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3.xlsx" TargetMode="External"/><Relationship Id="rId1" Type="http://schemas.openxmlformats.org/officeDocument/2006/relationships/externalLinkPath" Target=".#TCC Textur&#244;metro/7 - Testes e Resultados/An&#225;lise de Erro/Esponja absoluta/23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4.xlsx" TargetMode="External"/><Relationship Id="rId1" Type="http://schemas.openxmlformats.org/officeDocument/2006/relationships/externalLinkPath" Target=".#TCC Textur&#244;metro/7 - Testes e Resultados/An&#225;lise de Erro/Esponja absoluta/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25.xlsx" TargetMode="External"/><Relationship Id="rId1" Type="http://schemas.openxmlformats.org/officeDocument/2006/relationships/externalLinkPath" Target=".#TCC Textur&#244;metro/7 - Testes e Resultados/An&#225;lise de Erro/Esponja absoluta/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3.xlsx" TargetMode="External"/><Relationship Id="rId1" Type="http://schemas.openxmlformats.org/officeDocument/2006/relationships/externalLinkPath" Target=".#TCC Textur&#244;metro/7 - Testes e Resultados/An&#225;lise de Erro/Esponja absoluta/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4.xlsx" TargetMode="External"/><Relationship Id="rId1" Type="http://schemas.openxmlformats.org/officeDocument/2006/relationships/externalLinkPath" Target=".#TCC Textur&#244;metro/7 - Testes e Resultados/An&#225;lise de Erro/Esponja absoluta/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5.xlsx" TargetMode="External"/><Relationship Id="rId1" Type="http://schemas.openxmlformats.org/officeDocument/2006/relationships/externalLinkPath" Target=".#TCC Textur&#244;metro/7 - Testes e Resultados/An&#225;lise de Erro/Esponja absoluta/5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6.xlsx" TargetMode="External"/><Relationship Id="rId1" Type="http://schemas.openxmlformats.org/officeDocument/2006/relationships/externalLinkPath" Target=".#TCC Textur&#244;metro/7 - Testes e Resultados/An&#225;lise de Erro/Esponja absoluta/6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7.xlsx" TargetMode="External"/><Relationship Id="rId1" Type="http://schemas.openxmlformats.org/officeDocument/2006/relationships/externalLinkPath" Target=".#TCC Textur&#244;metro/7 - Testes e Resultados/An&#225;lise de Erro/Esponja absoluta/7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8.xlsx" TargetMode="External"/><Relationship Id="rId1" Type="http://schemas.openxmlformats.org/officeDocument/2006/relationships/externalLinkPath" Target=".#TCC Textur&#244;metro/7 - Testes e Resultados/An&#225;lise de Erro/Esponja absoluta/8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efsaedu-my.sharepoint.com/personal/062190003_faculdade_cefsa_edu_br/Documents/#TCC Textur&#244;metro/7 - Testes e Resultados/An&#225;lise de Erro/Esponja absoluta/9.xlsx" TargetMode="External"/><Relationship Id="rId1" Type="http://schemas.openxmlformats.org/officeDocument/2006/relationships/externalLinkPath" Target=".#TCC Textur&#244;metro/7 - Testes e Resultados/An&#225;lise de Erro/Esponja absoluta/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 refreshError="1">
        <row r="2">
          <cell r="A2">
            <v>0</v>
          </cell>
          <cell r="D2">
            <v>18.100000000000001</v>
          </cell>
          <cell r="E2">
            <v>30.2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</v>
          </cell>
          <cell r="E2">
            <v>30.5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</v>
          </cell>
          <cell r="E2">
            <v>30.6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</v>
          </cell>
          <cell r="E2">
            <v>30.6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18.5</v>
          </cell>
          <cell r="E2">
            <v>30.7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18.5</v>
          </cell>
          <cell r="E2">
            <v>30.7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18.100000000000001</v>
          </cell>
          <cell r="E2">
            <v>30.2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1">
          <cell r="B1" t="str">
            <v>Carga (gf)</v>
          </cell>
        </row>
        <row r="2">
          <cell r="D2">
            <v>18.5</v>
          </cell>
          <cell r="E2">
            <v>30.8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18.100000000000001</v>
          </cell>
          <cell r="E2">
            <v>30.3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</v>
          </cell>
          <cell r="E2">
            <v>30.4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18.2</v>
          </cell>
          <cell r="E2">
            <v>30.3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18.2</v>
          </cell>
          <cell r="E2">
            <v>30.4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18.399999999999999</v>
          </cell>
          <cell r="E2">
            <v>30.4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Ensaio"/>
    </sheetNames>
    <sheetDataSet>
      <sheetData sheetId="0">
        <row r="2">
          <cell r="A2">
            <v>0</v>
          </cell>
          <cell r="D2">
            <v>18.3</v>
          </cell>
          <cell r="E2">
            <v>30.4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B69-B4EF-4757-89EF-9AEC64BCE8F2}">
  <dimension ref="A1:F30"/>
  <sheetViews>
    <sheetView topLeftCell="A6" workbookViewId="0">
      <selection activeCell="E34" sqref="E34"/>
    </sheetView>
  </sheetViews>
  <sheetFormatPr defaultRowHeight="15" x14ac:dyDescent="0.25"/>
  <cols>
    <col min="2" max="2" width="6.5703125" customWidth="1"/>
  </cols>
  <sheetData>
    <row r="1" spans="1:6" x14ac:dyDescent="0.25">
      <c r="A1">
        <v>1</v>
      </c>
      <c r="B1" s="36">
        <f>'[1]Dados do Ensaio'!D$2</f>
        <v>18.100000000000001</v>
      </c>
      <c r="C1" s="36">
        <f>'[1]Dados do Ensaio'!E$2</f>
        <v>30.2</v>
      </c>
      <c r="D1" s="17">
        <f>1-B1/C1</f>
        <v>0.40066225165562908</v>
      </c>
      <c r="F1" s="37"/>
    </row>
    <row r="2" spans="1:6" x14ac:dyDescent="0.25">
      <c r="A2">
        <v>2</v>
      </c>
      <c r="B2" s="36">
        <f>'[2]Dados do Ensaio'!D$2</f>
        <v>18.100000000000001</v>
      </c>
      <c r="C2" s="36">
        <f>'[2]Dados do Ensaio'!E$2</f>
        <v>30.2</v>
      </c>
      <c r="D2" s="17">
        <f t="shared" ref="D2:D25" si="0">1-B2/C2</f>
        <v>0.40066225165562908</v>
      </c>
      <c r="F2" s="37"/>
    </row>
    <row r="3" spans="1:6" x14ac:dyDescent="0.25">
      <c r="A3">
        <v>3</v>
      </c>
      <c r="B3" s="36">
        <f>'[3]Dados do Ensaio'!$D$2</f>
        <v>18.100000000000001</v>
      </c>
      <c r="C3" s="36">
        <f>'[3]Dados do Ensaio'!$E$2</f>
        <v>30.3</v>
      </c>
      <c r="D3" s="17">
        <f t="shared" si="0"/>
        <v>0.40264026402640263</v>
      </c>
      <c r="F3" s="37"/>
    </row>
    <row r="4" spans="1:6" x14ac:dyDescent="0.25">
      <c r="A4">
        <v>4</v>
      </c>
      <c r="B4" s="36">
        <f>'[4]Dados do Ensaio'!$D$2</f>
        <v>18.3</v>
      </c>
      <c r="C4" s="36">
        <f>'[4]Dados do Ensaio'!$E$2</f>
        <v>30.4</v>
      </c>
      <c r="D4" s="17">
        <f t="shared" si="0"/>
        <v>0.39802631578947367</v>
      </c>
    </row>
    <row r="5" spans="1:6" x14ac:dyDescent="0.25">
      <c r="A5">
        <v>5</v>
      </c>
      <c r="B5" s="36">
        <f>'[5]Dados do Ensaio'!$D$2</f>
        <v>18.2</v>
      </c>
      <c r="C5" s="36">
        <f>'[5]Dados do Ensaio'!$E$2</f>
        <v>30.3</v>
      </c>
      <c r="D5" s="17">
        <f t="shared" si="0"/>
        <v>0.3993399339933994</v>
      </c>
    </row>
    <row r="6" spans="1:6" x14ac:dyDescent="0.25">
      <c r="A6">
        <v>6</v>
      </c>
      <c r="B6" s="36">
        <f>'[6]Dados do Ensaio'!$D$2</f>
        <v>18.399999999999999</v>
      </c>
      <c r="C6" s="36">
        <f>'[6]Dados do Ensaio'!$E$2</f>
        <v>30.5</v>
      </c>
      <c r="D6" s="17">
        <f t="shared" si="0"/>
        <v>0.3967213114754099</v>
      </c>
    </row>
    <row r="7" spans="1:6" x14ac:dyDescent="0.25">
      <c r="A7">
        <v>7</v>
      </c>
      <c r="B7" s="36">
        <f>'[7]Dados do Ensaio'!$D$2</f>
        <v>18.2</v>
      </c>
      <c r="C7" s="36">
        <f>'[7]Dados do Ensaio'!$E$2</f>
        <v>30.4</v>
      </c>
      <c r="D7" s="17">
        <f t="shared" si="0"/>
        <v>0.40131578947368418</v>
      </c>
    </row>
    <row r="8" spans="1:6" x14ac:dyDescent="0.25">
      <c r="A8">
        <v>8</v>
      </c>
      <c r="B8" s="36">
        <f>'[8]Dados do Ensaio'!$D$2</f>
        <v>18.399999999999999</v>
      </c>
      <c r="C8" s="36">
        <f>'[8]Dados do Ensaio'!$E$2</f>
        <v>30.4</v>
      </c>
      <c r="D8" s="17">
        <f t="shared" si="0"/>
        <v>0.39473684210526316</v>
      </c>
    </row>
    <row r="9" spans="1:6" x14ac:dyDescent="0.25">
      <c r="A9">
        <v>9</v>
      </c>
      <c r="B9" s="36">
        <f>'[9]Dados do Ensaio'!$D$2</f>
        <v>18.3</v>
      </c>
      <c r="C9" s="36">
        <f>'[9]Dados do Ensaio'!$E$2</f>
        <v>30.4</v>
      </c>
      <c r="D9" s="17">
        <f t="shared" si="0"/>
        <v>0.39802631578947367</v>
      </c>
    </row>
    <row r="10" spans="1:6" x14ac:dyDescent="0.25">
      <c r="A10">
        <v>10</v>
      </c>
      <c r="B10" s="36">
        <f>'[10]Dados do Ensaio'!$D$2</f>
        <v>18.399999999999999</v>
      </c>
      <c r="C10" s="36">
        <f>'[10]Dados do Ensaio'!$E$2</f>
        <v>30.5</v>
      </c>
      <c r="D10" s="17">
        <f t="shared" si="0"/>
        <v>0.3967213114754099</v>
      </c>
    </row>
    <row r="11" spans="1:6" x14ac:dyDescent="0.25">
      <c r="A11">
        <v>11</v>
      </c>
      <c r="B11" s="36">
        <f>'[11]Dados do Ensaio'!$D$2</f>
        <v>18.399999999999999</v>
      </c>
      <c r="C11" s="36">
        <f>'[11]Dados do Ensaio'!$E$2</f>
        <v>30.6</v>
      </c>
      <c r="D11" s="17">
        <f t="shared" si="0"/>
        <v>0.39869281045751637</v>
      </c>
    </row>
    <row r="12" spans="1:6" x14ac:dyDescent="0.25">
      <c r="A12">
        <v>12</v>
      </c>
      <c r="B12" s="36">
        <f>'[12]Dados do Ensaio'!$D$2</f>
        <v>18.3</v>
      </c>
      <c r="C12" s="36">
        <f>'[12]Dados do Ensaio'!$E$2</f>
        <v>30.5</v>
      </c>
      <c r="D12" s="17">
        <f t="shared" si="0"/>
        <v>0.4</v>
      </c>
    </row>
    <row r="13" spans="1:6" x14ac:dyDescent="0.25">
      <c r="A13">
        <v>13</v>
      </c>
      <c r="B13" s="36">
        <f>'[13]Dados do Ensaio'!$D$2</f>
        <v>18.399999999999999</v>
      </c>
      <c r="C13" s="36">
        <f>'[13]Dados do Ensaio'!$E$2</f>
        <v>30.5</v>
      </c>
      <c r="D13" s="17">
        <f t="shared" si="0"/>
        <v>0.3967213114754099</v>
      </c>
    </row>
    <row r="14" spans="1:6" x14ac:dyDescent="0.25">
      <c r="A14">
        <v>14</v>
      </c>
      <c r="B14" s="36">
        <f>'[14]Dados do Ensaio'!$D$2</f>
        <v>18.3</v>
      </c>
      <c r="C14" s="36">
        <f>'[14]Dados do Ensaio'!$E$2</f>
        <v>30.6</v>
      </c>
      <c r="D14" s="17">
        <f t="shared" si="0"/>
        <v>0.40196078431372551</v>
      </c>
    </row>
    <row r="15" spans="1:6" x14ac:dyDescent="0.25">
      <c r="A15">
        <v>15</v>
      </c>
      <c r="B15" s="36">
        <f>'[15]Dados do Ensaio'!$D$2</f>
        <v>18.399999999999999</v>
      </c>
      <c r="C15" s="36">
        <f>'[15]Dados do Ensaio'!$E$2</f>
        <v>30.6</v>
      </c>
      <c r="D15" s="17">
        <f t="shared" si="0"/>
        <v>0.39869281045751637</v>
      </c>
    </row>
    <row r="16" spans="1:6" x14ac:dyDescent="0.25">
      <c r="A16">
        <v>16</v>
      </c>
      <c r="B16" s="36">
        <f>'[16]Dados do Ensaio'!$D$2</f>
        <v>18.3</v>
      </c>
      <c r="C16" s="36">
        <f>'[16]Dados do Ensaio'!$E$2</f>
        <v>30.6</v>
      </c>
      <c r="D16" s="17">
        <f t="shared" si="0"/>
        <v>0.40196078431372551</v>
      </c>
    </row>
    <row r="17" spans="1:4" x14ac:dyDescent="0.25">
      <c r="A17">
        <v>17</v>
      </c>
      <c r="B17" s="36">
        <f>'[17]Dados do Ensaio'!$D$2</f>
        <v>18.399999999999999</v>
      </c>
      <c r="C17" s="36">
        <f>'[17]Dados do Ensaio'!$E$2</f>
        <v>30.6</v>
      </c>
      <c r="D17" s="17">
        <f t="shared" si="0"/>
        <v>0.39869281045751637</v>
      </c>
    </row>
    <row r="18" spans="1:4" x14ac:dyDescent="0.25">
      <c r="A18">
        <v>18</v>
      </c>
      <c r="B18" s="36">
        <f>'[18]Dados do Ensaio'!$D$2</f>
        <v>18.5</v>
      </c>
      <c r="C18" s="36">
        <f>'[18]Dados do Ensaio'!$E$2</f>
        <v>30.7</v>
      </c>
      <c r="D18" s="17">
        <f t="shared" si="0"/>
        <v>0.39739413680781754</v>
      </c>
    </row>
    <row r="19" spans="1:4" x14ac:dyDescent="0.25">
      <c r="A19">
        <v>19</v>
      </c>
      <c r="B19" s="36">
        <f>'[19]Dados do Ensaio'!$D$2</f>
        <v>18.5</v>
      </c>
      <c r="C19" s="36">
        <f>'[19]Dados do Ensaio'!$E$2</f>
        <v>30.7</v>
      </c>
      <c r="D19" s="17">
        <f t="shared" si="0"/>
        <v>0.39739413680781754</v>
      </c>
    </row>
    <row r="20" spans="1:4" x14ac:dyDescent="0.25">
      <c r="A20">
        <v>20</v>
      </c>
      <c r="B20" s="36">
        <f>'[20]Dados do Ensaio'!$D$2</f>
        <v>18.399999999999999</v>
      </c>
      <c r="C20" s="36">
        <f>'[20]Dados do Ensaio'!$E$2</f>
        <v>30.7</v>
      </c>
      <c r="D20" s="17">
        <f t="shared" si="0"/>
        <v>0.40065146579804567</v>
      </c>
    </row>
    <row r="21" spans="1:4" x14ac:dyDescent="0.25">
      <c r="A21">
        <v>21</v>
      </c>
      <c r="B21" s="36">
        <f>'[21]Dados do Ensaio'!$D$2</f>
        <v>18.399999999999999</v>
      </c>
      <c r="C21" s="36">
        <f>'[21]Dados do Ensaio'!$E$2</f>
        <v>30.7</v>
      </c>
      <c r="D21" s="17">
        <f t="shared" si="0"/>
        <v>0.40065146579804567</v>
      </c>
    </row>
    <row r="22" spans="1:4" x14ac:dyDescent="0.25">
      <c r="A22">
        <v>22</v>
      </c>
      <c r="B22" s="36">
        <f>'[22]Dados do Ensaio'!$D$2</f>
        <v>18.399999999999999</v>
      </c>
      <c r="C22" s="36">
        <f>'[22]Dados do Ensaio'!$E$2</f>
        <v>30.7</v>
      </c>
      <c r="D22" s="17">
        <f t="shared" si="0"/>
        <v>0.40065146579804567</v>
      </c>
    </row>
    <row r="23" spans="1:4" x14ac:dyDescent="0.25">
      <c r="A23">
        <v>23</v>
      </c>
      <c r="B23" s="36">
        <f>'[23]Dados do Ensaio'!$D$2</f>
        <v>18.399999999999999</v>
      </c>
      <c r="C23" s="36">
        <f>'[23]Dados do Ensaio'!$E$2</f>
        <v>30.7</v>
      </c>
      <c r="D23" s="17">
        <f t="shared" si="0"/>
        <v>0.40065146579804567</v>
      </c>
    </row>
    <row r="24" spans="1:4" x14ac:dyDescent="0.25">
      <c r="A24">
        <v>24</v>
      </c>
      <c r="B24" s="36">
        <f>'[24]Dados do Ensaio'!$D$2</f>
        <v>18.399999999999999</v>
      </c>
      <c r="C24" s="36">
        <f>'[24]Dados do Ensaio'!$E$2</f>
        <v>30.7</v>
      </c>
      <c r="D24" s="17">
        <f t="shared" si="0"/>
        <v>0.40065146579804567</v>
      </c>
    </row>
    <row r="25" spans="1:4" x14ac:dyDescent="0.25">
      <c r="A25">
        <v>25</v>
      </c>
      <c r="B25" s="36">
        <f>'[25]Dados do Ensaio'!$D$2</f>
        <v>18.5</v>
      </c>
      <c r="C25" s="36">
        <f>'[25]Dados do Ensaio'!$E$2</f>
        <v>30.8</v>
      </c>
      <c r="D25" s="17">
        <f t="shared" si="0"/>
        <v>0.39935064935064934</v>
      </c>
    </row>
    <row r="26" spans="1:4" x14ac:dyDescent="0.25">
      <c r="C26" s="32" t="s">
        <v>52</v>
      </c>
      <c r="D26" s="38">
        <f>AVERAGE(D1:D25)</f>
        <v>0.39931880603486797</v>
      </c>
    </row>
    <row r="27" spans="1:4" x14ac:dyDescent="0.25">
      <c r="C27" s="32" t="s">
        <v>60</v>
      </c>
      <c r="D27" s="38">
        <f>SMALL(D1:D25,1)</f>
        <v>0.39473684210526316</v>
      </c>
    </row>
    <row r="28" spans="1:4" x14ac:dyDescent="0.25">
      <c r="C28" s="32" t="s">
        <v>61</v>
      </c>
      <c r="D28" s="38">
        <f>LARGE(D1:D25,1)</f>
        <v>0.40264026402640263</v>
      </c>
    </row>
    <row r="29" spans="1:4" x14ac:dyDescent="0.25">
      <c r="C29" s="32" t="s">
        <v>56</v>
      </c>
      <c r="D29" s="38">
        <f>_xlfn.STDEV.S(D1:D25)</f>
        <v>1.9905601884450826E-3</v>
      </c>
    </row>
    <row r="30" spans="1:4" x14ac:dyDescent="0.25">
      <c r="C30" s="32" t="s">
        <v>57</v>
      </c>
      <c r="D30" s="38">
        <f>D29/D26</f>
        <v>4.98488966300092E-3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F1" zoomScale="70" zoomScaleNormal="70" workbookViewId="0">
      <pane ySplit="1" topLeftCell="A25" activePane="bottomLeft" state="frozen"/>
      <selection pane="bottomLeft" activeCell="S35" sqref="S35:V36"/>
    </sheetView>
  </sheetViews>
  <sheetFormatPr defaultRowHeight="15" x14ac:dyDescent="0.25"/>
  <cols>
    <col min="2" max="2" width="12.5703125" bestFit="1" customWidth="1"/>
    <col min="3" max="3" width="13.7109375" bestFit="1" customWidth="1"/>
    <col min="4" max="4" width="14.85546875" bestFit="1" customWidth="1"/>
    <col min="5" max="5" width="15.140625" bestFit="1" customWidth="1"/>
    <col min="6" max="6" width="13.85546875" bestFit="1" customWidth="1"/>
    <col min="7" max="7" width="16.85546875" bestFit="1" customWidth="1"/>
    <col min="8" max="8" width="15.5703125" bestFit="1" customWidth="1"/>
    <col min="9" max="9" width="18.7109375" bestFit="1" customWidth="1"/>
    <col min="10" max="11" width="13.7109375" bestFit="1" customWidth="1"/>
    <col min="12" max="13" width="14.7109375" bestFit="1" customWidth="1"/>
    <col min="14" max="14" width="13.7109375" bestFit="1" customWidth="1"/>
    <col min="15" max="15" width="14.7109375" bestFit="1" customWidth="1"/>
    <col min="16" max="17" width="16.140625" bestFit="1" customWidth="1"/>
    <col min="20" max="20" width="13.85546875" bestFit="1" customWidth="1"/>
    <col min="21" max="21" width="13.5703125" bestFit="1" customWidth="1"/>
    <col min="22" max="22" width="20.5703125" bestFit="1" customWidth="1"/>
  </cols>
  <sheetData>
    <row r="1" spans="1:17" s="27" customFormat="1" x14ac:dyDescent="0.25">
      <c r="A1" s="28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</row>
    <row r="2" spans="1:17" x14ac:dyDescent="0.25">
      <c r="A2" s="8">
        <v>1</v>
      </c>
      <c r="B2" s="9">
        <v>30.2</v>
      </c>
      <c r="C2" s="9">
        <v>1996.7</v>
      </c>
      <c r="D2" s="10">
        <v>0.98680000000000001</v>
      </c>
      <c r="E2" s="10">
        <v>0.97250000000000003</v>
      </c>
      <c r="F2" s="10">
        <v>0.84719999999999995</v>
      </c>
      <c r="G2" s="9">
        <v>0</v>
      </c>
      <c r="H2" s="9">
        <v>1941.7513309999999</v>
      </c>
      <c r="I2" s="9">
        <v>1916.1099569999999</v>
      </c>
      <c r="J2" s="9">
        <v>2811.6894000000002</v>
      </c>
      <c r="K2" s="9">
        <v>2382.0565999999999</v>
      </c>
      <c r="L2" s="9">
        <v>5193.7460000000001</v>
      </c>
      <c r="M2" s="9">
        <v>2676.2300500000001</v>
      </c>
      <c r="N2" s="9">
        <v>2374.5853999999999</v>
      </c>
      <c r="O2" s="9">
        <v>5050.8154500000001</v>
      </c>
      <c r="P2" s="9">
        <v>2.4990000000000001</v>
      </c>
      <c r="Q2" s="9">
        <v>2.4660000000000002</v>
      </c>
    </row>
    <row r="3" spans="1:17" x14ac:dyDescent="0.25">
      <c r="A3" s="8">
        <v>2</v>
      </c>
      <c r="B3" s="9">
        <v>30.2</v>
      </c>
      <c r="C3" s="9">
        <v>1993.2</v>
      </c>
      <c r="D3" s="10">
        <v>1.0004</v>
      </c>
      <c r="E3" s="10">
        <v>0.99529999999999996</v>
      </c>
      <c r="F3" s="10">
        <v>0.88390000000000002</v>
      </c>
      <c r="G3" s="9">
        <v>0</v>
      </c>
      <c r="H3" s="9">
        <v>1983.8896709999999</v>
      </c>
      <c r="I3" s="9">
        <v>1984.6838620000001</v>
      </c>
      <c r="J3" s="9">
        <v>2712.7714999999998</v>
      </c>
      <c r="K3" s="9">
        <v>2397.7217000000001</v>
      </c>
      <c r="L3" s="9">
        <v>5110.4931999999999</v>
      </c>
      <c r="M3" s="9">
        <v>2692.8607000000002</v>
      </c>
      <c r="N3" s="9">
        <v>2393.7611499999998</v>
      </c>
      <c r="O3" s="9">
        <v>5086.6218500000004</v>
      </c>
      <c r="P3" s="9">
        <v>2.4980000000000002</v>
      </c>
      <c r="Q3" s="9">
        <v>2.4990000000000001</v>
      </c>
    </row>
    <row r="4" spans="1:17" x14ac:dyDescent="0.25">
      <c r="A4" s="8">
        <v>3</v>
      </c>
      <c r="B4" s="9">
        <v>30.3</v>
      </c>
      <c r="C4" s="9">
        <v>2010.1</v>
      </c>
      <c r="D4" s="10">
        <v>0.996</v>
      </c>
      <c r="E4" s="10">
        <v>0.98909999999999998</v>
      </c>
      <c r="F4" s="10">
        <v>0.88660000000000005</v>
      </c>
      <c r="G4" s="9">
        <v>0</v>
      </c>
      <c r="H4" s="9">
        <v>1988.2528319999999</v>
      </c>
      <c r="I4" s="9">
        <v>1980.39723</v>
      </c>
      <c r="J4" s="9">
        <v>2749.4220999999998</v>
      </c>
      <c r="K4" s="9">
        <v>2437.7589499999999</v>
      </c>
      <c r="L4" s="9">
        <v>5187.1810500000001</v>
      </c>
      <c r="M4" s="9">
        <v>2717.3305500000001</v>
      </c>
      <c r="N4" s="9">
        <v>2413.4726000000001</v>
      </c>
      <c r="O4" s="9">
        <v>5130.8031499999997</v>
      </c>
      <c r="P4" s="9">
        <v>2.5310000000000001</v>
      </c>
      <c r="Q4" s="9">
        <v>2.5209999999999999</v>
      </c>
    </row>
    <row r="5" spans="1:17" x14ac:dyDescent="0.25">
      <c r="A5" s="8">
        <v>4</v>
      </c>
      <c r="B5" s="9">
        <v>30.4</v>
      </c>
      <c r="C5" s="9">
        <v>1998.7</v>
      </c>
      <c r="D5" s="10">
        <v>0.9829</v>
      </c>
      <c r="E5" s="10">
        <v>0.97340000000000004</v>
      </c>
      <c r="F5" s="10">
        <v>0.88570000000000004</v>
      </c>
      <c r="G5" s="9">
        <v>0</v>
      </c>
      <c r="H5" s="9">
        <v>1945.616925</v>
      </c>
      <c r="I5" s="9">
        <v>1912.4179059999999</v>
      </c>
      <c r="J5" s="9">
        <v>2703.5382500000001</v>
      </c>
      <c r="K5" s="9">
        <v>2394.6004499999999</v>
      </c>
      <c r="L5" s="9">
        <v>5098.1387000000004</v>
      </c>
      <c r="M5" s="9">
        <v>2643.5345499999999</v>
      </c>
      <c r="N5" s="9">
        <v>2319.2037</v>
      </c>
      <c r="O5" s="9">
        <v>4962.7382500000003</v>
      </c>
      <c r="P5" s="9">
        <v>2.52</v>
      </c>
      <c r="Q5" s="9">
        <v>2.4769999999999999</v>
      </c>
    </row>
    <row r="6" spans="1:17" x14ac:dyDescent="0.25">
      <c r="A6" s="8">
        <v>5</v>
      </c>
      <c r="B6" s="9">
        <v>30.3</v>
      </c>
      <c r="C6" s="9">
        <v>2007.4</v>
      </c>
      <c r="D6" s="10">
        <v>1.0004</v>
      </c>
      <c r="E6" s="10">
        <v>0.99399999999999999</v>
      </c>
      <c r="F6" s="10">
        <v>0.88990000000000002</v>
      </c>
      <c r="G6" s="9">
        <v>0</v>
      </c>
      <c r="H6" s="9">
        <v>1995.4341529999999</v>
      </c>
      <c r="I6" s="9">
        <v>1996.2225510000001</v>
      </c>
      <c r="J6" s="9">
        <v>2716.9845500000001</v>
      </c>
      <c r="K6" s="9">
        <v>2417.9386</v>
      </c>
      <c r="L6" s="9">
        <v>5134.9231499999996</v>
      </c>
      <c r="M6" s="9">
        <v>2711.93995</v>
      </c>
      <c r="N6" s="9">
        <v>2392.3746000000001</v>
      </c>
      <c r="O6" s="9">
        <v>5104.3145500000001</v>
      </c>
      <c r="P6" s="9">
        <v>2.5310000000000001</v>
      </c>
      <c r="Q6" s="9">
        <v>2.532</v>
      </c>
    </row>
    <row r="7" spans="1:17" x14ac:dyDescent="0.25">
      <c r="A7" s="8">
        <v>6</v>
      </c>
      <c r="B7" s="9">
        <v>30.5</v>
      </c>
      <c r="C7" s="9">
        <v>1996.5</v>
      </c>
      <c r="D7" s="10">
        <v>0.9829</v>
      </c>
      <c r="E7" s="10">
        <v>0.97389999999999999</v>
      </c>
      <c r="F7" s="10">
        <v>0.88770000000000004</v>
      </c>
      <c r="G7" s="9">
        <v>0</v>
      </c>
      <c r="H7" s="9">
        <v>1944.3503479999999</v>
      </c>
      <c r="I7" s="9">
        <v>1911.1729419999999</v>
      </c>
      <c r="J7" s="9">
        <v>2685.7860999999998</v>
      </c>
      <c r="K7" s="9">
        <v>2384.2494499999998</v>
      </c>
      <c r="L7" s="9">
        <v>5070.0355499999996</v>
      </c>
      <c r="M7" s="9">
        <v>2608.5234500000001</v>
      </c>
      <c r="N7" s="9">
        <v>2329.08005</v>
      </c>
      <c r="O7" s="9">
        <v>4937.6035000000002</v>
      </c>
      <c r="P7" s="9">
        <v>2.52</v>
      </c>
      <c r="Q7" s="9">
        <v>2.4769999999999999</v>
      </c>
    </row>
    <row r="8" spans="1:17" x14ac:dyDescent="0.25">
      <c r="A8" s="8">
        <v>7</v>
      </c>
      <c r="B8" s="9">
        <v>30.4</v>
      </c>
      <c r="C8" s="9">
        <v>2011.1</v>
      </c>
      <c r="D8" s="10">
        <v>0.98309999999999997</v>
      </c>
      <c r="E8" s="10">
        <v>0.96960000000000002</v>
      </c>
      <c r="F8" s="10">
        <v>0.89019999999999999</v>
      </c>
      <c r="G8" s="9">
        <v>0</v>
      </c>
      <c r="H8" s="9">
        <v>1949.994506</v>
      </c>
      <c r="I8" s="9">
        <v>1917.008761</v>
      </c>
      <c r="J8" s="9">
        <v>2727.3013999999998</v>
      </c>
      <c r="K8" s="9">
        <v>2427.84465</v>
      </c>
      <c r="L8" s="9">
        <v>5155.1460500000003</v>
      </c>
      <c r="M8" s="9">
        <v>2656.8490999999999</v>
      </c>
      <c r="N8" s="9">
        <v>2341.6624000000002</v>
      </c>
      <c r="O8" s="9">
        <v>4998.5114999999996</v>
      </c>
      <c r="P8" s="9">
        <v>2.5419999999999998</v>
      </c>
      <c r="Q8" s="9">
        <v>2.4990000000000001</v>
      </c>
    </row>
    <row r="9" spans="1:17" x14ac:dyDescent="0.25">
      <c r="A9" s="8">
        <v>8</v>
      </c>
      <c r="B9" s="9">
        <v>30.4</v>
      </c>
      <c r="C9" s="9">
        <v>1990.4</v>
      </c>
      <c r="D9" s="10">
        <v>0.98729999999999996</v>
      </c>
      <c r="E9" s="10">
        <v>0.97670000000000001</v>
      </c>
      <c r="F9" s="10">
        <v>0.88929999999999998</v>
      </c>
      <c r="G9" s="9">
        <v>0</v>
      </c>
      <c r="H9" s="9">
        <v>1944.0095899999999</v>
      </c>
      <c r="I9" s="9">
        <v>1919.323754</v>
      </c>
      <c r="J9" s="9">
        <v>2667.4648499999998</v>
      </c>
      <c r="K9" s="9">
        <v>2372.2336</v>
      </c>
      <c r="L9" s="9">
        <v>5039.6984499999999</v>
      </c>
      <c r="M9" s="9">
        <v>2615.2930500000002</v>
      </c>
      <c r="N9" s="9">
        <v>2306.9447500000001</v>
      </c>
      <c r="O9" s="9">
        <v>4922.2377999999999</v>
      </c>
      <c r="P9" s="9">
        <v>2.52</v>
      </c>
      <c r="Q9" s="9">
        <v>2.488</v>
      </c>
    </row>
    <row r="10" spans="1:17" x14ac:dyDescent="0.25">
      <c r="A10" s="8">
        <v>9</v>
      </c>
      <c r="B10" s="9">
        <v>30.4</v>
      </c>
      <c r="C10" s="9">
        <v>1990.8</v>
      </c>
      <c r="D10" s="10">
        <v>0.996</v>
      </c>
      <c r="E10" s="10">
        <v>0.98980000000000001</v>
      </c>
      <c r="F10" s="10">
        <v>0.88900000000000001</v>
      </c>
      <c r="G10" s="9">
        <v>0</v>
      </c>
      <c r="H10" s="9">
        <v>1970.5469860000001</v>
      </c>
      <c r="I10" s="9">
        <v>1962.727355</v>
      </c>
      <c r="J10" s="9">
        <v>2664.3564999999999</v>
      </c>
      <c r="K10" s="9">
        <v>2368.7377999999999</v>
      </c>
      <c r="L10" s="9">
        <v>5033.0942999999997</v>
      </c>
      <c r="M10" s="9">
        <v>2633.3465500000002</v>
      </c>
      <c r="N10" s="9">
        <v>2348.5445500000001</v>
      </c>
      <c r="O10" s="9">
        <v>4981.8910999999998</v>
      </c>
      <c r="P10" s="9">
        <v>2.52</v>
      </c>
      <c r="Q10" s="9">
        <v>2.5099999999999998</v>
      </c>
    </row>
    <row r="11" spans="1:17" x14ac:dyDescent="0.25">
      <c r="A11" s="8">
        <v>10</v>
      </c>
      <c r="B11" s="9">
        <v>30.5</v>
      </c>
      <c r="C11" s="9">
        <v>2000.6</v>
      </c>
      <c r="D11" s="10">
        <v>0.98740000000000006</v>
      </c>
      <c r="E11" s="10">
        <v>0.98019999999999996</v>
      </c>
      <c r="F11" s="10">
        <v>0.88749999999999996</v>
      </c>
      <c r="G11" s="9">
        <v>0</v>
      </c>
      <c r="H11" s="9">
        <v>1960.9073470000001</v>
      </c>
      <c r="I11" s="9">
        <v>1936.1151560000001</v>
      </c>
      <c r="J11" s="9">
        <v>2688.5744</v>
      </c>
      <c r="K11" s="9">
        <v>2386.0248499999998</v>
      </c>
      <c r="L11" s="9">
        <v>5074.5992500000002</v>
      </c>
      <c r="M11" s="9">
        <v>2627.1976500000001</v>
      </c>
      <c r="N11" s="9">
        <v>2346.71965</v>
      </c>
      <c r="O11" s="9">
        <v>4973.9173000000001</v>
      </c>
      <c r="P11" s="9">
        <v>2.5310000000000001</v>
      </c>
      <c r="Q11" s="9">
        <v>2.4990000000000001</v>
      </c>
    </row>
    <row r="12" spans="1:17" x14ac:dyDescent="0.25">
      <c r="A12" s="8">
        <v>11</v>
      </c>
      <c r="B12" s="9">
        <v>30.6</v>
      </c>
      <c r="C12" s="9">
        <v>2007.4</v>
      </c>
      <c r="D12" s="10">
        <v>0.98740000000000006</v>
      </c>
      <c r="E12" s="10">
        <v>0.97370000000000001</v>
      </c>
      <c r="F12" s="10">
        <v>0.89249999999999996</v>
      </c>
      <c r="G12" s="9">
        <v>0</v>
      </c>
      <c r="H12" s="9">
        <v>1954.6040989999999</v>
      </c>
      <c r="I12" s="9">
        <v>1929.99854</v>
      </c>
      <c r="J12" s="9">
        <v>2694.75065</v>
      </c>
      <c r="K12" s="9">
        <v>2405.04385</v>
      </c>
      <c r="L12" s="9">
        <v>5099.7945</v>
      </c>
      <c r="M12" s="9">
        <v>2645.3695499999999</v>
      </c>
      <c r="N12" s="9">
        <v>2320.2970999999998</v>
      </c>
      <c r="O12" s="9">
        <v>4965.6666500000001</v>
      </c>
      <c r="P12" s="9">
        <v>2.5419999999999998</v>
      </c>
      <c r="Q12" s="9">
        <v>2.5099999999999998</v>
      </c>
    </row>
    <row r="13" spans="1:17" x14ac:dyDescent="0.25">
      <c r="A13" s="8">
        <v>12</v>
      </c>
      <c r="B13" s="9">
        <v>30.5</v>
      </c>
      <c r="C13" s="9">
        <v>2005.8</v>
      </c>
      <c r="D13" s="10">
        <v>0.98740000000000006</v>
      </c>
      <c r="E13" s="10">
        <v>0.97340000000000004</v>
      </c>
      <c r="F13" s="10">
        <v>0.88970000000000005</v>
      </c>
      <c r="G13" s="9">
        <v>0</v>
      </c>
      <c r="H13" s="9">
        <v>1952.5430690000001</v>
      </c>
      <c r="I13" s="9">
        <v>1927.9634550000001</v>
      </c>
      <c r="J13" s="9">
        <v>2704.2332999999999</v>
      </c>
      <c r="K13" s="9">
        <v>2406.0833499999999</v>
      </c>
      <c r="L13" s="9">
        <v>5110.3166499999998</v>
      </c>
      <c r="M13" s="9">
        <v>2627.9656</v>
      </c>
      <c r="N13" s="9">
        <v>2346.6646500000002</v>
      </c>
      <c r="O13" s="9">
        <v>4974.6302500000002</v>
      </c>
      <c r="P13" s="9">
        <v>2.5419999999999998</v>
      </c>
      <c r="Q13" s="9">
        <v>2.5099999999999998</v>
      </c>
    </row>
    <row r="14" spans="1:17" x14ac:dyDescent="0.25">
      <c r="A14" s="8">
        <v>13</v>
      </c>
      <c r="B14" s="9">
        <v>30.5</v>
      </c>
      <c r="C14" s="9">
        <v>2004.3</v>
      </c>
      <c r="D14" s="10">
        <v>0.98309999999999997</v>
      </c>
      <c r="E14" s="10">
        <v>0.9728</v>
      </c>
      <c r="F14" s="10">
        <v>0.89149999999999996</v>
      </c>
      <c r="G14" s="9">
        <v>0</v>
      </c>
      <c r="H14" s="9">
        <v>1949.716932</v>
      </c>
      <c r="I14" s="9">
        <v>1916.7358819999999</v>
      </c>
      <c r="J14" s="9">
        <v>2684.5785500000002</v>
      </c>
      <c r="K14" s="9">
        <v>2393.2309500000001</v>
      </c>
      <c r="L14" s="9">
        <v>5077.8095000000003</v>
      </c>
      <c r="M14" s="9">
        <v>2604.2228500000001</v>
      </c>
      <c r="N14" s="9">
        <v>2335.3027499999998</v>
      </c>
      <c r="O14" s="9">
        <v>4939.5255999999999</v>
      </c>
      <c r="P14" s="9">
        <v>2.5419999999999998</v>
      </c>
      <c r="Q14" s="9">
        <v>2.4990000000000001</v>
      </c>
    </row>
    <row r="15" spans="1:17" x14ac:dyDescent="0.25">
      <c r="A15" s="8">
        <v>14</v>
      </c>
      <c r="B15" s="9">
        <v>30.6</v>
      </c>
      <c r="C15" s="9">
        <v>2012.1</v>
      </c>
      <c r="D15" s="10">
        <v>0.98750000000000004</v>
      </c>
      <c r="E15" s="10">
        <v>0.97629999999999995</v>
      </c>
      <c r="F15" s="10">
        <v>0.875</v>
      </c>
      <c r="G15" s="9">
        <v>0</v>
      </c>
      <c r="H15" s="9">
        <v>1964.5085790000001</v>
      </c>
      <c r="I15" s="9">
        <v>1939.9905309999999</v>
      </c>
      <c r="J15" s="9">
        <v>2723.5711500000002</v>
      </c>
      <c r="K15" s="9">
        <v>2383.1967500000001</v>
      </c>
      <c r="L15" s="9">
        <v>5106.7678999999998</v>
      </c>
      <c r="M15" s="9">
        <v>2646.0226499999999</v>
      </c>
      <c r="N15" s="9">
        <v>2339.95685</v>
      </c>
      <c r="O15" s="9">
        <v>4985.9795000000004</v>
      </c>
      <c r="P15" s="9">
        <v>2.5640000000000001</v>
      </c>
      <c r="Q15" s="9">
        <v>2.532</v>
      </c>
    </row>
    <row r="16" spans="1:17" x14ac:dyDescent="0.25">
      <c r="A16" s="8">
        <v>15</v>
      </c>
      <c r="B16" s="9">
        <v>30.6</v>
      </c>
      <c r="C16" s="9">
        <v>2001.9</v>
      </c>
      <c r="D16" s="10">
        <v>0.98740000000000006</v>
      </c>
      <c r="E16" s="10">
        <v>0.97560000000000002</v>
      </c>
      <c r="F16" s="10">
        <v>0.88929999999999998</v>
      </c>
      <c r="G16" s="9">
        <v>0</v>
      </c>
      <c r="H16" s="9">
        <v>1952.9835459999999</v>
      </c>
      <c r="I16" s="9">
        <v>1928.398387</v>
      </c>
      <c r="J16" s="9">
        <v>2676.6493</v>
      </c>
      <c r="K16" s="9">
        <v>2380.2273</v>
      </c>
      <c r="L16" s="9">
        <v>5056.8765999999996</v>
      </c>
      <c r="M16" s="9">
        <v>2616.9630999999999</v>
      </c>
      <c r="N16" s="9">
        <v>2316.3486499999999</v>
      </c>
      <c r="O16" s="9">
        <v>4933.3117499999998</v>
      </c>
      <c r="P16" s="9">
        <v>2.5419999999999998</v>
      </c>
      <c r="Q16" s="9">
        <v>2.5099999999999998</v>
      </c>
    </row>
    <row r="17" spans="1:17" x14ac:dyDescent="0.25">
      <c r="A17" s="8">
        <v>16</v>
      </c>
      <c r="B17" s="9">
        <v>30.6</v>
      </c>
      <c r="C17" s="9">
        <v>2004.8</v>
      </c>
      <c r="D17" s="10">
        <v>0.98750000000000004</v>
      </c>
      <c r="E17" s="10">
        <v>0.98470000000000002</v>
      </c>
      <c r="F17" s="10">
        <v>0.87609999999999999</v>
      </c>
      <c r="G17" s="9">
        <v>0</v>
      </c>
      <c r="H17" s="9">
        <v>1974.095094</v>
      </c>
      <c r="I17" s="9">
        <v>1949.3512470000001</v>
      </c>
      <c r="J17" s="9">
        <v>2689.7276499999998</v>
      </c>
      <c r="K17" s="9">
        <v>2356.41615</v>
      </c>
      <c r="L17" s="9">
        <v>5046.1437999999998</v>
      </c>
      <c r="M17" s="9">
        <v>2637.8123000000001</v>
      </c>
      <c r="N17" s="9">
        <v>2331.0463</v>
      </c>
      <c r="O17" s="9">
        <v>4968.8585999999996</v>
      </c>
      <c r="P17" s="9">
        <v>2.5529999999999999</v>
      </c>
      <c r="Q17" s="9">
        <v>2.5209999999999999</v>
      </c>
    </row>
    <row r="18" spans="1:17" x14ac:dyDescent="0.25">
      <c r="A18" s="8">
        <v>17</v>
      </c>
      <c r="B18" s="9">
        <v>30.6</v>
      </c>
      <c r="C18" s="9">
        <v>2009.6</v>
      </c>
      <c r="D18" s="10">
        <v>0.99180000000000001</v>
      </c>
      <c r="E18" s="10">
        <v>0.98119999999999996</v>
      </c>
      <c r="F18" s="10">
        <v>0.88080000000000003</v>
      </c>
      <c r="G18" s="9">
        <v>0</v>
      </c>
      <c r="H18" s="9">
        <v>1971.830375</v>
      </c>
      <c r="I18" s="9">
        <v>1955.6804380000001</v>
      </c>
      <c r="J18" s="9">
        <v>2703.1606499999998</v>
      </c>
      <c r="K18" s="9">
        <v>2380.95165</v>
      </c>
      <c r="L18" s="9">
        <v>5084.1122999999998</v>
      </c>
      <c r="M18" s="9">
        <v>2647.4141500000001</v>
      </c>
      <c r="N18" s="9">
        <v>2341.1442999999999</v>
      </c>
      <c r="O18" s="9">
        <v>4988.5584500000004</v>
      </c>
      <c r="P18" s="9">
        <v>2.5640000000000001</v>
      </c>
      <c r="Q18" s="9">
        <v>2.5430000000000001</v>
      </c>
    </row>
    <row r="19" spans="1:17" x14ac:dyDescent="0.25">
      <c r="A19" s="8">
        <v>18</v>
      </c>
      <c r="B19" s="9">
        <v>30.7</v>
      </c>
      <c r="C19" s="9">
        <v>2005.4</v>
      </c>
      <c r="D19" s="10">
        <v>0.98750000000000004</v>
      </c>
      <c r="E19" s="10">
        <v>0.98470000000000002</v>
      </c>
      <c r="F19" s="10">
        <v>0.878</v>
      </c>
      <c r="G19" s="9">
        <v>0</v>
      </c>
      <c r="H19" s="9">
        <v>1974.8028079999999</v>
      </c>
      <c r="I19" s="9">
        <v>1950.156283</v>
      </c>
      <c r="J19" s="9">
        <v>2688.70975</v>
      </c>
      <c r="K19" s="9">
        <v>2360.6660000000002</v>
      </c>
      <c r="L19" s="9">
        <v>5049.3757500000002</v>
      </c>
      <c r="M19" s="9">
        <v>2643.0639500000002</v>
      </c>
      <c r="N19" s="9">
        <v>2329.2714500000002</v>
      </c>
      <c r="O19" s="9">
        <v>4972.3353999999999</v>
      </c>
      <c r="P19" s="9">
        <v>2.5640000000000001</v>
      </c>
      <c r="Q19" s="9">
        <v>2.532</v>
      </c>
    </row>
    <row r="20" spans="1:17" x14ac:dyDescent="0.25">
      <c r="A20" s="8">
        <v>19</v>
      </c>
      <c r="B20" s="9">
        <v>30.7</v>
      </c>
      <c r="C20" s="9">
        <v>1995.7</v>
      </c>
      <c r="D20" s="10">
        <v>0.98309999999999997</v>
      </c>
      <c r="E20" s="10">
        <v>0.97550000000000003</v>
      </c>
      <c r="F20" s="10">
        <v>0.89290000000000003</v>
      </c>
      <c r="G20" s="9">
        <v>0</v>
      </c>
      <c r="H20" s="9">
        <v>1946.811835</v>
      </c>
      <c r="I20" s="9">
        <v>1913.879927</v>
      </c>
      <c r="J20" s="9">
        <v>2642.5756999999999</v>
      </c>
      <c r="K20" s="9">
        <v>2359.4427999999998</v>
      </c>
      <c r="L20" s="9">
        <v>5002.0185000000001</v>
      </c>
      <c r="M20" s="9">
        <v>2569.7602999999999</v>
      </c>
      <c r="N20" s="9">
        <v>2309.7249999999999</v>
      </c>
      <c r="O20" s="9">
        <v>4879.4853000000003</v>
      </c>
      <c r="P20" s="9">
        <v>2.5419999999999998</v>
      </c>
      <c r="Q20" s="9">
        <v>2.4990000000000001</v>
      </c>
    </row>
    <row r="21" spans="1:17" x14ac:dyDescent="0.25">
      <c r="A21" s="8">
        <v>20</v>
      </c>
      <c r="B21" s="9">
        <v>30.7</v>
      </c>
      <c r="C21" s="9">
        <v>2014.8</v>
      </c>
      <c r="D21" s="10">
        <v>0.97899999999999998</v>
      </c>
      <c r="E21" s="10">
        <v>0.96689999999999998</v>
      </c>
      <c r="F21" s="10">
        <v>0.87209999999999999</v>
      </c>
      <c r="G21" s="9">
        <v>0</v>
      </c>
      <c r="H21" s="9">
        <v>1948.1918780000001</v>
      </c>
      <c r="I21" s="9">
        <v>1907.3365920000001</v>
      </c>
      <c r="J21" s="9">
        <v>2722.1848</v>
      </c>
      <c r="K21" s="9">
        <v>2373.9540000000002</v>
      </c>
      <c r="L21" s="9">
        <v>5096.1387999999997</v>
      </c>
      <c r="M21" s="9">
        <v>2612.7100999999998</v>
      </c>
      <c r="N21" s="9">
        <v>2314.9533000000001</v>
      </c>
      <c r="O21" s="9">
        <v>4927.6634000000004</v>
      </c>
      <c r="P21" s="9">
        <v>2.5750000000000002</v>
      </c>
      <c r="Q21" s="9">
        <v>2.5209999999999999</v>
      </c>
    </row>
    <row r="22" spans="1:17" x14ac:dyDescent="0.25">
      <c r="A22" s="8">
        <v>21</v>
      </c>
      <c r="B22" s="9">
        <v>30.7</v>
      </c>
      <c r="C22" s="9">
        <v>2014.4</v>
      </c>
      <c r="D22" s="10">
        <v>0.98319999999999996</v>
      </c>
      <c r="E22" s="10">
        <v>0.97199999999999998</v>
      </c>
      <c r="F22" s="10">
        <v>0.88660000000000005</v>
      </c>
      <c r="G22" s="9">
        <v>0</v>
      </c>
      <c r="H22" s="9">
        <v>1957.897219</v>
      </c>
      <c r="I22" s="9">
        <v>1925.0619690000001</v>
      </c>
      <c r="J22" s="9">
        <v>2691.8024</v>
      </c>
      <c r="K22" s="9">
        <v>2386.5869499999999</v>
      </c>
      <c r="L22" s="9">
        <v>5078.3893500000004</v>
      </c>
      <c r="M22" s="9">
        <v>2599.7073</v>
      </c>
      <c r="N22" s="9">
        <v>2336.2361000000001</v>
      </c>
      <c r="O22" s="9">
        <v>4935.9434000000001</v>
      </c>
      <c r="P22" s="9">
        <v>2.5640000000000001</v>
      </c>
      <c r="Q22" s="9">
        <v>2.5209999999999999</v>
      </c>
    </row>
    <row r="23" spans="1:17" x14ac:dyDescent="0.25">
      <c r="A23" s="8">
        <v>22</v>
      </c>
      <c r="B23" s="9">
        <v>30.7</v>
      </c>
      <c r="C23" s="9">
        <v>2001.6</v>
      </c>
      <c r="D23" s="10">
        <v>0.99180000000000001</v>
      </c>
      <c r="E23" s="10">
        <v>0.98070000000000002</v>
      </c>
      <c r="F23" s="10">
        <v>0.88739999999999997</v>
      </c>
      <c r="G23" s="9">
        <v>0</v>
      </c>
      <c r="H23" s="9">
        <v>1962.9440070000001</v>
      </c>
      <c r="I23" s="9">
        <v>1946.7975819999999</v>
      </c>
      <c r="J23" s="9">
        <v>2681.7923999999998</v>
      </c>
      <c r="K23" s="9">
        <v>2379.7851000000001</v>
      </c>
      <c r="L23" s="9">
        <v>5061.5775000000003</v>
      </c>
      <c r="M23" s="9">
        <v>2618.7867000000001</v>
      </c>
      <c r="N23" s="9">
        <v>2345.0388499999999</v>
      </c>
      <c r="O23" s="9">
        <v>4963.8255499999996</v>
      </c>
      <c r="P23" s="9">
        <v>2.5529999999999999</v>
      </c>
      <c r="Q23" s="9">
        <v>2.532</v>
      </c>
    </row>
    <row r="24" spans="1:17" x14ac:dyDescent="0.25">
      <c r="A24" s="8">
        <v>23</v>
      </c>
      <c r="B24" s="9">
        <v>30.7</v>
      </c>
      <c r="C24" s="9">
        <v>2012.3</v>
      </c>
      <c r="D24" s="10">
        <v>0.99609999999999999</v>
      </c>
      <c r="E24" s="10">
        <v>0.98150000000000004</v>
      </c>
      <c r="F24" s="10">
        <v>0.89270000000000005</v>
      </c>
      <c r="G24" s="9">
        <v>0</v>
      </c>
      <c r="H24" s="9">
        <v>1975.0248979999999</v>
      </c>
      <c r="I24" s="9">
        <v>1967.321993</v>
      </c>
      <c r="J24" s="9">
        <v>2690.8051500000001</v>
      </c>
      <c r="K24" s="9">
        <v>2401.9897000000001</v>
      </c>
      <c r="L24" s="9">
        <v>5092.7948500000002</v>
      </c>
      <c r="M24" s="9">
        <v>2657.8079499999999</v>
      </c>
      <c r="N24" s="9">
        <v>2340.6498499999998</v>
      </c>
      <c r="O24" s="9">
        <v>4998.4578000000001</v>
      </c>
      <c r="P24" s="9">
        <v>2.5640000000000001</v>
      </c>
      <c r="Q24" s="9">
        <v>2.5539999999999998</v>
      </c>
    </row>
    <row r="25" spans="1:17" x14ac:dyDescent="0.25">
      <c r="A25" s="8">
        <v>24</v>
      </c>
      <c r="B25" s="9">
        <v>30.7</v>
      </c>
      <c r="C25" s="9">
        <v>2005.2</v>
      </c>
      <c r="D25" s="10">
        <v>0.99609999999999999</v>
      </c>
      <c r="E25" s="10">
        <v>0.99160000000000004</v>
      </c>
      <c r="F25" s="10">
        <v>0.87909999999999999</v>
      </c>
      <c r="G25" s="9">
        <v>0</v>
      </c>
      <c r="H25" s="9">
        <v>1988.293848</v>
      </c>
      <c r="I25" s="9">
        <v>1980.539192</v>
      </c>
      <c r="J25" s="9">
        <v>2679.2730499999998</v>
      </c>
      <c r="K25" s="9">
        <v>2355.3931499999999</v>
      </c>
      <c r="L25" s="9">
        <v>5034.6661999999997</v>
      </c>
      <c r="M25" s="9">
        <v>2655.6190499999998</v>
      </c>
      <c r="N25" s="9">
        <v>2336.5990999999999</v>
      </c>
      <c r="O25" s="9">
        <v>4992.2181499999997</v>
      </c>
      <c r="P25" s="9">
        <v>2.5640000000000001</v>
      </c>
      <c r="Q25" s="9">
        <v>2.5539999999999998</v>
      </c>
    </row>
    <row r="26" spans="1:17" x14ac:dyDescent="0.25">
      <c r="A26" s="11">
        <v>25</v>
      </c>
      <c r="B26" s="12">
        <v>30.8</v>
      </c>
      <c r="C26" s="12">
        <v>2013.6</v>
      </c>
      <c r="D26" s="13">
        <v>0.99180000000000001</v>
      </c>
      <c r="E26" s="13">
        <v>0.97350000000000003</v>
      </c>
      <c r="F26" s="13">
        <v>0.87390000000000001</v>
      </c>
      <c r="G26" s="12">
        <v>0</v>
      </c>
      <c r="H26" s="12">
        <v>1960.198269</v>
      </c>
      <c r="I26" s="12">
        <v>1944.2121870000001</v>
      </c>
      <c r="J26" s="12">
        <v>2721.8456999999999</v>
      </c>
      <c r="K26" s="12">
        <v>2378.7357000000002</v>
      </c>
      <c r="L26" s="12">
        <v>5100.5814</v>
      </c>
      <c r="M26" s="12">
        <v>2637.5765500000002</v>
      </c>
      <c r="N26" s="12">
        <v>2327.7347500000001</v>
      </c>
      <c r="O26" s="12">
        <v>4965.3113000000003</v>
      </c>
      <c r="P26" s="12">
        <v>2.5750000000000002</v>
      </c>
      <c r="Q26" s="12">
        <v>2.5539999999999998</v>
      </c>
    </row>
    <row r="27" spans="1:17" ht="7.5" customHeight="1" x14ac:dyDescent="0.25">
      <c r="A27" s="30"/>
      <c r="B27" s="1"/>
      <c r="C27" s="1"/>
      <c r="D27" s="2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31" t="s">
        <v>53</v>
      </c>
      <c r="B28" s="32">
        <f>LARGE(B2:B26,1)</f>
        <v>30.8</v>
      </c>
      <c r="C28" s="32">
        <f t="shared" ref="C28:Q28" si="0">LARGE(C2:C26,1)</f>
        <v>2014.8</v>
      </c>
      <c r="D28" s="7">
        <f t="shared" si="0"/>
        <v>1.0004</v>
      </c>
      <c r="E28" s="7">
        <f t="shared" si="0"/>
        <v>0.99529999999999996</v>
      </c>
      <c r="F28" s="7">
        <f t="shared" si="0"/>
        <v>0.89290000000000003</v>
      </c>
      <c r="G28" s="3">
        <f t="shared" si="0"/>
        <v>0</v>
      </c>
      <c r="H28" s="3">
        <f t="shared" si="0"/>
        <v>1995.4341529999999</v>
      </c>
      <c r="I28" s="3">
        <f t="shared" si="0"/>
        <v>1996.2225510000001</v>
      </c>
      <c r="J28" s="3">
        <f t="shared" si="0"/>
        <v>2811.6894000000002</v>
      </c>
      <c r="K28" s="3">
        <f t="shared" si="0"/>
        <v>2437.7589499999999</v>
      </c>
      <c r="L28" s="3">
        <f t="shared" si="0"/>
        <v>5193.7460000000001</v>
      </c>
      <c r="M28" s="3">
        <f t="shared" si="0"/>
        <v>2717.3305500000001</v>
      </c>
      <c r="N28" s="3">
        <f t="shared" si="0"/>
        <v>2413.4726000000001</v>
      </c>
      <c r="O28" s="3">
        <f t="shared" si="0"/>
        <v>5130.8031499999997</v>
      </c>
      <c r="P28" s="32">
        <f t="shared" si="0"/>
        <v>2.5750000000000002</v>
      </c>
      <c r="Q28" s="3">
        <f t="shared" si="0"/>
        <v>2.5539999999999998</v>
      </c>
    </row>
    <row r="29" spans="1:17" x14ac:dyDescent="0.25">
      <c r="A29" s="31" t="s">
        <v>52</v>
      </c>
      <c r="B29" s="32">
        <f t="shared" ref="B29:Q29" si="1">AVERAGE(B2:B26)</f>
        <v>30.532000000000018</v>
      </c>
      <c r="C29" s="32">
        <f t="shared" si="1"/>
        <v>2004.1760000000002</v>
      </c>
      <c r="D29" s="7">
        <f t="shared" si="1"/>
        <v>0.98895600000000028</v>
      </c>
      <c r="E29" s="7">
        <f t="shared" si="1"/>
        <v>0.97914400000000001</v>
      </c>
      <c r="F29" s="7">
        <f t="shared" si="1"/>
        <v>0.88378400000000013</v>
      </c>
      <c r="G29" s="3">
        <f t="shared" si="1"/>
        <v>0</v>
      </c>
      <c r="H29" s="3">
        <f t="shared" si="1"/>
        <v>1962.3680057999998</v>
      </c>
      <c r="I29" s="3">
        <f t="shared" si="1"/>
        <v>1940.7841471599997</v>
      </c>
      <c r="J29" s="3">
        <f t="shared" si="1"/>
        <v>2700.9419700000003</v>
      </c>
      <c r="K29" s="3">
        <f t="shared" si="1"/>
        <v>2386.8348019999994</v>
      </c>
      <c r="L29" s="3">
        <f t="shared" si="1"/>
        <v>5087.7767720000002</v>
      </c>
      <c r="M29" s="3">
        <f t="shared" si="1"/>
        <v>2640.1563079999996</v>
      </c>
      <c r="N29" s="3">
        <f t="shared" si="1"/>
        <v>2341.492714</v>
      </c>
      <c r="O29" s="3">
        <f t="shared" si="1"/>
        <v>4981.6490219999996</v>
      </c>
      <c r="P29" s="32">
        <f t="shared" si="1"/>
        <v>2.5424800000000003</v>
      </c>
      <c r="Q29" s="3">
        <f t="shared" si="1"/>
        <v>2.5144000000000006</v>
      </c>
    </row>
    <row r="30" spans="1:17" x14ac:dyDescent="0.25">
      <c r="A30" s="31" t="s">
        <v>54</v>
      </c>
      <c r="B30" s="32">
        <f>SMALL(B2:B26,1)</f>
        <v>30.2</v>
      </c>
      <c r="C30" s="32">
        <f t="shared" ref="C30:Q30" si="2">SMALL(C2:C26,1)</f>
        <v>1990.4</v>
      </c>
      <c r="D30" s="7">
        <f t="shared" si="2"/>
        <v>0.97899999999999998</v>
      </c>
      <c r="E30" s="7">
        <f t="shared" si="2"/>
        <v>0.96689999999999998</v>
      </c>
      <c r="F30" s="7">
        <f t="shared" si="2"/>
        <v>0.84719999999999995</v>
      </c>
      <c r="G30" s="3">
        <f t="shared" si="2"/>
        <v>0</v>
      </c>
      <c r="H30" s="3">
        <f t="shared" si="2"/>
        <v>1941.7513309999999</v>
      </c>
      <c r="I30" s="3">
        <f t="shared" si="2"/>
        <v>1907.3365920000001</v>
      </c>
      <c r="J30" s="3">
        <f t="shared" si="2"/>
        <v>2642.5756999999999</v>
      </c>
      <c r="K30" s="3">
        <f t="shared" si="2"/>
        <v>2355.3931499999999</v>
      </c>
      <c r="L30" s="3">
        <f t="shared" si="2"/>
        <v>5002.0185000000001</v>
      </c>
      <c r="M30" s="3">
        <f t="shared" si="2"/>
        <v>2569.7602999999999</v>
      </c>
      <c r="N30" s="3">
        <f t="shared" si="2"/>
        <v>2306.9447500000001</v>
      </c>
      <c r="O30" s="3">
        <f t="shared" si="2"/>
        <v>4879.4853000000003</v>
      </c>
      <c r="P30" s="32">
        <f t="shared" si="2"/>
        <v>2.4980000000000002</v>
      </c>
      <c r="Q30" s="3">
        <f t="shared" si="2"/>
        <v>2.4660000000000002</v>
      </c>
    </row>
    <row r="31" spans="1:17" x14ac:dyDescent="0.25">
      <c r="A31" s="31" t="s">
        <v>59</v>
      </c>
      <c r="B31" s="33">
        <f>_xlfn.STDEV.S(B2:B26)^2</f>
        <v>2.8933333333333408E-2</v>
      </c>
      <c r="C31" s="33">
        <f t="shared" ref="C31:Q31" si="3">_xlfn.STDEV.S(C2:C26)^2</f>
        <v>54.343566666666298</v>
      </c>
      <c r="D31" s="7">
        <f t="shared" si="3"/>
        <v>3.4142566666666613E-5</v>
      </c>
      <c r="E31" s="7">
        <f t="shared" si="3"/>
        <v>6.2329233333333265E-5</v>
      </c>
      <c r="F31" s="7">
        <f t="shared" si="3"/>
        <v>9.7274733333333542E-5</v>
      </c>
      <c r="G31" s="5">
        <f t="shared" si="3"/>
        <v>0</v>
      </c>
      <c r="H31" s="5">
        <f t="shared" si="3"/>
        <v>246.14775198237126</v>
      </c>
      <c r="I31" s="5">
        <f t="shared" si="3"/>
        <v>675.32440064319962</v>
      </c>
      <c r="J31" s="5">
        <f t="shared" si="3"/>
        <v>1065.5367224027116</v>
      </c>
      <c r="K31" s="5">
        <f t="shared" si="3"/>
        <v>445.2772571034331</v>
      </c>
      <c r="L31" s="5">
        <f t="shared" si="3"/>
        <v>2115.9610725868961</v>
      </c>
      <c r="M31" s="5">
        <f t="shared" si="3"/>
        <v>1157.3324441620168</v>
      </c>
      <c r="N31" s="5">
        <f t="shared" si="3"/>
        <v>703.91184156406666</v>
      </c>
      <c r="O31" s="5">
        <f t="shared" si="3"/>
        <v>3350.8623624243901</v>
      </c>
      <c r="P31" s="34">
        <f t="shared" si="3"/>
        <v>4.7509333333333283E-4</v>
      </c>
      <c r="Q31" s="4">
        <f t="shared" si="3"/>
        <v>5.8483333333333163E-4</v>
      </c>
    </row>
    <row r="32" spans="1:17" x14ac:dyDescent="0.25">
      <c r="A32" s="31" t="s">
        <v>56</v>
      </c>
      <c r="B32" s="33">
        <f t="shared" ref="B32:Q32" si="4">_xlfn.STDEV.S(B2:B26)</f>
        <v>0.17009801096230787</v>
      </c>
      <c r="C32" s="33">
        <f t="shared" si="4"/>
        <v>7.3718089141449061</v>
      </c>
      <c r="D32" s="7">
        <f t="shared" si="4"/>
        <v>5.8431640971879795E-3</v>
      </c>
      <c r="E32" s="7">
        <f t="shared" si="4"/>
        <v>7.8948865307446481E-3</v>
      </c>
      <c r="F32" s="7">
        <f t="shared" si="4"/>
        <v>9.8627954117143455E-3</v>
      </c>
      <c r="G32" s="5">
        <f t="shared" si="4"/>
        <v>0</v>
      </c>
      <c r="H32" s="5">
        <f t="shared" si="4"/>
        <v>15.689096595482203</v>
      </c>
      <c r="I32" s="5">
        <f t="shared" si="4"/>
        <v>25.987004456904987</v>
      </c>
      <c r="J32" s="5">
        <f t="shared" si="4"/>
        <v>32.642559985434836</v>
      </c>
      <c r="K32" s="5">
        <f t="shared" si="4"/>
        <v>21.101593710036052</v>
      </c>
      <c r="L32" s="5">
        <f t="shared" si="4"/>
        <v>45.999576873998485</v>
      </c>
      <c r="M32" s="5">
        <f t="shared" si="4"/>
        <v>34.019589123944705</v>
      </c>
      <c r="N32" s="5">
        <f t="shared" si="4"/>
        <v>26.531336972796275</v>
      </c>
      <c r="O32" s="5">
        <f t="shared" si="4"/>
        <v>57.886633711284247</v>
      </c>
      <c r="P32" s="34">
        <f t="shared" si="4"/>
        <v>2.1796635826047395E-2</v>
      </c>
      <c r="Q32" s="4">
        <f t="shared" si="4"/>
        <v>2.4183327590166982E-2</v>
      </c>
    </row>
    <row r="33" spans="1:22" x14ac:dyDescent="0.25">
      <c r="A33" s="31" t="s">
        <v>55</v>
      </c>
      <c r="B33" s="33">
        <f>3*B32</f>
        <v>0.51029403288692365</v>
      </c>
      <c r="C33" s="33">
        <f t="shared" ref="C33:Q33" si="5">3*C32</f>
        <v>22.115426742434718</v>
      </c>
      <c r="D33" s="7">
        <f t="shared" si="5"/>
        <v>1.752949229156394E-2</v>
      </c>
      <c r="E33" s="7">
        <f t="shared" si="5"/>
        <v>2.3684659592233946E-2</v>
      </c>
      <c r="F33" s="7">
        <f t="shared" si="5"/>
        <v>2.9588386235143038E-2</v>
      </c>
      <c r="G33" s="5">
        <f t="shared" si="5"/>
        <v>0</v>
      </c>
      <c r="H33" s="5">
        <f t="shared" si="5"/>
        <v>47.067289786446608</v>
      </c>
      <c r="I33" s="5">
        <f t="shared" si="5"/>
        <v>77.961013370714966</v>
      </c>
      <c r="J33" s="5">
        <f t="shared" si="5"/>
        <v>97.927679956304502</v>
      </c>
      <c r="K33" s="5">
        <f t="shared" si="5"/>
        <v>63.304781130108154</v>
      </c>
      <c r="L33" s="5">
        <f t="shared" si="5"/>
        <v>137.99873062199546</v>
      </c>
      <c r="M33" s="5">
        <f t="shared" si="5"/>
        <v>102.05876737183411</v>
      </c>
      <c r="N33" s="5">
        <f t="shared" si="5"/>
        <v>79.594010918388818</v>
      </c>
      <c r="O33" s="5">
        <f t="shared" si="5"/>
        <v>173.65990113385274</v>
      </c>
      <c r="P33" s="34">
        <f t="shared" si="5"/>
        <v>6.538990747814219E-2</v>
      </c>
      <c r="Q33" s="4">
        <f t="shared" si="5"/>
        <v>7.2549982770500954E-2</v>
      </c>
    </row>
    <row r="34" spans="1:22" x14ac:dyDescent="0.25">
      <c r="A34" s="31" t="s">
        <v>57</v>
      </c>
      <c r="B34" s="35">
        <f>IFERROR(B33/B29,0)</f>
        <v>1.6713416510118019E-2</v>
      </c>
      <c r="C34" s="35">
        <f t="shared" ref="C34:Q34" si="6">IFERROR(C33/C29,0)</f>
        <v>1.1034672974047546E-2</v>
      </c>
      <c r="D34" s="6">
        <f t="shared" si="6"/>
        <v>1.77252499520342E-2</v>
      </c>
      <c r="E34" s="6">
        <f t="shared" si="6"/>
        <v>2.4189148472782293E-2</v>
      </c>
      <c r="F34" s="6">
        <f t="shared" si="6"/>
        <v>3.3479205592252217E-2</v>
      </c>
      <c r="G34" s="6">
        <f t="shared" si="6"/>
        <v>0</v>
      </c>
      <c r="H34" s="6">
        <f t="shared" si="6"/>
        <v>2.3984945559310959E-2</v>
      </c>
      <c r="I34" s="6">
        <f t="shared" si="6"/>
        <v>4.0169852729267888E-2</v>
      </c>
      <c r="J34" s="6">
        <f t="shared" si="6"/>
        <v>3.6256861881525167E-2</v>
      </c>
      <c r="K34" s="6">
        <f t="shared" si="6"/>
        <v>2.6522481185988746E-2</v>
      </c>
      <c r="L34" s="6">
        <f t="shared" si="6"/>
        <v>2.712358202927765E-2</v>
      </c>
      <c r="M34" s="6">
        <f t="shared" si="6"/>
        <v>3.8656335256584407E-2</v>
      </c>
      <c r="N34" s="6">
        <f t="shared" si="6"/>
        <v>3.3992850134655091E-2</v>
      </c>
      <c r="O34" s="6">
        <f t="shared" si="6"/>
        <v>3.4859922962644389E-2</v>
      </c>
      <c r="P34" s="35">
        <f>IFERROR(P33/P29,0)</f>
        <v>2.5718946649783747E-2</v>
      </c>
      <c r="Q34" s="6">
        <f t="shared" si="6"/>
        <v>2.8853795247574344E-2</v>
      </c>
    </row>
    <row r="35" spans="1:22" x14ac:dyDescent="0.25">
      <c r="A35" s="27"/>
      <c r="S35" s="31"/>
      <c r="T35" s="29" t="s">
        <v>0</v>
      </c>
      <c r="U35" s="29" t="s">
        <v>1</v>
      </c>
      <c r="V35" s="29" t="s">
        <v>14</v>
      </c>
    </row>
    <row r="36" spans="1:22" x14ac:dyDescent="0.25">
      <c r="S36" s="31" t="s">
        <v>57</v>
      </c>
      <c r="T36" s="39">
        <v>1.6713416510118019E-2</v>
      </c>
      <c r="U36" s="39">
        <v>1.1034672974047546E-2</v>
      </c>
      <c r="V36" s="39">
        <v>2.5718946649783747E-2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E97F-8180-4E44-B7C6-E073474382CC}">
  <dimension ref="A1:Q37"/>
  <sheetViews>
    <sheetView workbookViewId="0">
      <selection activeCell="E22" sqref="E22"/>
    </sheetView>
  </sheetViews>
  <sheetFormatPr defaultRowHeight="15" x14ac:dyDescent="0.25"/>
  <cols>
    <col min="2" max="2" width="11.28515625" bestFit="1" customWidth="1"/>
    <col min="3" max="3" width="10.28515625" bestFit="1" customWidth="1"/>
    <col min="4" max="4" width="14.7109375" bestFit="1" customWidth="1"/>
    <col min="5" max="5" width="15" bestFit="1" customWidth="1"/>
    <col min="6" max="6" width="13.7109375" bestFit="1" customWidth="1"/>
    <col min="7" max="7" width="16.7109375" bestFit="1" customWidth="1"/>
    <col min="8" max="8" width="15.42578125" bestFit="1" customWidth="1"/>
    <col min="9" max="9" width="18.5703125" bestFit="1" customWidth="1"/>
    <col min="10" max="15" width="12.7109375" bestFit="1" customWidth="1"/>
    <col min="16" max="17" width="16" bestFit="1" customWidth="1"/>
  </cols>
  <sheetData>
    <row r="1" spans="1:17" s="27" customFormat="1" x14ac:dyDescent="0.25">
      <c r="A1" s="26"/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6" t="s">
        <v>14</v>
      </c>
      <c r="Q1" s="26" t="s">
        <v>15</v>
      </c>
    </row>
    <row r="2" spans="1:17" x14ac:dyDescent="0.25">
      <c r="A2" s="23" t="s">
        <v>16</v>
      </c>
      <c r="B2" s="1">
        <v>30.8</v>
      </c>
      <c r="C2" s="1">
        <v>374.8</v>
      </c>
      <c r="D2" s="2">
        <v>0.92120000000000002</v>
      </c>
      <c r="E2" s="2">
        <v>0.86119999999999997</v>
      </c>
      <c r="F2" s="2">
        <v>0.97909999999999997</v>
      </c>
      <c r="G2" s="1">
        <v>0</v>
      </c>
      <c r="H2" s="1">
        <v>322.76257279999999</v>
      </c>
      <c r="I2" s="1">
        <v>297.34213149999999</v>
      </c>
      <c r="J2" s="1">
        <v>74.910650000000004</v>
      </c>
      <c r="K2" s="1">
        <v>73.344700000000003</v>
      </c>
      <c r="L2" s="1">
        <v>148.25534999999999</v>
      </c>
      <c r="M2" s="1">
        <v>64.351650000000006</v>
      </c>
      <c r="N2" s="1">
        <v>63.319850000000002</v>
      </c>
      <c r="O2" s="1">
        <v>127.67149999999999</v>
      </c>
      <c r="P2" s="1">
        <v>0.41899999999999998</v>
      </c>
      <c r="Q2" s="1">
        <v>0.38600000000000001</v>
      </c>
    </row>
    <row r="3" spans="1:17" x14ac:dyDescent="0.25">
      <c r="A3" s="23" t="s">
        <v>17</v>
      </c>
      <c r="B3" s="1">
        <v>30.9</v>
      </c>
      <c r="C3" s="1">
        <v>380.8</v>
      </c>
      <c r="D3" s="2">
        <v>0.97609999999999997</v>
      </c>
      <c r="E3" s="2">
        <v>0.96340000000000003</v>
      </c>
      <c r="F3" s="2">
        <v>0.98480000000000001</v>
      </c>
      <c r="G3" s="1">
        <v>0</v>
      </c>
      <c r="H3" s="1">
        <v>366.86304660000002</v>
      </c>
      <c r="I3" s="1">
        <v>358.10736530000003</v>
      </c>
      <c r="J3" s="1">
        <v>76.130549999999999</v>
      </c>
      <c r="K3" s="1">
        <v>74.975449999999995</v>
      </c>
      <c r="L3" s="1">
        <v>151.10599999999999</v>
      </c>
      <c r="M3" s="1">
        <v>74.60915</v>
      </c>
      <c r="N3" s="1">
        <v>70.966499999999996</v>
      </c>
      <c r="O3" s="1">
        <v>145.57565</v>
      </c>
      <c r="P3" s="1">
        <v>0.41899999999999998</v>
      </c>
      <c r="Q3" s="1">
        <v>0.40899999999999997</v>
      </c>
    </row>
    <row r="4" spans="1:17" x14ac:dyDescent="0.25">
      <c r="A4" s="23" t="s">
        <v>18</v>
      </c>
      <c r="B4" s="1">
        <v>30.9</v>
      </c>
      <c r="C4" s="1">
        <v>377.6</v>
      </c>
      <c r="D4" s="2">
        <v>0.89739999999999998</v>
      </c>
      <c r="E4" s="2">
        <v>0.83299999999999996</v>
      </c>
      <c r="F4" s="2">
        <v>0.9647</v>
      </c>
      <c r="G4" s="1">
        <v>0</v>
      </c>
      <c r="H4" s="1">
        <v>314.54009780000001</v>
      </c>
      <c r="I4" s="1">
        <v>282.2603264</v>
      </c>
      <c r="J4" s="1">
        <v>75.303349999999995</v>
      </c>
      <c r="K4" s="1">
        <v>72.646199999999993</v>
      </c>
      <c r="L4" s="1">
        <v>147.94954999999999</v>
      </c>
      <c r="M4" s="1">
        <v>62.559100000000001</v>
      </c>
      <c r="N4" s="1">
        <v>60.682600000000001</v>
      </c>
      <c r="O4" s="1">
        <v>123.24169999999999</v>
      </c>
      <c r="P4" s="1">
        <v>0.41899999999999998</v>
      </c>
      <c r="Q4" s="1">
        <v>0.376</v>
      </c>
    </row>
    <row r="5" spans="1:17" x14ac:dyDescent="0.25">
      <c r="A5" s="23" t="s">
        <v>19</v>
      </c>
      <c r="B5" s="1">
        <v>30.8</v>
      </c>
      <c r="C5" s="1">
        <v>635.1</v>
      </c>
      <c r="D5" s="2">
        <v>0.95530000000000004</v>
      </c>
      <c r="E5" s="2">
        <v>0.91759999999999997</v>
      </c>
      <c r="F5" s="2">
        <v>0.96519999999999995</v>
      </c>
      <c r="G5" s="1">
        <v>0</v>
      </c>
      <c r="H5" s="1">
        <v>582.79767230000004</v>
      </c>
      <c r="I5" s="1">
        <v>556.75084900000002</v>
      </c>
      <c r="J5" s="1">
        <v>240.88624999999999</v>
      </c>
      <c r="K5" s="1">
        <v>232.50205</v>
      </c>
      <c r="L5" s="1">
        <v>473.38830000000002</v>
      </c>
      <c r="M5" s="1">
        <v>220.9143</v>
      </c>
      <c r="N5" s="1">
        <v>213.48910000000001</v>
      </c>
      <c r="O5" s="1">
        <v>434.40339999999998</v>
      </c>
      <c r="P5" s="1">
        <v>0.71599999999999997</v>
      </c>
      <c r="Q5" s="1">
        <v>0.68400000000000005</v>
      </c>
    </row>
    <row r="6" spans="1:17" x14ac:dyDescent="0.25">
      <c r="A6" s="23" t="s">
        <v>20</v>
      </c>
      <c r="B6" s="1">
        <v>30.8</v>
      </c>
      <c r="C6" s="1">
        <v>628.29999999999995</v>
      </c>
      <c r="D6" s="2">
        <v>0.97019999999999995</v>
      </c>
      <c r="E6" s="2">
        <v>0.95220000000000005</v>
      </c>
      <c r="F6" s="2">
        <v>0.96799999999999997</v>
      </c>
      <c r="G6" s="1">
        <v>0</v>
      </c>
      <c r="H6" s="1">
        <v>598.23671809999996</v>
      </c>
      <c r="I6" s="1">
        <v>580.41690100000005</v>
      </c>
      <c r="J6" s="1">
        <v>234.95245</v>
      </c>
      <c r="K6" s="1">
        <v>227.42775</v>
      </c>
      <c r="L6" s="1">
        <v>462.3802</v>
      </c>
      <c r="M6" s="1">
        <v>223.28809999999999</v>
      </c>
      <c r="N6" s="1">
        <v>216.96785</v>
      </c>
      <c r="O6" s="1">
        <v>440.25594999999998</v>
      </c>
      <c r="P6" s="1">
        <v>0.70499999999999996</v>
      </c>
      <c r="Q6" s="1">
        <v>0.68400000000000005</v>
      </c>
    </row>
    <row r="7" spans="1:17" x14ac:dyDescent="0.25">
      <c r="A7" s="23" t="s">
        <v>21</v>
      </c>
      <c r="B7" s="1">
        <v>30.8</v>
      </c>
      <c r="C7" s="1">
        <v>628.4</v>
      </c>
      <c r="D7" s="2">
        <v>0.96879999999999999</v>
      </c>
      <c r="E7" s="2">
        <v>0.95150000000000001</v>
      </c>
      <c r="F7" s="2">
        <v>0.97989999999999999</v>
      </c>
      <c r="G7" s="1">
        <v>0</v>
      </c>
      <c r="H7" s="1">
        <v>597.91026710000006</v>
      </c>
      <c r="I7" s="1">
        <v>579.25207439999997</v>
      </c>
      <c r="J7" s="1">
        <v>231.88640000000001</v>
      </c>
      <c r="K7" s="1">
        <v>227.21545</v>
      </c>
      <c r="L7" s="1">
        <v>459.10185000000001</v>
      </c>
      <c r="M7" s="1">
        <v>220.98220000000001</v>
      </c>
      <c r="N7" s="1">
        <v>215.8442</v>
      </c>
      <c r="O7" s="1">
        <v>436.82639999999998</v>
      </c>
      <c r="P7" s="1">
        <v>0.70499999999999996</v>
      </c>
      <c r="Q7" s="1">
        <v>0.68300000000000005</v>
      </c>
    </row>
    <row r="8" spans="1:17" x14ac:dyDescent="0.25">
      <c r="A8" s="23" t="s">
        <v>22</v>
      </c>
      <c r="B8" s="1">
        <v>30.7</v>
      </c>
      <c r="C8" s="1">
        <v>863.3</v>
      </c>
      <c r="D8" s="2">
        <v>0.96879999999999999</v>
      </c>
      <c r="E8" s="2">
        <v>0.94630000000000003</v>
      </c>
      <c r="F8" s="2">
        <v>0.95960000000000001</v>
      </c>
      <c r="G8" s="1">
        <v>0</v>
      </c>
      <c r="H8" s="1">
        <v>816.96208839999997</v>
      </c>
      <c r="I8" s="1">
        <v>791.43202310000004</v>
      </c>
      <c r="J8" s="1">
        <v>481.38215000000002</v>
      </c>
      <c r="K8" s="1">
        <v>461.93950000000001</v>
      </c>
      <c r="L8" s="1">
        <v>943.32164999999998</v>
      </c>
      <c r="M8" s="1">
        <v>464.81495000000001</v>
      </c>
      <c r="N8" s="1">
        <v>427.87360000000001</v>
      </c>
      <c r="O8" s="1">
        <v>892.68854999999996</v>
      </c>
      <c r="P8" s="1">
        <v>1.024</v>
      </c>
      <c r="Q8" s="1">
        <v>0.99199999999999999</v>
      </c>
    </row>
    <row r="9" spans="1:17" x14ac:dyDescent="0.25">
      <c r="A9" s="23" t="s">
        <v>23</v>
      </c>
      <c r="B9" s="1">
        <v>30.7</v>
      </c>
      <c r="C9" s="1">
        <v>845.3</v>
      </c>
      <c r="D9" s="2">
        <v>0.96840000000000004</v>
      </c>
      <c r="E9" s="2">
        <v>0.96840000000000004</v>
      </c>
      <c r="F9" s="2">
        <v>0.92100000000000004</v>
      </c>
      <c r="G9" s="1">
        <v>0</v>
      </c>
      <c r="H9" s="1">
        <v>818.55976339999995</v>
      </c>
      <c r="I9" s="1">
        <v>792.70200190000003</v>
      </c>
      <c r="J9" s="1">
        <v>467.50184999999999</v>
      </c>
      <c r="K9" s="1">
        <v>430.58510000000001</v>
      </c>
      <c r="L9" s="1">
        <v>898.08695</v>
      </c>
      <c r="M9" s="1">
        <v>450.76605000000001</v>
      </c>
      <c r="N9" s="1">
        <v>418.91079999999999</v>
      </c>
      <c r="O9" s="1">
        <v>869.67684999999994</v>
      </c>
      <c r="P9" s="1">
        <v>1.0129999999999999</v>
      </c>
      <c r="Q9" s="1">
        <v>0.98099999999999998</v>
      </c>
    </row>
    <row r="10" spans="1:17" x14ac:dyDescent="0.25">
      <c r="A10" s="23" t="s">
        <v>24</v>
      </c>
      <c r="B10" s="1">
        <v>30.8</v>
      </c>
      <c r="C10" s="1">
        <v>862.7</v>
      </c>
      <c r="D10" s="2">
        <v>0.96879999999999999</v>
      </c>
      <c r="E10" s="2">
        <v>0.94330000000000003</v>
      </c>
      <c r="F10" s="2">
        <v>0.95279999999999998</v>
      </c>
      <c r="G10" s="1">
        <v>0</v>
      </c>
      <c r="H10" s="1">
        <v>813.81739830000004</v>
      </c>
      <c r="I10" s="1">
        <v>788.38560459999997</v>
      </c>
      <c r="J10" s="15">
        <v>477.7396</v>
      </c>
      <c r="K10" s="15">
        <v>455.1773</v>
      </c>
      <c r="L10" s="15">
        <v>932.91679999999997</v>
      </c>
      <c r="M10" s="15">
        <v>456.20909999999998</v>
      </c>
      <c r="N10" s="15">
        <v>423.84649999999999</v>
      </c>
      <c r="O10" s="15">
        <v>880.05560000000003</v>
      </c>
      <c r="P10" s="15">
        <v>1.024</v>
      </c>
      <c r="Q10" s="15">
        <v>0.99199999999999999</v>
      </c>
    </row>
    <row r="11" spans="1:17" x14ac:dyDescent="0.25">
      <c r="A11" s="23" t="s">
        <v>25</v>
      </c>
      <c r="B11" s="15">
        <v>30.8</v>
      </c>
      <c r="C11" s="15">
        <v>1088.5</v>
      </c>
      <c r="D11" s="16">
        <v>0.97619999999999996</v>
      </c>
      <c r="E11" s="16">
        <v>0.95889999999999997</v>
      </c>
      <c r="F11" s="16">
        <v>0.90349999999999997</v>
      </c>
      <c r="G11" s="15">
        <v>0</v>
      </c>
      <c r="H11" s="15">
        <v>1043.7260000000001</v>
      </c>
      <c r="I11" s="15">
        <v>1018.857</v>
      </c>
      <c r="J11" s="15">
        <v>797.58810000000005</v>
      </c>
      <c r="K11" s="15">
        <v>720.64959999999996</v>
      </c>
      <c r="L11" s="15">
        <v>1518.2380000000001</v>
      </c>
      <c r="M11" s="15">
        <v>766.53139999999996</v>
      </c>
      <c r="N11" s="15">
        <v>689.25620000000004</v>
      </c>
      <c r="O11" s="15">
        <v>1455.788</v>
      </c>
      <c r="P11" s="15">
        <v>1.343</v>
      </c>
      <c r="Q11" s="15">
        <v>1.3109999999999999</v>
      </c>
    </row>
    <row r="12" spans="1:17" x14ac:dyDescent="0.25">
      <c r="A12" s="23" t="s">
        <v>26</v>
      </c>
      <c r="B12" s="15">
        <v>30.9</v>
      </c>
      <c r="C12" s="15">
        <v>1078.5</v>
      </c>
      <c r="D12" s="16">
        <v>0.97599999999999998</v>
      </c>
      <c r="E12" s="16">
        <v>0.96479999999999999</v>
      </c>
      <c r="F12" s="16">
        <v>0.89629999999999999</v>
      </c>
      <c r="G12" s="15">
        <v>0</v>
      </c>
      <c r="H12" s="15">
        <v>1040.5709999999999</v>
      </c>
      <c r="I12" s="15">
        <v>1015.572</v>
      </c>
      <c r="J12" s="15">
        <v>781.00300000000004</v>
      </c>
      <c r="K12" s="15">
        <v>700.01419999999996</v>
      </c>
      <c r="L12" s="15">
        <v>1481.0170000000001</v>
      </c>
      <c r="M12" s="15">
        <v>755.32629999999995</v>
      </c>
      <c r="N12" s="15">
        <v>673.60590000000002</v>
      </c>
      <c r="O12" s="15">
        <v>1428.932</v>
      </c>
      <c r="P12" s="15">
        <v>1.3320000000000001</v>
      </c>
      <c r="Q12" s="15">
        <v>1.3</v>
      </c>
    </row>
    <row r="13" spans="1:17" x14ac:dyDescent="0.25">
      <c r="A13" s="23" t="s">
        <v>27</v>
      </c>
      <c r="B13" s="15">
        <v>30.8</v>
      </c>
      <c r="C13" s="15">
        <v>1077.4000000000001</v>
      </c>
      <c r="D13" s="16">
        <v>0.98419999999999996</v>
      </c>
      <c r="E13" s="16">
        <v>0.9768</v>
      </c>
      <c r="F13" s="16">
        <v>0.91059999999999997</v>
      </c>
      <c r="G13" s="15">
        <v>0</v>
      </c>
      <c r="H13" s="15">
        <v>1052.432</v>
      </c>
      <c r="I13" s="15">
        <v>1035.8389999999999</v>
      </c>
      <c r="J13" s="15">
        <v>776.5702</v>
      </c>
      <c r="K13" s="15">
        <v>707.11519999999996</v>
      </c>
      <c r="L13" s="15">
        <v>1483.6849999999999</v>
      </c>
      <c r="M13" s="15">
        <v>761.84789999999998</v>
      </c>
      <c r="N13" s="15">
        <v>687.4538</v>
      </c>
      <c r="O13" s="15">
        <v>1449.3019999999999</v>
      </c>
      <c r="P13" s="15">
        <v>1.3320000000000001</v>
      </c>
      <c r="Q13" s="15">
        <v>1.3109999999999999</v>
      </c>
    </row>
    <row r="14" spans="1:17" x14ac:dyDescent="0.25">
      <c r="A14" s="23" t="s">
        <v>28</v>
      </c>
      <c r="B14" s="15">
        <v>30.7</v>
      </c>
      <c r="C14" s="15">
        <v>1304.5</v>
      </c>
      <c r="D14" s="16">
        <v>0.97360000000000002</v>
      </c>
      <c r="E14" s="16">
        <v>0.96440000000000003</v>
      </c>
      <c r="F14" s="16">
        <v>0.89549999999999996</v>
      </c>
      <c r="G14" s="15">
        <v>0</v>
      </c>
      <c r="H14" s="15">
        <v>1258.021</v>
      </c>
      <c r="I14" s="15">
        <v>1224.8140000000001</v>
      </c>
      <c r="J14" s="15">
        <v>1145.463</v>
      </c>
      <c r="K14" s="15">
        <v>1025.7339999999999</v>
      </c>
      <c r="L14" s="15">
        <v>2171.1970000000001</v>
      </c>
      <c r="M14" s="15">
        <v>1108.038</v>
      </c>
      <c r="N14" s="15">
        <v>985.80129999999997</v>
      </c>
      <c r="O14" s="15">
        <v>2093.8389999999999</v>
      </c>
      <c r="P14" s="15">
        <v>1.629</v>
      </c>
      <c r="Q14" s="15">
        <v>1.5860000000000001</v>
      </c>
    </row>
    <row r="15" spans="1:17" x14ac:dyDescent="0.25">
      <c r="A15" s="23" t="s">
        <v>29</v>
      </c>
      <c r="B15" s="15">
        <v>30.7</v>
      </c>
      <c r="C15" s="15">
        <v>1310.5</v>
      </c>
      <c r="D15" s="16">
        <v>0.9738</v>
      </c>
      <c r="E15" s="16">
        <v>0.95240000000000002</v>
      </c>
      <c r="F15" s="16">
        <v>0.89259999999999995</v>
      </c>
      <c r="G15" s="15">
        <v>0</v>
      </c>
      <c r="H15" s="15">
        <v>1248.106</v>
      </c>
      <c r="I15" s="15">
        <v>1215.3810000000001</v>
      </c>
      <c r="J15" s="15">
        <v>1151.8630000000001</v>
      </c>
      <c r="K15" s="15">
        <v>1028.1669999999999</v>
      </c>
      <c r="L15" s="15">
        <v>2180.0300000000002</v>
      </c>
      <c r="M15" s="15">
        <v>1096.8969999999999</v>
      </c>
      <c r="N15" s="15">
        <v>979.33929999999998</v>
      </c>
      <c r="O15" s="15">
        <v>2076.2359999999999</v>
      </c>
      <c r="P15" s="15">
        <v>1.64</v>
      </c>
      <c r="Q15" s="15">
        <v>1.597</v>
      </c>
    </row>
    <row r="16" spans="1:17" x14ac:dyDescent="0.25">
      <c r="A16" s="23" t="s">
        <v>30</v>
      </c>
      <c r="B16" s="15">
        <v>30.6</v>
      </c>
      <c r="C16" s="15">
        <v>1306.2</v>
      </c>
      <c r="D16" s="16">
        <v>0.98050000000000004</v>
      </c>
      <c r="E16" s="16">
        <v>0.97609999999999997</v>
      </c>
      <c r="F16" s="16">
        <v>0.89290000000000003</v>
      </c>
      <c r="G16" s="15">
        <v>0</v>
      </c>
      <c r="H16" s="15">
        <v>1274.982</v>
      </c>
      <c r="I16" s="15">
        <v>1250.104</v>
      </c>
      <c r="J16" s="15">
        <v>1145.645</v>
      </c>
      <c r="K16" s="15">
        <v>1022.903</v>
      </c>
      <c r="L16" s="15">
        <v>2168.5479999999998</v>
      </c>
      <c r="M16" s="15">
        <v>1120.672</v>
      </c>
      <c r="N16" s="15">
        <v>996.04830000000004</v>
      </c>
      <c r="O16" s="15">
        <v>2116.7199999999998</v>
      </c>
      <c r="P16" s="15">
        <v>1.64</v>
      </c>
      <c r="Q16" s="15">
        <v>1.6080000000000001</v>
      </c>
    </row>
    <row r="17" spans="1:17" x14ac:dyDescent="0.25">
      <c r="A17" s="23" t="s">
        <v>31</v>
      </c>
      <c r="B17" s="15">
        <v>30.7</v>
      </c>
      <c r="C17" s="15">
        <v>1531.6</v>
      </c>
      <c r="D17" s="16">
        <v>0.97770000000000001</v>
      </c>
      <c r="E17" s="16">
        <v>0.95640000000000003</v>
      </c>
      <c r="F17" s="16">
        <v>0.90329999999999999</v>
      </c>
      <c r="G17" s="15">
        <v>0</v>
      </c>
      <c r="H17" s="15">
        <v>1464.8510000000001</v>
      </c>
      <c r="I17" s="15">
        <v>1432.1469999999999</v>
      </c>
      <c r="J17" s="15">
        <v>1559.8409999999999</v>
      </c>
      <c r="K17" s="15">
        <v>1409.068</v>
      </c>
      <c r="L17" s="15">
        <v>2968.9090000000001</v>
      </c>
      <c r="M17" s="15">
        <v>1503.962</v>
      </c>
      <c r="N17" s="15">
        <v>1335.56</v>
      </c>
      <c r="O17" s="15">
        <v>2839.5210000000002</v>
      </c>
      <c r="P17" s="15">
        <v>1.9259999999999999</v>
      </c>
      <c r="Q17" s="15">
        <v>1.883</v>
      </c>
    </row>
    <row r="18" spans="1:17" x14ac:dyDescent="0.25">
      <c r="A18" s="23" t="s">
        <v>32</v>
      </c>
      <c r="B18" s="15">
        <v>30.6</v>
      </c>
      <c r="C18" s="15">
        <v>1537.6</v>
      </c>
      <c r="D18" s="16">
        <v>0.97789999999999999</v>
      </c>
      <c r="E18" s="16">
        <v>0.96630000000000005</v>
      </c>
      <c r="F18" s="16">
        <v>0.88590000000000002</v>
      </c>
      <c r="G18" s="15">
        <v>0</v>
      </c>
      <c r="H18" s="15">
        <v>1485.7650000000001</v>
      </c>
      <c r="I18" s="15">
        <v>1452.9680000000001</v>
      </c>
      <c r="J18" s="15">
        <v>1582.2629999999999</v>
      </c>
      <c r="K18" s="15">
        <v>1401.6679999999999</v>
      </c>
      <c r="L18" s="15">
        <v>2983.931</v>
      </c>
      <c r="M18" s="15">
        <v>1531.9559999999999</v>
      </c>
      <c r="N18" s="15">
        <v>1351.3810000000001</v>
      </c>
      <c r="O18" s="15">
        <v>2883.337</v>
      </c>
      <c r="P18" s="15">
        <v>1.948</v>
      </c>
      <c r="Q18" s="15">
        <v>1.905</v>
      </c>
    </row>
    <row r="19" spans="1:17" x14ac:dyDescent="0.25">
      <c r="A19" s="23" t="s">
        <v>33</v>
      </c>
      <c r="B19" s="15">
        <v>30.5</v>
      </c>
      <c r="C19" s="15">
        <v>1530.9</v>
      </c>
      <c r="D19" s="16">
        <v>0.98350000000000004</v>
      </c>
      <c r="E19" s="16">
        <v>0.97299999999999998</v>
      </c>
      <c r="F19" s="16">
        <v>0.88070000000000004</v>
      </c>
      <c r="G19" s="15">
        <v>0</v>
      </c>
      <c r="H19" s="15">
        <v>1489.5329999999999</v>
      </c>
      <c r="I19" s="15">
        <v>1464.925</v>
      </c>
      <c r="J19" s="15">
        <v>1571.375</v>
      </c>
      <c r="K19" s="15">
        <v>1383.894</v>
      </c>
      <c r="L19" s="15">
        <v>2955.2689999999998</v>
      </c>
      <c r="M19" s="15">
        <v>1527.74</v>
      </c>
      <c r="N19" s="15">
        <v>1347.672</v>
      </c>
      <c r="O19" s="15">
        <v>2875.4119999999998</v>
      </c>
      <c r="P19" s="15">
        <v>1.9370000000000001</v>
      </c>
      <c r="Q19" s="15">
        <v>1.905</v>
      </c>
    </row>
    <row r="20" spans="1:17" x14ac:dyDescent="0.25">
      <c r="A20" s="23" t="s">
        <v>34</v>
      </c>
      <c r="B20" s="15">
        <v>30.5</v>
      </c>
      <c r="C20" s="15">
        <v>1755.5</v>
      </c>
      <c r="D20" s="16">
        <v>0.99550000000000005</v>
      </c>
      <c r="E20" s="16">
        <v>0.97740000000000005</v>
      </c>
      <c r="F20" s="16">
        <v>0.89370000000000005</v>
      </c>
      <c r="G20" s="15">
        <v>0</v>
      </c>
      <c r="H20" s="15">
        <v>1715.894</v>
      </c>
      <c r="I20" s="15">
        <v>1708.175</v>
      </c>
      <c r="J20" s="15">
        <v>2044.241</v>
      </c>
      <c r="K20" s="15">
        <v>1826.98</v>
      </c>
      <c r="L20" s="15">
        <v>3871.221</v>
      </c>
      <c r="M20" s="15">
        <v>2008.0139999999999</v>
      </c>
      <c r="N20" s="15">
        <v>1775.8679999999999</v>
      </c>
      <c r="O20" s="15">
        <v>3783.8820000000001</v>
      </c>
      <c r="P20" s="15">
        <v>2.2229999999999999</v>
      </c>
      <c r="Q20" s="15">
        <v>2.2130000000000001</v>
      </c>
    </row>
    <row r="21" spans="1:17" x14ac:dyDescent="0.25">
      <c r="A21" s="23" t="s">
        <v>35</v>
      </c>
      <c r="B21" s="15">
        <v>30.5</v>
      </c>
      <c r="C21" s="15">
        <v>1762</v>
      </c>
      <c r="D21" s="16">
        <v>0.98570000000000002</v>
      </c>
      <c r="E21" s="16">
        <v>0.98140000000000005</v>
      </c>
      <c r="F21" s="16">
        <v>0.89790000000000003</v>
      </c>
      <c r="G21" s="15">
        <v>0</v>
      </c>
      <c r="H21" s="15">
        <v>1729.299</v>
      </c>
      <c r="I21" s="15">
        <v>1704.529</v>
      </c>
      <c r="J21" s="15">
        <v>2057.6219999999998</v>
      </c>
      <c r="K21" s="15">
        <v>1847.558</v>
      </c>
      <c r="L21" s="15">
        <v>3905.18</v>
      </c>
      <c r="M21" s="15">
        <v>2033.365</v>
      </c>
      <c r="N21" s="15">
        <v>1799.34</v>
      </c>
      <c r="O21" s="15">
        <v>3832.7049999999999</v>
      </c>
      <c r="P21" s="15">
        <v>2.234</v>
      </c>
      <c r="Q21" s="15">
        <v>2.202</v>
      </c>
    </row>
    <row r="22" spans="1:17" x14ac:dyDescent="0.25">
      <c r="A22" s="23" t="s">
        <v>36</v>
      </c>
      <c r="B22" s="15">
        <v>30.5</v>
      </c>
      <c r="C22" s="15">
        <v>1760.6</v>
      </c>
      <c r="D22" s="16">
        <v>0.99060000000000004</v>
      </c>
      <c r="E22" s="16">
        <v>0.9748</v>
      </c>
      <c r="F22" s="16">
        <v>0.90010000000000001</v>
      </c>
      <c r="G22" s="15">
        <v>0</v>
      </c>
      <c r="H22" s="15">
        <v>1716.249</v>
      </c>
      <c r="I22" s="15">
        <v>1700.116</v>
      </c>
      <c r="J22" s="15">
        <v>2051.605</v>
      </c>
      <c r="K22" s="15">
        <v>1846.675</v>
      </c>
      <c r="L22" s="15">
        <v>3898.28</v>
      </c>
      <c r="M22" s="15">
        <v>2012.99</v>
      </c>
      <c r="N22" s="15">
        <v>1787.09</v>
      </c>
      <c r="O22" s="15">
        <v>3800.08</v>
      </c>
      <c r="P22" s="15">
        <v>2.234</v>
      </c>
      <c r="Q22" s="15">
        <v>2.2130000000000001</v>
      </c>
    </row>
    <row r="23" spans="1:17" x14ac:dyDescent="0.25">
      <c r="A23" s="23" t="s">
        <v>37</v>
      </c>
      <c r="B23" s="1">
        <v>30.3</v>
      </c>
      <c r="C23" s="1">
        <v>2010.1</v>
      </c>
      <c r="D23" s="2">
        <v>0.996</v>
      </c>
      <c r="E23" s="2">
        <v>0.98909999999999998</v>
      </c>
      <c r="F23" s="2">
        <v>0.88660000000000005</v>
      </c>
      <c r="G23" s="1">
        <v>0</v>
      </c>
      <c r="H23" s="1">
        <v>1988.2528319999999</v>
      </c>
      <c r="I23" s="1">
        <v>1980.39723</v>
      </c>
      <c r="J23" s="1">
        <v>2749.4220999999998</v>
      </c>
      <c r="K23" s="1">
        <v>2437.7589499999999</v>
      </c>
      <c r="L23" s="1">
        <v>5187.1810500000001</v>
      </c>
      <c r="M23" s="1">
        <v>2717.3305500000001</v>
      </c>
      <c r="N23" s="1">
        <v>2413.4726000000001</v>
      </c>
      <c r="O23" s="1">
        <v>5130.8031499999997</v>
      </c>
      <c r="P23" s="1">
        <v>2.5310000000000001</v>
      </c>
      <c r="Q23" s="1">
        <v>2.5209999999999999</v>
      </c>
    </row>
    <row r="24" spans="1:17" x14ac:dyDescent="0.25">
      <c r="A24" s="23" t="s">
        <v>38</v>
      </c>
      <c r="B24" s="1">
        <v>30.4</v>
      </c>
      <c r="C24" s="1">
        <v>2011.1</v>
      </c>
      <c r="D24" s="2">
        <v>0.98309999999999997</v>
      </c>
      <c r="E24" s="2">
        <v>0.96960000000000002</v>
      </c>
      <c r="F24" s="2">
        <v>0.89019999999999999</v>
      </c>
      <c r="G24" s="1">
        <v>0</v>
      </c>
      <c r="H24" s="1">
        <v>1949.994506</v>
      </c>
      <c r="I24" s="1">
        <v>1917.008761</v>
      </c>
      <c r="J24" s="1">
        <v>2727.3013999999998</v>
      </c>
      <c r="K24" s="1">
        <v>2427.84465</v>
      </c>
      <c r="L24" s="1">
        <v>5155.1460500000003</v>
      </c>
      <c r="M24" s="1">
        <v>2656.8490999999999</v>
      </c>
      <c r="N24" s="1">
        <v>2341.6624000000002</v>
      </c>
      <c r="O24" s="1">
        <v>4998.5114999999996</v>
      </c>
      <c r="P24" s="1">
        <v>2.5419999999999998</v>
      </c>
      <c r="Q24" s="1">
        <v>2.4990000000000001</v>
      </c>
    </row>
    <row r="25" spans="1:17" x14ac:dyDescent="0.25">
      <c r="A25" s="23" t="s">
        <v>39</v>
      </c>
      <c r="B25" s="1">
        <v>30.5</v>
      </c>
      <c r="C25" s="1">
        <v>2004.3</v>
      </c>
      <c r="D25" s="2">
        <v>0.98309999999999997</v>
      </c>
      <c r="E25" s="2">
        <v>0.9728</v>
      </c>
      <c r="F25" s="2">
        <v>0.89149999999999996</v>
      </c>
      <c r="G25" s="1">
        <v>0</v>
      </c>
      <c r="H25" s="1">
        <v>1949.716932</v>
      </c>
      <c r="I25" s="1">
        <v>1916.7358819999999</v>
      </c>
      <c r="J25" s="1">
        <v>2684.5785500000002</v>
      </c>
      <c r="K25" s="1">
        <v>2393.2309500000001</v>
      </c>
      <c r="L25" s="1">
        <v>5077.8095000000003</v>
      </c>
      <c r="M25" s="1">
        <v>2604.2228500000001</v>
      </c>
      <c r="N25" s="1">
        <v>2335.3027499999998</v>
      </c>
      <c r="O25" s="1">
        <v>4939.5255999999999</v>
      </c>
      <c r="P25" s="1">
        <v>2.5419999999999998</v>
      </c>
      <c r="Q25" s="1">
        <v>2.4990000000000001</v>
      </c>
    </row>
    <row r="26" spans="1:17" x14ac:dyDescent="0.25">
      <c r="A26" s="23" t="s">
        <v>40</v>
      </c>
      <c r="B26" s="15">
        <v>30.5</v>
      </c>
      <c r="C26" s="15">
        <v>2208.1999999999998</v>
      </c>
      <c r="D26" s="16">
        <v>0.9849</v>
      </c>
      <c r="E26" s="16">
        <v>0.96870000000000001</v>
      </c>
      <c r="F26" s="16">
        <v>0.89290000000000003</v>
      </c>
      <c r="G26" s="15">
        <v>0</v>
      </c>
      <c r="H26" s="15">
        <v>2139.0300000000002</v>
      </c>
      <c r="I26" s="15">
        <v>2106.6320000000001</v>
      </c>
      <c r="J26" s="15">
        <v>3280.81</v>
      </c>
      <c r="K26" s="15">
        <v>2929.3220000000001</v>
      </c>
      <c r="L26" s="15">
        <v>6210.1319999999996</v>
      </c>
      <c r="M26" s="15">
        <v>3187.2170000000001</v>
      </c>
      <c r="N26" s="15">
        <v>2828.3870000000002</v>
      </c>
      <c r="O26" s="15">
        <v>6015.6040000000003</v>
      </c>
      <c r="P26" s="15">
        <v>2.839</v>
      </c>
      <c r="Q26" s="15">
        <v>2.7959999999999998</v>
      </c>
    </row>
    <row r="27" spans="1:17" x14ac:dyDescent="0.25">
      <c r="A27" s="23" t="s">
        <v>41</v>
      </c>
      <c r="B27" s="15">
        <v>30.5</v>
      </c>
      <c r="C27" s="15">
        <v>2187.6999999999998</v>
      </c>
      <c r="D27" s="16">
        <v>0.97709999999999997</v>
      </c>
      <c r="E27" s="16">
        <v>0.97389999999999999</v>
      </c>
      <c r="F27" s="16">
        <v>0.88270000000000004</v>
      </c>
      <c r="G27" s="15">
        <v>0</v>
      </c>
      <c r="H27" s="15">
        <v>2130.6680000000001</v>
      </c>
      <c r="I27" s="15">
        <v>2081.8850000000002</v>
      </c>
      <c r="J27" s="15">
        <v>3225.317</v>
      </c>
      <c r="K27" s="15">
        <v>2846.9</v>
      </c>
      <c r="L27" s="15">
        <v>6072.2160000000003</v>
      </c>
      <c r="M27" s="15">
        <v>3131.9450000000002</v>
      </c>
      <c r="N27" s="15">
        <v>2781.973</v>
      </c>
      <c r="O27" s="15">
        <v>5913.9170000000004</v>
      </c>
      <c r="P27">
        <v>2.839</v>
      </c>
      <c r="Q27">
        <v>2.774</v>
      </c>
    </row>
    <row r="28" spans="1:17" x14ac:dyDescent="0.25">
      <c r="A28" s="23" t="s">
        <v>42</v>
      </c>
      <c r="B28">
        <v>30.4</v>
      </c>
      <c r="C28">
        <v>2177.4</v>
      </c>
      <c r="D28" s="20">
        <v>0.98480000000000001</v>
      </c>
      <c r="E28" s="20">
        <v>0.97230000000000005</v>
      </c>
      <c r="F28" s="20">
        <v>0.88280000000000003</v>
      </c>
      <c r="G28">
        <v>0</v>
      </c>
      <c r="H28">
        <v>2117.0327579999998</v>
      </c>
      <c r="I28">
        <v>2084.8430800000001</v>
      </c>
      <c r="J28" s="21">
        <v>3198.5259999999998</v>
      </c>
      <c r="K28" s="21">
        <v>2823.6579999999999</v>
      </c>
      <c r="L28" s="21">
        <v>6022.1840000000002</v>
      </c>
      <c r="M28" s="21">
        <v>3104.518</v>
      </c>
      <c r="N28" s="21">
        <v>2750.703</v>
      </c>
      <c r="O28" s="21">
        <v>5855.2219999999998</v>
      </c>
      <c r="P28" s="21">
        <v>2.8279999999999998</v>
      </c>
      <c r="Q28" s="21">
        <v>2.7850000000000001</v>
      </c>
    </row>
    <row r="29" spans="1:17" x14ac:dyDescent="0.25">
      <c r="A29" s="23" t="s">
        <v>43</v>
      </c>
      <c r="B29" s="21">
        <v>30.3</v>
      </c>
      <c r="C29" s="21">
        <v>2383.6999999999998</v>
      </c>
      <c r="D29" s="22">
        <v>0.98980000000000001</v>
      </c>
      <c r="E29" s="22">
        <v>0.96740000000000004</v>
      </c>
      <c r="F29" s="22">
        <v>0.88570000000000004</v>
      </c>
      <c r="G29" s="21">
        <v>0</v>
      </c>
      <c r="H29" s="21">
        <v>2306.0160000000001</v>
      </c>
      <c r="I29" s="21">
        <v>2282.4029999999998</v>
      </c>
      <c r="J29" s="21">
        <v>3877.1289999999999</v>
      </c>
      <c r="K29" s="21">
        <v>3433.944</v>
      </c>
      <c r="L29" s="21">
        <v>7311.0739999999996</v>
      </c>
      <c r="M29" s="21">
        <v>3764.585</v>
      </c>
      <c r="N29" s="21">
        <v>3308.2240000000002</v>
      </c>
      <c r="O29" s="21">
        <v>7072.8090000000002</v>
      </c>
      <c r="P29" s="21">
        <v>3.125</v>
      </c>
      <c r="Q29" s="21">
        <v>3.093</v>
      </c>
    </row>
    <row r="30" spans="1:17" x14ac:dyDescent="0.25">
      <c r="A30" s="23" t="s">
        <v>44</v>
      </c>
      <c r="B30" s="21">
        <v>30.3</v>
      </c>
      <c r="C30" s="21">
        <v>2358</v>
      </c>
      <c r="D30" s="22">
        <v>0.98270000000000002</v>
      </c>
      <c r="E30" s="22">
        <v>0.97799999999999998</v>
      </c>
      <c r="F30" s="22">
        <v>0.878</v>
      </c>
      <c r="G30" s="21">
        <v>0</v>
      </c>
      <c r="H30" s="21">
        <v>2306.0740000000001</v>
      </c>
      <c r="I30" s="21">
        <v>2266.2249999999999</v>
      </c>
      <c r="J30" s="21">
        <v>3825.549</v>
      </c>
      <c r="K30" s="21">
        <v>3358.931</v>
      </c>
      <c r="L30" s="21">
        <v>7184.48</v>
      </c>
      <c r="M30" s="21">
        <v>3738.8560000000002</v>
      </c>
      <c r="N30" s="21">
        <v>3287.413</v>
      </c>
      <c r="O30" s="21">
        <v>7026.27</v>
      </c>
      <c r="P30" s="21">
        <v>3.125</v>
      </c>
      <c r="Q30" s="21">
        <v>3.0710000000000002</v>
      </c>
    </row>
    <row r="31" spans="1:17" x14ac:dyDescent="0.25">
      <c r="A31" s="23" t="s">
        <v>45</v>
      </c>
      <c r="B31" s="21">
        <v>30.3</v>
      </c>
      <c r="C31" s="21">
        <v>2358</v>
      </c>
      <c r="D31" s="22">
        <v>0.98270000000000002</v>
      </c>
      <c r="E31" s="22">
        <v>0.97799999999999998</v>
      </c>
      <c r="F31" s="22">
        <v>0.878</v>
      </c>
      <c r="G31" s="21">
        <v>0</v>
      </c>
      <c r="H31" s="21">
        <v>2306.0740000000001</v>
      </c>
      <c r="I31" s="21">
        <v>2266.2249999999999</v>
      </c>
      <c r="J31" s="21">
        <v>3825.549</v>
      </c>
      <c r="K31" s="21">
        <v>3358.931</v>
      </c>
      <c r="L31" s="21">
        <v>7184.48</v>
      </c>
      <c r="M31" s="21">
        <v>3738.8560000000002</v>
      </c>
      <c r="N31" s="21">
        <v>3287.413</v>
      </c>
      <c r="O31" s="21">
        <v>7026.27</v>
      </c>
      <c r="P31" s="21">
        <v>3.125</v>
      </c>
      <c r="Q31" s="21">
        <v>3.0710000000000002</v>
      </c>
    </row>
    <row r="32" spans="1:17" x14ac:dyDescent="0.25">
      <c r="A32" s="23" t="s">
        <v>46</v>
      </c>
      <c r="B32" s="21">
        <v>30.3</v>
      </c>
      <c r="C32" s="21">
        <v>2750.8</v>
      </c>
      <c r="D32" s="22">
        <v>0.99139999999999995</v>
      </c>
      <c r="E32" s="22">
        <v>0.97809999999999997</v>
      </c>
      <c r="F32" s="22">
        <v>0.85329999999999995</v>
      </c>
      <c r="G32" s="21">
        <v>0</v>
      </c>
      <c r="H32" s="21">
        <v>2690.6089999999999</v>
      </c>
      <c r="I32" s="21">
        <v>2667.3890000000001</v>
      </c>
      <c r="J32" s="21">
        <v>5330.2690000000002</v>
      </c>
      <c r="K32" s="21">
        <v>4548.3630000000003</v>
      </c>
      <c r="L32" s="21">
        <v>9878.6319999999996</v>
      </c>
      <c r="M32" s="21">
        <v>5206.2349999999997</v>
      </c>
      <c r="N32" s="21">
        <v>4456.2389999999996</v>
      </c>
      <c r="O32" s="21">
        <v>9662.4740000000002</v>
      </c>
      <c r="P32" s="21">
        <v>3.7080000000000002</v>
      </c>
      <c r="Q32" s="21">
        <v>3.6760000000000002</v>
      </c>
    </row>
    <row r="33" spans="1:17" x14ac:dyDescent="0.25">
      <c r="A33" s="23" t="s">
        <v>47</v>
      </c>
      <c r="B33" s="21">
        <v>30.3</v>
      </c>
      <c r="C33" s="21">
        <v>2741.2</v>
      </c>
      <c r="D33" s="22">
        <v>0.98850000000000005</v>
      </c>
      <c r="E33" s="22">
        <v>0.97929999999999995</v>
      </c>
      <c r="F33" s="22">
        <v>0.84919999999999995</v>
      </c>
      <c r="G33" s="21">
        <v>0</v>
      </c>
      <c r="H33" s="21">
        <v>2684.5630000000001</v>
      </c>
      <c r="I33" s="21">
        <v>2653.6149999999998</v>
      </c>
      <c r="J33" s="21">
        <v>5286.6959999999999</v>
      </c>
      <c r="K33" s="21">
        <v>4489.549</v>
      </c>
      <c r="L33" s="21">
        <v>9776.2450000000008</v>
      </c>
      <c r="M33" s="21">
        <v>5152.9790000000003</v>
      </c>
      <c r="N33" s="21">
        <v>4421.2740000000003</v>
      </c>
      <c r="O33" s="21">
        <v>9574.2530000000006</v>
      </c>
      <c r="P33" s="21">
        <v>3.73</v>
      </c>
      <c r="Q33" s="21">
        <v>3.6869999999999998</v>
      </c>
    </row>
    <row r="34" spans="1:17" x14ac:dyDescent="0.25">
      <c r="A34" s="23" t="s">
        <v>48</v>
      </c>
      <c r="B34" s="21">
        <v>30.3</v>
      </c>
      <c r="C34" s="21">
        <v>2730</v>
      </c>
      <c r="D34" s="22">
        <v>0.98550000000000004</v>
      </c>
      <c r="E34" s="22">
        <v>0.97799999999999998</v>
      </c>
      <c r="F34" s="22">
        <v>0.85089999999999999</v>
      </c>
      <c r="G34" s="21">
        <v>0</v>
      </c>
      <c r="H34" s="21">
        <v>2670.0239999999999</v>
      </c>
      <c r="I34" s="21">
        <v>2631.3690000000001</v>
      </c>
      <c r="J34" s="21">
        <v>5238.4290000000001</v>
      </c>
      <c r="K34" s="21">
        <v>4457.4849999999997</v>
      </c>
      <c r="L34" s="21">
        <v>9695.9140000000007</v>
      </c>
      <c r="M34" s="21">
        <v>5113.51</v>
      </c>
      <c r="N34" s="21">
        <v>4369.3909999999996</v>
      </c>
      <c r="O34" s="21">
        <v>9482.9009999999998</v>
      </c>
      <c r="P34" s="21">
        <v>3.73</v>
      </c>
      <c r="Q34" s="21">
        <v>3.6760000000000002</v>
      </c>
    </row>
    <row r="35" spans="1:17" x14ac:dyDescent="0.25">
      <c r="A35" s="23" t="s">
        <v>49</v>
      </c>
      <c r="B35" s="21">
        <v>30.2</v>
      </c>
      <c r="C35" s="21">
        <v>3245.7</v>
      </c>
      <c r="D35" s="22">
        <v>0.99509999999999998</v>
      </c>
      <c r="E35" s="22">
        <v>0.98099999999999998</v>
      </c>
      <c r="F35" s="22">
        <v>0.83230000000000004</v>
      </c>
      <c r="G35" s="21">
        <v>0</v>
      </c>
      <c r="H35" s="21">
        <v>3183.9250000000002</v>
      </c>
      <c r="I35" s="21">
        <v>3168.4229999999998</v>
      </c>
      <c r="J35" s="21">
        <v>6988.5959999999995</v>
      </c>
      <c r="K35" s="21">
        <v>5816.442</v>
      </c>
      <c r="L35" s="21">
        <v>12805.04</v>
      </c>
      <c r="M35" s="21">
        <v>6855.01</v>
      </c>
      <c r="N35" s="21">
        <v>5706.3130000000001</v>
      </c>
      <c r="O35" s="21">
        <v>12561.32</v>
      </c>
      <c r="P35" s="21">
        <v>4.3129999999999997</v>
      </c>
      <c r="Q35" s="21">
        <v>4.2919999999999998</v>
      </c>
    </row>
    <row r="36" spans="1:17" x14ac:dyDescent="0.25">
      <c r="A36" s="23" t="s">
        <v>50</v>
      </c>
      <c r="B36" s="21">
        <v>30.3</v>
      </c>
      <c r="C36" s="21">
        <v>3233.2</v>
      </c>
      <c r="D36" s="22">
        <v>0.99009999999999998</v>
      </c>
      <c r="E36" s="22">
        <v>0.98019999999999996</v>
      </c>
      <c r="F36" s="22">
        <v>0.82940000000000003</v>
      </c>
      <c r="G36" s="21">
        <v>0</v>
      </c>
      <c r="H36" s="21">
        <v>3169.13</v>
      </c>
      <c r="I36" s="21">
        <v>3137.6950000000002</v>
      </c>
      <c r="J36" s="21">
        <v>6935.4880000000003</v>
      </c>
      <c r="K36" s="21">
        <v>5752.3819999999996</v>
      </c>
      <c r="L36" s="21">
        <v>12687.87</v>
      </c>
      <c r="M36" s="21">
        <v>6768.7740000000003</v>
      </c>
      <c r="N36" s="21">
        <v>5667.6710000000003</v>
      </c>
      <c r="O36" s="21">
        <v>12436.44</v>
      </c>
      <c r="P36" s="21">
        <v>4.335</v>
      </c>
      <c r="Q36" s="21">
        <v>4.2919999999999998</v>
      </c>
    </row>
    <row r="37" spans="1:17" x14ac:dyDescent="0.25">
      <c r="A37" s="23" t="s">
        <v>51</v>
      </c>
      <c r="B37" s="21">
        <v>30.3</v>
      </c>
      <c r="C37" s="21">
        <v>3228.4</v>
      </c>
      <c r="D37" s="22">
        <v>0.99009999999999998</v>
      </c>
      <c r="E37" s="22">
        <v>0.98089999999999999</v>
      </c>
      <c r="F37" s="22">
        <v>0.83050000000000002</v>
      </c>
      <c r="G37" s="21">
        <v>0</v>
      </c>
      <c r="H37" s="21">
        <v>3166.7579999999998</v>
      </c>
      <c r="I37" s="21">
        <v>3135.4250000000002</v>
      </c>
      <c r="J37" s="21">
        <v>6890.4880000000003</v>
      </c>
      <c r="K37" s="21">
        <v>5722.5439999999999</v>
      </c>
      <c r="L37" s="21">
        <v>12613.03</v>
      </c>
      <c r="M37" s="21">
        <v>6735.3959999999997</v>
      </c>
      <c r="N37" s="21">
        <v>5636.8050000000003</v>
      </c>
      <c r="O37" s="21">
        <v>12372.2</v>
      </c>
      <c r="P37" s="21">
        <v>4.3460000000000001</v>
      </c>
      <c r="Q37" s="21">
        <v>4.3029999999999999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75F8-3FE2-4CD5-A6CC-487E6B4086C1}">
  <dimension ref="A1:Q27"/>
  <sheetViews>
    <sheetView topLeftCell="A12" zoomScale="85" zoomScaleNormal="85" workbookViewId="0">
      <selection activeCell="G33" sqref="G33"/>
    </sheetView>
  </sheetViews>
  <sheetFormatPr defaultRowHeight="15" x14ac:dyDescent="0.25"/>
  <cols>
    <col min="1" max="1" width="9.7109375" bestFit="1" customWidth="1"/>
    <col min="2" max="2" width="16.7109375" bestFit="1" customWidth="1"/>
    <col min="3" max="3" width="18.85546875" bestFit="1" customWidth="1"/>
    <col min="4" max="6" width="15.7109375" style="17" bestFit="1" customWidth="1"/>
    <col min="7" max="7" width="17.42578125" bestFit="1" customWidth="1"/>
    <col min="8" max="8" width="18.85546875" bestFit="1" customWidth="1"/>
    <col min="9" max="9" width="19.28515625" bestFit="1" customWidth="1"/>
    <col min="10" max="15" width="18.85546875" bestFit="1" customWidth="1"/>
    <col min="16" max="17" width="16.7109375" bestFit="1" customWidth="1"/>
  </cols>
  <sheetData>
    <row r="1" spans="1:17" x14ac:dyDescent="0.25">
      <c r="A1" s="24"/>
      <c r="B1" s="24" t="s">
        <v>0</v>
      </c>
      <c r="C1" s="24" t="s">
        <v>1</v>
      </c>
      <c r="D1" s="25" t="s">
        <v>2</v>
      </c>
      <c r="E1" s="25" t="s">
        <v>3</v>
      </c>
      <c r="F1" s="25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</row>
    <row r="2" spans="1:17" x14ac:dyDescent="0.25">
      <c r="A2" s="30">
        <v>5</v>
      </c>
      <c r="B2" s="18">
        <f>IFERROR(AVERAGE(Linearidade!B2:B4),"")</f>
        <v>30.866666666666664</v>
      </c>
      <c r="C2" s="18">
        <f>IFERROR(AVERAGE(Linearidade!C2:C4),"")</f>
        <v>377.73333333333335</v>
      </c>
      <c r="D2" s="17">
        <f>IFERROR(AVERAGE(Linearidade!D2:D4),"")</f>
        <v>0.93156666666666654</v>
      </c>
      <c r="E2" s="17">
        <f>IFERROR(AVERAGE(Linearidade!E2:E4),"")</f>
        <v>0.88586666666666669</v>
      </c>
      <c r="F2" s="17">
        <f>IFERROR(AVERAGE(Linearidade!F2:F4),"")</f>
        <v>0.97619999999999996</v>
      </c>
      <c r="G2" s="18">
        <f>IFERROR(AVERAGE(Linearidade!G2:G4),"")</f>
        <v>0</v>
      </c>
      <c r="H2" s="18">
        <f>IFERROR(AVERAGE(Linearidade!H2:H4),"")</f>
        <v>334.72190573333336</v>
      </c>
      <c r="I2" s="18">
        <f>IFERROR(AVERAGE(Linearidade!I2:I4),"")</f>
        <v>312.56994106666667</v>
      </c>
      <c r="J2" s="18">
        <f>IFERROR(AVERAGE(Linearidade!J2:J4),"")</f>
        <v>75.448183333333333</v>
      </c>
      <c r="K2" s="18">
        <f>IFERROR(AVERAGE(Linearidade!K2:K4),"")</f>
        <v>73.655450000000002</v>
      </c>
      <c r="L2" s="18">
        <f>IFERROR(AVERAGE(Linearidade!L2:L4),"")</f>
        <v>149.10363333333333</v>
      </c>
      <c r="M2" s="18">
        <f>IFERROR(AVERAGE(Linearidade!M2:M4),"")</f>
        <v>67.173299999999998</v>
      </c>
      <c r="N2" s="18">
        <f>IFERROR(AVERAGE(Linearidade!N2:N4),"")</f>
        <v>64.989649999999997</v>
      </c>
      <c r="O2" s="18">
        <f>IFERROR(AVERAGE(Linearidade!O2:O4),"")</f>
        <v>132.16295</v>
      </c>
      <c r="P2" s="18">
        <f>IFERROR(AVERAGE(Linearidade!P2:P4),"")</f>
        <v>0.41899999999999998</v>
      </c>
      <c r="Q2" s="18">
        <f>IFERROR(AVERAGE(Linearidade!Q2:Q4),"")</f>
        <v>0.39033333333333325</v>
      </c>
    </row>
    <row r="3" spans="1:17" x14ac:dyDescent="0.25">
      <c r="A3" s="30">
        <v>10</v>
      </c>
      <c r="B3" s="18">
        <f>IFERROR(AVERAGE(Linearidade!B5:B7),"")</f>
        <v>30.8</v>
      </c>
      <c r="C3" s="18">
        <f>IFERROR(AVERAGE(Linearidade!C5:C7),"")</f>
        <v>630.6</v>
      </c>
      <c r="D3" s="17">
        <f>IFERROR(AVERAGE(Linearidade!D5:D7),"")</f>
        <v>0.96476666666666666</v>
      </c>
      <c r="E3" s="17">
        <f>IFERROR(AVERAGE(Linearidade!E5:E7),"")</f>
        <v>0.94043333333333334</v>
      </c>
      <c r="F3" s="17">
        <f>IFERROR(AVERAGE(Linearidade!F5:F7),"")</f>
        <v>0.9710333333333333</v>
      </c>
      <c r="G3" s="18">
        <f>IFERROR(AVERAGE(Linearidade!G5:G7),"")</f>
        <v>0</v>
      </c>
      <c r="H3" s="18">
        <f>IFERROR(AVERAGE(Linearidade!H5:H7),"")</f>
        <v>592.98155250000002</v>
      </c>
      <c r="I3" s="18">
        <f>IFERROR(AVERAGE(Linearidade!I5:I7),"")</f>
        <v>572.13994146666664</v>
      </c>
      <c r="J3" s="18">
        <f>IFERROR(AVERAGE(Linearidade!J5:J7),"")</f>
        <v>235.90836666666667</v>
      </c>
      <c r="K3" s="18">
        <f>IFERROR(AVERAGE(Linearidade!K5:K7),"")</f>
        <v>229.04841666666667</v>
      </c>
      <c r="L3" s="18">
        <f>IFERROR(AVERAGE(Linearidade!L5:L7),"")</f>
        <v>464.95678333333336</v>
      </c>
      <c r="M3" s="18">
        <f>IFERROR(AVERAGE(Linearidade!M5:M7),"")</f>
        <v>221.72820000000002</v>
      </c>
      <c r="N3" s="18">
        <f>IFERROR(AVERAGE(Linearidade!N5:N7),"")</f>
        <v>215.43371666666667</v>
      </c>
      <c r="O3" s="18">
        <f>IFERROR(AVERAGE(Linearidade!O5:O7),"")</f>
        <v>437.16191666666663</v>
      </c>
      <c r="P3" s="18">
        <f>IFERROR(AVERAGE(Linearidade!P5:P7),"")</f>
        <v>0.70866666666666667</v>
      </c>
      <c r="Q3" s="18">
        <f>IFERROR(AVERAGE(Linearidade!Q5:Q7),"")</f>
        <v>0.68366666666666676</v>
      </c>
    </row>
    <row r="4" spans="1:17" x14ac:dyDescent="0.25">
      <c r="A4" s="30">
        <v>15</v>
      </c>
      <c r="B4" s="18">
        <f>IFERROR(AVERAGE(Linearidade!B8:B10),"")</f>
        <v>30.733333333333334</v>
      </c>
      <c r="C4" s="18">
        <f>IFERROR(AVERAGE(Linearidade!C8:C10),"")</f>
        <v>857.1</v>
      </c>
      <c r="D4" s="17">
        <f>IFERROR(AVERAGE(Linearidade!D8:D10),"")</f>
        <v>0.96866666666666668</v>
      </c>
      <c r="E4" s="17">
        <f>IFERROR(AVERAGE(Linearidade!E8:E10),"")</f>
        <v>0.95266666666666666</v>
      </c>
      <c r="F4" s="17">
        <f>IFERROR(AVERAGE(Linearidade!F8:F10),"")</f>
        <v>0.94446666666666668</v>
      </c>
      <c r="G4" s="18">
        <f>IFERROR(AVERAGE(Linearidade!G8:G10),"")</f>
        <v>0</v>
      </c>
      <c r="H4" s="18">
        <f>IFERROR(AVERAGE(Linearidade!H8:H10),"")</f>
        <v>816.44641669999999</v>
      </c>
      <c r="I4" s="18">
        <f>IFERROR(AVERAGE(Linearidade!I8:I10),"")</f>
        <v>790.83987653333327</v>
      </c>
      <c r="J4" s="18">
        <f>IFERROR(AVERAGE(Linearidade!J8:J10),"")</f>
        <v>475.54119999999995</v>
      </c>
      <c r="K4" s="18">
        <f>IFERROR(AVERAGE(Linearidade!K8:K10),"")</f>
        <v>449.23396666666667</v>
      </c>
      <c r="L4" s="18">
        <f>IFERROR(AVERAGE(Linearidade!L8:L10),"")</f>
        <v>924.7751333333332</v>
      </c>
      <c r="M4" s="18">
        <f>IFERROR(AVERAGE(Linearidade!M8:M10),"")</f>
        <v>457.26336666666663</v>
      </c>
      <c r="N4" s="18">
        <f>IFERROR(AVERAGE(Linearidade!N8:N10),"")</f>
        <v>423.54363333333339</v>
      </c>
      <c r="O4" s="18">
        <f>IFERROR(AVERAGE(Linearidade!O8:O10),"")</f>
        <v>880.8069999999999</v>
      </c>
      <c r="P4" s="18">
        <f>IFERROR(AVERAGE(Linearidade!P8:P10),"")</f>
        <v>1.0203333333333333</v>
      </c>
      <c r="Q4" s="18">
        <f>IFERROR(AVERAGE(Linearidade!Q8:Q10),"")</f>
        <v>0.98833333333333329</v>
      </c>
    </row>
    <row r="5" spans="1:17" x14ac:dyDescent="0.25">
      <c r="A5" s="30">
        <v>20</v>
      </c>
      <c r="B5" s="18">
        <f>IFERROR(AVERAGE(Linearidade!B11:B13),"")</f>
        <v>30.833333333333332</v>
      </c>
      <c r="C5" s="18">
        <f>IFERROR(AVERAGE(Linearidade!C11:C13),"")</f>
        <v>1081.4666666666667</v>
      </c>
      <c r="D5" s="17">
        <f>IFERROR(AVERAGE(Linearidade!D11:D13),"")</f>
        <v>0.9788</v>
      </c>
      <c r="E5" s="17">
        <f>IFERROR(AVERAGE(Linearidade!E11:E13),"")</f>
        <v>0.96683333333333332</v>
      </c>
      <c r="F5" s="17">
        <f>IFERROR(AVERAGE(Linearidade!F11:F13),"")</f>
        <v>0.90346666666666664</v>
      </c>
      <c r="G5" s="18">
        <f>IFERROR(AVERAGE(Linearidade!G11:G13),"")</f>
        <v>0</v>
      </c>
      <c r="H5" s="18">
        <f>IFERROR(AVERAGE(Linearidade!H11:H13),"")</f>
        <v>1045.5763333333334</v>
      </c>
      <c r="I5" s="18">
        <f>IFERROR(AVERAGE(Linearidade!I11:I13),"")</f>
        <v>1023.4226666666667</v>
      </c>
      <c r="J5" s="18">
        <f>IFERROR(AVERAGE(Linearidade!J11:J13),"")</f>
        <v>785.05376666666677</v>
      </c>
      <c r="K5" s="18">
        <f>IFERROR(AVERAGE(Linearidade!K11:K13),"")</f>
        <v>709.25966666666648</v>
      </c>
      <c r="L5" s="18">
        <f>IFERROR(AVERAGE(Linearidade!L11:L13),"")</f>
        <v>1494.3133333333335</v>
      </c>
      <c r="M5" s="18">
        <f>IFERROR(AVERAGE(Linearidade!M11:M13),"")</f>
        <v>761.23520000000008</v>
      </c>
      <c r="N5" s="18">
        <f>IFERROR(AVERAGE(Linearidade!N11:N13),"")</f>
        <v>683.43863333333331</v>
      </c>
      <c r="O5" s="18">
        <f>IFERROR(AVERAGE(Linearidade!O11:O13),"")</f>
        <v>1444.674</v>
      </c>
      <c r="P5" s="18">
        <f>IFERROR(AVERAGE(Linearidade!P11:P13),"")</f>
        <v>1.3356666666666666</v>
      </c>
      <c r="Q5" s="18">
        <f>IFERROR(AVERAGE(Linearidade!Q11:Q13),"")</f>
        <v>1.3073333333333332</v>
      </c>
    </row>
    <row r="6" spans="1:17" x14ac:dyDescent="0.25">
      <c r="A6" s="30">
        <v>25</v>
      </c>
      <c r="B6" s="18">
        <f>IFERROR(AVERAGE(Linearidade!B14:B16),"")</f>
        <v>30.666666666666668</v>
      </c>
      <c r="C6" s="18">
        <f>IFERROR(AVERAGE(Linearidade!C14:C16),"")</f>
        <v>1307.0666666666666</v>
      </c>
      <c r="D6" s="17">
        <f>IFERROR(AVERAGE(Linearidade!D14:D16),"")</f>
        <v>0.97596666666666676</v>
      </c>
      <c r="E6" s="17">
        <f>IFERROR(AVERAGE(Linearidade!E14:E16),"")</f>
        <v>0.96430000000000005</v>
      </c>
      <c r="F6" s="17">
        <f>IFERROR(AVERAGE(Linearidade!F14:F16),"")</f>
        <v>0.89366666666666672</v>
      </c>
      <c r="G6" s="18">
        <f>IFERROR(AVERAGE(Linearidade!G14:G16),"")</f>
        <v>0</v>
      </c>
      <c r="H6" s="18">
        <f>IFERROR(AVERAGE(Linearidade!H14:H16),"")</f>
        <v>1260.3696666666667</v>
      </c>
      <c r="I6" s="18">
        <f>IFERROR(AVERAGE(Linearidade!I14:I16),"")</f>
        <v>1230.0996666666667</v>
      </c>
      <c r="J6" s="18">
        <f>IFERROR(AVERAGE(Linearidade!J14:J16),"")</f>
        <v>1147.6569999999999</v>
      </c>
      <c r="K6" s="18">
        <f>IFERROR(AVERAGE(Linearidade!K14:K16),"")</f>
        <v>1025.6013333333333</v>
      </c>
      <c r="L6" s="18">
        <f>IFERROR(AVERAGE(Linearidade!L14:L16),"")</f>
        <v>2173.2583333333337</v>
      </c>
      <c r="M6" s="18">
        <f>IFERROR(AVERAGE(Linearidade!M14:M16),"")</f>
        <v>1108.5356666666667</v>
      </c>
      <c r="N6" s="18">
        <f>IFERROR(AVERAGE(Linearidade!N14:N16),"")</f>
        <v>987.06296666666674</v>
      </c>
      <c r="O6" s="18">
        <f>IFERROR(AVERAGE(Linearidade!O14:O16),"")</f>
        <v>2095.5983333333334</v>
      </c>
      <c r="P6" s="18">
        <f>IFERROR(AVERAGE(Linearidade!P14:P16),"")</f>
        <v>1.6363333333333332</v>
      </c>
      <c r="Q6" s="18">
        <f>IFERROR(AVERAGE(Linearidade!Q14:Q16),"")</f>
        <v>1.5970000000000002</v>
      </c>
    </row>
    <row r="7" spans="1:17" x14ac:dyDescent="0.25">
      <c r="A7" s="30">
        <v>30</v>
      </c>
      <c r="B7" s="18">
        <f>IFERROR(AVERAGE(Linearidade!B17:B19),"")</f>
        <v>30.599999999999998</v>
      </c>
      <c r="C7" s="18">
        <f>IFERROR(AVERAGE(Linearidade!C17:C19),"")</f>
        <v>1533.3666666666668</v>
      </c>
      <c r="D7" s="17">
        <f>IFERROR(AVERAGE(Linearidade!D17:D19),"")</f>
        <v>0.9796999999999999</v>
      </c>
      <c r="E7" s="17">
        <f>IFERROR(AVERAGE(Linearidade!E17:E19),"")</f>
        <v>0.96523333333333339</v>
      </c>
      <c r="F7" s="17">
        <f>IFERROR(AVERAGE(Linearidade!F17:F19),"")</f>
        <v>0.88996666666666668</v>
      </c>
      <c r="G7" s="18">
        <f>IFERROR(AVERAGE(Linearidade!G17:G19),"")</f>
        <v>0</v>
      </c>
      <c r="H7" s="18">
        <f>IFERROR(AVERAGE(Linearidade!H17:H19),"")</f>
        <v>1480.0496666666666</v>
      </c>
      <c r="I7" s="18">
        <f>IFERROR(AVERAGE(Linearidade!I17:I19),"")</f>
        <v>1450.0133333333333</v>
      </c>
      <c r="J7" s="18">
        <f>IFERROR(AVERAGE(Linearidade!J17:J19),"")</f>
        <v>1571.1596666666665</v>
      </c>
      <c r="K7" s="18">
        <f>IFERROR(AVERAGE(Linearidade!K17:K19),"")</f>
        <v>1398.21</v>
      </c>
      <c r="L7" s="18">
        <f>IFERROR(AVERAGE(Linearidade!L17:L19),"")</f>
        <v>2969.3696666666669</v>
      </c>
      <c r="M7" s="18">
        <f>IFERROR(AVERAGE(Linearidade!M17:M19),"")</f>
        <v>1521.2193333333332</v>
      </c>
      <c r="N7" s="18">
        <f>IFERROR(AVERAGE(Linearidade!N17:N19),"")</f>
        <v>1344.8709999999999</v>
      </c>
      <c r="O7" s="18">
        <f>IFERROR(AVERAGE(Linearidade!O17:O19),"")</f>
        <v>2866.09</v>
      </c>
      <c r="P7" s="18">
        <f>IFERROR(AVERAGE(Linearidade!P17:P19),"")</f>
        <v>1.9370000000000001</v>
      </c>
      <c r="Q7" s="18">
        <f>IFERROR(AVERAGE(Linearidade!Q17:Q19),"")</f>
        <v>1.8976666666666668</v>
      </c>
    </row>
    <row r="8" spans="1:17" x14ac:dyDescent="0.25">
      <c r="A8" s="30">
        <v>35</v>
      </c>
      <c r="B8" s="18">
        <f>IFERROR(AVERAGE(Linearidade!B20:B22),"")</f>
        <v>30.5</v>
      </c>
      <c r="C8" s="18">
        <f>IFERROR(AVERAGE(Linearidade!C20:C22),"")</f>
        <v>1759.3666666666668</v>
      </c>
      <c r="D8" s="17">
        <f>IFERROR(AVERAGE(Linearidade!D20:D22),"")</f>
        <v>0.99060000000000004</v>
      </c>
      <c r="E8" s="17">
        <f>IFERROR(AVERAGE(Linearidade!E20:E22),"")</f>
        <v>0.97786666666666677</v>
      </c>
      <c r="F8" s="17">
        <f>IFERROR(AVERAGE(Linearidade!F20:F22),"")</f>
        <v>0.89723333333333333</v>
      </c>
      <c r="G8" s="18">
        <f>IFERROR(AVERAGE(Linearidade!G20:G22),"")</f>
        <v>0</v>
      </c>
      <c r="H8" s="18">
        <f>IFERROR(AVERAGE(Linearidade!H20:H22),"")</f>
        <v>1720.4806666666666</v>
      </c>
      <c r="I8" s="18">
        <f>IFERROR(AVERAGE(Linearidade!I20:I22),"")</f>
        <v>1704.2733333333333</v>
      </c>
      <c r="J8" s="18">
        <f>IFERROR(AVERAGE(Linearidade!J20:J22),"")</f>
        <v>2051.1559999999995</v>
      </c>
      <c r="K8" s="18">
        <f>IFERROR(AVERAGE(Linearidade!K20:K22),"")</f>
        <v>1840.4043333333332</v>
      </c>
      <c r="L8" s="18">
        <f>IFERROR(AVERAGE(Linearidade!L20:L22),"")</f>
        <v>3891.5603333333333</v>
      </c>
      <c r="M8" s="18">
        <f>IFERROR(AVERAGE(Linearidade!M20:M22),"")</f>
        <v>2018.1229999999998</v>
      </c>
      <c r="N8" s="18">
        <f>IFERROR(AVERAGE(Linearidade!N20:N22),"")</f>
        <v>1787.4326666666666</v>
      </c>
      <c r="O8" s="18">
        <f>IFERROR(AVERAGE(Linearidade!O20:O22),"")</f>
        <v>3805.5556666666666</v>
      </c>
      <c r="P8" s="18">
        <f>IFERROR(AVERAGE(Linearidade!P20:P22),"")</f>
        <v>2.2303333333333333</v>
      </c>
      <c r="Q8" s="18">
        <f>IFERROR(AVERAGE(Linearidade!Q20:Q22),"")</f>
        <v>2.2093333333333334</v>
      </c>
    </row>
    <row r="9" spans="1:17" x14ac:dyDescent="0.25">
      <c r="A9" s="30">
        <v>40</v>
      </c>
      <c r="B9" s="18">
        <f>AVERAGE(Linearidade!B23:B25)</f>
        <v>30.400000000000002</v>
      </c>
      <c r="C9" s="18">
        <f>AVERAGE(Linearidade!C23:C25)</f>
        <v>2008.5</v>
      </c>
      <c r="D9" s="17">
        <f>AVERAGE(Linearidade!D23:D25)</f>
        <v>0.98739999999999994</v>
      </c>
      <c r="E9" s="17">
        <f>AVERAGE(Linearidade!E23:E25)</f>
        <v>0.97716666666666663</v>
      </c>
      <c r="F9" s="17">
        <f>AVERAGE(Linearidade!F23:F25)</f>
        <v>0.88943333333333341</v>
      </c>
      <c r="G9" s="18">
        <f>AVERAGE(Linearidade!G23:G25)</f>
        <v>0</v>
      </c>
      <c r="H9" s="18">
        <f>AVERAGE(Linearidade!H23:H25)</f>
        <v>1962.6547566666668</v>
      </c>
      <c r="I9" s="18">
        <f>AVERAGE(Linearidade!I23:I25)</f>
        <v>1938.0472910000001</v>
      </c>
      <c r="J9" s="18">
        <f>AVERAGE(Linearidade!J23:J25)</f>
        <v>2720.4340166666666</v>
      </c>
      <c r="K9" s="18">
        <f>AVERAGE(Linearidade!K23:K25)</f>
        <v>2419.6115166666668</v>
      </c>
      <c r="L9" s="18">
        <f>AVERAGE(Linearidade!L23:L25)</f>
        <v>5140.0455333333339</v>
      </c>
      <c r="M9" s="18">
        <f>AVERAGE(Linearidade!M23:M25)</f>
        <v>2659.4675000000002</v>
      </c>
      <c r="N9" s="18">
        <f>AVERAGE(Linearidade!N23:N25)</f>
        <v>2363.4792499999999</v>
      </c>
      <c r="O9" s="18">
        <f>AVERAGE(Linearidade!O23:O25)</f>
        <v>5022.9467500000001</v>
      </c>
      <c r="P9" s="18">
        <f>AVERAGE(Linearidade!P23:P25)</f>
        <v>2.5383333333333336</v>
      </c>
      <c r="Q9" s="18">
        <f>AVERAGE(Linearidade!Q23:Q25)</f>
        <v>2.5063333333333335</v>
      </c>
    </row>
    <row r="10" spans="1:17" x14ac:dyDescent="0.25">
      <c r="A10" s="30">
        <v>45</v>
      </c>
      <c r="B10" s="18">
        <f>IFERROR(AVERAGE(Linearidade!B26:B28),"")</f>
        <v>30.466666666666669</v>
      </c>
      <c r="C10" s="18">
        <f>IFERROR(AVERAGE(Linearidade!C26:C28),"")</f>
        <v>2191.1</v>
      </c>
      <c r="D10" s="17">
        <f>IFERROR(AVERAGE(Linearidade!D26:D28),"")</f>
        <v>0.98226666666666673</v>
      </c>
      <c r="E10" s="17">
        <f>IFERROR(AVERAGE(Linearidade!E26:E28),"")</f>
        <v>0.97163333333333346</v>
      </c>
      <c r="F10" s="17">
        <f>IFERROR(AVERAGE(Linearidade!F26:F28),"")</f>
        <v>0.88613333333333344</v>
      </c>
      <c r="G10" s="18">
        <f>IFERROR(AVERAGE(Linearidade!G26:G28),"")</f>
        <v>0</v>
      </c>
      <c r="H10" s="18">
        <f>IFERROR(AVERAGE(Linearidade!H26:H28),"")</f>
        <v>2128.9102526666666</v>
      </c>
      <c r="I10" s="18">
        <f>IFERROR(AVERAGE(Linearidade!I26:I28),"")</f>
        <v>2091.1200266666669</v>
      </c>
      <c r="J10" s="18">
        <f>IFERROR(AVERAGE(Linearidade!J26:J28),"")</f>
        <v>3234.8843333333334</v>
      </c>
      <c r="K10" s="18">
        <f>IFERROR(AVERAGE(Linearidade!K26:K28),"")</f>
        <v>2866.6266666666666</v>
      </c>
      <c r="L10" s="18">
        <f>IFERROR(AVERAGE(Linearidade!L26:L28),"")</f>
        <v>6101.5106666666661</v>
      </c>
      <c r="M10" s="18">
        <f>IFERROR(AVERAGE(Linearidade!M26:M28),"")</f>
        <v>3141.2266666666669</v>
      </c>
      <c r="N10" s="18">
        <f>IFERROR(AVERAGE(Linearidade!N26:N28),"")</f>
        <v>2787.0210000000002</v>
      </c>
      <c r="O10" s="18">
        <f>IFERROR(AVERAGE(Linearidade!O26:O28),"")</f>
        <v>5928.2476666666671</v>
      </c>
      <c r="P10" s="18">
        <f>IFERROR(AVERAGE(Linearidade!P26:P28),"")</f>
        <v>2.8353333333333333</v>
      </c>
      <c r="Q10" s="18">
        <f>IFERROR(AVERAGE(Linearidade!Q26:Q28),"")</f>
        <v>2.7850000000000001</v>
      </c>
    </row>
    <row r="11" spans="1:17" x14ac:dyDescent="0.25">
      <c r="A11" s="30">
        <v>50</v>
      </c>
      <c r="B11" s="18">
        <f>IFERROR(AVERAGE(Linearidade!B29:B31),"")</f>
        <v>30.3</v>
      </c>
      <c r="C11" s="18">
        <f>IFERROR(AVERAGE(Linearidade!C29:C31),"")</f>
        <v>2366.5666666666666</v>
      </c>
      <c r="D11" s="17">
        <f>IFERROR(AVERAGE(Linearidade!D29:D31),"")</f>
        <v>0.98506666666666665</v>
      </c>
      <c r="E11" s="17">
        <f>IFERROR(AVERAGE(Linearidade!E29:E31),"")</f>
        <v>0.9744666666666667</v>
      </c>
      <c r="F11" s="17">
        <f>IFERROR(AVERAGE(Linearidade!F29:F31),"")</f>
        <v>0.88056666666666672</v>
      </c>
      <c r="G11" s="18">
        <f>IFERROR(AVERAGE(Linearidade!G29:G31),"")</f>
        <v>0</v>
      </c>
      <c r="H11" s="18">
        <f>IFERROR(AVERAGE(Linearidade!H29:H31),"")</f>
        <v>2306.0546666666669</v>
      </c>
      <c r="I11" s="18">
        <f>IFERROR(AVERAGE(Linearidade!I29:I31),"")</f>
        <v>2271.6176666666665</v>
      </c>
      <c r="J11" s="18">
        <f>IFERROR(AVERAGE(Linearidade!J29:J31),"")</f>
        <v>3842.7423333333331</v>
      </c>
      <c r="K11" s="18">
        <f>IFERROR(AVERAGE(Linearidade!K29:K31),"")</f>
        <v>3383.9353333333333</v>
      </c>
      <c r="L11" s="18">
        <f>IFERROR(AVERAGE(Linearidade!L29:L31),"")</f>
        <v>7226.6779999999999</v>
      </c>
      <c r="M11" s="18">
        <f>IFERROR(AVERAGE(Linearidade!M29:M31),"")</f>
        <v>3747.4323333333336</v>
      </c>
      <c r="N11" s="18">
        <f>IFERROR(AVERAGE(Linearidade!N29:N31),"")</f>
        <v>3294.3500000000004</v>
      </c>
      <c r="O11" s="18">
        <f>IFERROR(AVERAGE(Linearidade!O29:O31),"")</f>
        <v>7041.7830000000004</v>
      </c>
      <c r="P11" s="18">
        <f>IFERROR(AVERAGE(Linearidade!P29:P31),"")</f>
        <v>3.125</v>
      </c>
      <c r="Q11" s="18">
        <f>IFERROR(AVERAGE(Linearidade!Q29:Q31),"")</f>
        <v>3.0783333333333331</v>
      </c>
    </row>
    <row r="12" spans="1:17" x14ac:dyDescent="0.25">
      <c r="A12" s="30">
        <v>60</v>
      </c>
      <c r="B12" s="18">
        <f>IFERROR(AVERAGE(Linearidade!B32:B34),"")</f>
        <v>30.3</v>
      </c>
      <c r="C12" s="18">
        <f>IFERROR(AVERAGE(Linearidade!C32:C34),"")</f>
        <v>2740.6666666666665</v>
      </c>
      <c r="D12" s="17">
        <f>IFERROR(AVERAGE(Linearidade!D32:D34),"")</f>
        <v>0.9884666666666666</v>
      </c>
      <c r="E12" s="17">
        <f>IFERROR(AVERAGE(Linearidade!E32:E34),"")</f>
        <v>0.97846666666666648</v>
      </c>
      <c r="F12" s="17">
        <f>IFERROR(AVERAGE(Linearidade!F32:F34),"")</f>
        <v>0.8511333333333333</v>
      </c>
      <c r="G12" s="18">
        <f>IFERROR(AVERAGE(Linearidade!G32:G34),"")</f>
        <v>0</v>
      </c>
      <c r="H12" s="18">
        <f>IFERROR(AVERAGE(Linearidade!H32:H34),"")</f>
        <v>2681.732</v>
      </c>
      <c r="I12" s="18">
        <f>IFERROR(AVERAGE(Linearidade!I32:I34),"")</f>
        <v>2650.7909999999997</v>
      </c>
      <c r="J12" s="18">
        <f>IFERROR(AVERAGE(Linearidade!J32:J34),"")</f>
        <v>5285.1313333333337</v>
      </c>
      <c r="K12" s="18">
        <f>IFERROR(AVERAGE(Linearidade!K32:K34),"")</f>
        <v>4498.4656666666669</v>
      </c>
      <c r="L12" s="18">
        <f>IFERROR(AVERAGE(Linearidade!L32:L34),"")</f>
        <v>9783.5969999999998</v>
      </c>
      <c r="M12" s="18">
        <f>IFERROR(AVERAGE(Linearidade!M32:M34),"")</f>
        <v>5157.5746666666664</v>
      </c>
      <c r="N12" s="18">
        <f>IFERROR(AVERAGE(Linearidade!N32:N34),"")</f>
        <v>4415.6346666666659</v>
      </c>
      <c r="O12" s="18">
        <f>IFERROR(AVERAGE(Linearidade!O32:O34),"")</f>
        <v>9573.2093333333323</v>
      </c>
      <c r="P12" s="18">
        <f>IFERROR(AVERAGE(Linearidade!P32:P34),"")</f>
        <v>3.722666666666667</v>
      </c>
      <c r="Q12" s="18">
        <f>IFERROR(AVERAGE(Linearidade!Q32:Q34),"")</f>
        <v>3.6796666666666664</v>
      </c>
    </row>
    <row r="13" spans="1:17" x14ac:dyDescent="0.25">
      <c r="A13" s="30">
        <v>70</v>
      </c>
      <c r="B13" s="18">
        <f>IFERROR(AVERAGE(Linearidade!B35:B37),"")</f>
        <v>30.266666666666666</v>
      </c>
      <c r="C13" s="18">
        <f>IFERROR(AVERAGE(Linearidade!C35:C37),"")</f>
        <v>3235.7666666666664</v>
      </c>
      <c r="D13" s="17">
        <f>IFERROR(AVERAGE(Linearidade!D35:D37),"")</f>
        <v>0.99176666666666657</v>
      </c>
      <c r="E13" s="17">
        <f>IFERROR(AVERAGE(Linearidade!E35:E37),"")</f>
        <v>0.98070000000000002</v>
      </c>
      <c r="F13" s="17">
        <f>IFERROR(AVERAGE(Linearidade!F35:F37),"")</f>
        <v>0.83073333333333343</v>
      </c>
      <c r="G13" s="18">
        <f>IFERROR(AVERAGE(Linearidade!G35:G37),"")</f>
        <v>0</v>
      </c>
      <c r="H13" s="18">
        <f>IFERROR(AVERAGE(Linearidade!H35:H37),"")</f>
        <v>3173.2710000000002</v>
      </c>
      <c r="I13" s="18">
        <f>IFERROR(AVERAGE(Linearidade!I35:I37),"")</f>
        <v>3147.1810000000005</v>
      </c>
      <c r="J13" s="18">
        <f>IFERROR(AVERAGE(Linearidade!J35:J37),"")</f>
        <v>6938.1906666666664</v>
      </c>
      <c r="K13" s="18">
        <f>IFERROR(AVERAGE(Linearidade!K35:K37),"")</f>
        <v>5763.7893333333341</v>
      </c>
      <c r="L13" s="18">
        <f>IFERROR(AVERAGE(Linearidade!L35:L37),"")</f>
        <v>12701.980000000001</v>
      </c>
      <c r="M13" s="18">
        <f>IFERROR(AVERAGE(Linearidade!M35:M37),"")</f>
        <v>6786.3933333333334</v>
      </c>
      <c r="N13" s="18">
        <f>IFERROR(AVERAGE(Linearidade!N35:N37),"")</f>
        <v>5670.2629999999999</v>
      </c>
      <c r="O13" s="18">
        <f>IFERROR(AVERAGE(Linearidade!O35:O37),"")</f>
        <v>12456.653333333335</v>
      </c>
      <c r="P13" s="18">
        <f>IFERROR(AVERAGE(Linearidade!P35:P37),"")</f>
        <v>4.3313333333333333</v>
      </c>
      <c r="Q13" s="18">
        <f>IFERROR(AVERAGE(Linearidade!Q35:Q37),"")</f>
        <v>4.2956666666666665</v>
      </c>
    </row>
    <row r="14" spans="1:17" x14ac:dyDescent="0.25">
      <c r="A14" s="14" t="s">
        <v>53</v>
      </c>
      <c r="B14" s="4">
        <f>LARGE(B2:B13,1)</f>
        <v>30.866666666666664</v>
      </c>
      <c r="C14" s="4">
        <f t="shared" ref="C14:Q14" si="0">LARGE(C2:C13,1)</f>
        <v>3235.7666666666664</v>
      </c>
      <c r="D14" s="19">
        <f t="shared" si="0"/>
        <v>0.99176666666666657</v>
      </c>
      <c r="E14" s="19">
        <f t="shared" si="0"/>
        <v>0.98070000000000002</v>
      </c>
      <c r="F14" s="19">
        <f t="shared" si="0"/>
        <v>0.97619999999999996</v>
      </c>
      <c r="G14" s="4">
        <f t="shared" si="0"/>
        <v>0</v>
      </c>
      <c r="H14" s="4">
        <f t="shared" si="0"/>
        <v>3173.2710000000002</v>
      </c>
      <c r="I14" s="4">
        <f t="shared" si="0"/>
        <v>3147.1810000000005</v>
      </c>
      <c r="J14" s="4">
        <f t="shared" si="0"/>
        <v>6938.1906666666664</v>
      </c>
      <c r="K14" s="4">
        <f t="shared" si="0"/>
        <v>5763.7893333333341</v>
      </c>
      <c r="L14" s="4">
        <f t="shared" si="0"/>
        <v>12701.980000000001</v>
      </c>
      <c r="M14" s="4">
        <f t="shared" si="0"/>
        <v>6786.3933333333334</v>
      </c>
      <c r="N14" s="4">
        <f t="shared" si="0"/>
        <v>5670.2629999999999</v>
      </c>
      <c r="O14" s="4">
        <f t="shared" si="0"/>
        <v>12456.653333333335</v>
      </c>
      <c r="P14" s="4">
        <f t="shared" si="0"/>
        <v>4.3313333333333333</v>
      </c>
      <c r="Q14" s="4">
        <f t="shared" si="0"/>
        <v>4.2956666666666665</v>
      </c>
    </row>
    <row r="15" spans="1:17" x14ac:dyDescent="0.25">
      <c r="A15" s="14" t="s">
        <v>58</v>
      </c>
      <c r="B15" s="4">
        <f>MEDIAN(B2:B13)</f>
        <v>30.549999999999997</v>
      </c>
      <c r="C15" s="4">
        <f t="shared" ref="C15:Q15" si="1">MEDIAN(C2:C13)</f>
        <v>1646.3666666666668</v>
      </c>
      <c r="D15" s="4">
        <f t="shared" si="1"/>
        <v>0.98098333333333332</v>
      </c>
      <c r="E15" s="4">
        <f t="shared" si="1"/>
        <v>0.96923333333333339</v>
      </c>
      <c r="F15" s="4">
        <f t="shared" si="1"/>
        <v>0.8918166666666667</v>
      </c>
      <c r="G15" s="4">
        <f t="shared" si="1"/>
        <v>0</v>
      </c>
      <c r="H15" s="4">
        <f t="shared" si="1"/>
        <v>1600.2651666666666</v>
      </c>
      <c r="I15" s="4">
        <f t="shared" si="1"/>
        <v>1577.1433333333334</v>
      </c>
      <c r="J15" s="4">
        <f t="shared" si="1"/>
        <v>1811.157833333333</v>
      </c>
      <c r="K15" s="4">
        <f t="shared" si="1"/>
        <v>1619.3071666666665</v>
      </c>
      <c r="L15" s="4">
        <f>MEDIAN(L2:L13)</f>
        <v>3430.4650000000001</v>
      </c>
      <c r="M15" s="4">
        <f t="shared" si="1"/>
        <v>1769.6711666666665</v>
      </c>
      <c r="N15" s="4">
        <f t="shared" si="1"/>
        <v>1566.1518333333333</v>
      </c>
      <c r="O15" s="4">
        <f t="shared" si="1"/>
        <v>3335.8228333333336</v>
      </c>
      <c r="P15" s="4">
        <f t="shared" si="1"/>
        <v>2.0836666666666668</v>
      </c>
      <c r="Q15" s="4">
        <f t="shared" si="1"/>
        <v>2.0535000000000001</v>
      </c>
    </row>
    <row r="16" spans="1:17" x14ac:dyDescent="0.25">
      <c r="A16" s="14" t="s">
        <v>54</v>
      </c>
      <c r="B16" s="4">
        <f>SMALL(B2:B13,1)</f>
        <v>30.266666666666666</v>
      </c>
      <c r="C16" s="4">
        <f t="shared" ref="C16:Q16" si="2">SMALL(C2:C13,1)</f>
        <v>377.73333333333335</v>
      </c>
      <c r="D16" s="19">
        <f t="shared" si="2"/>
        <v>0.93156666666666654</v>
      </c>
      <c r="E16" s="19">
        <f t="shared" si="2"/>
        <v>0.88586666666666669</v>
      </c>
      <c r="F16" s="19">
        <f t="shared" si="2"/>
        <v>0.83073333333333343</v>
      </c>
      <c r="G16" s="4">
        <f t="shared" si="2"/>
        <v>0</v>
      </c>
      <c r="H16" s="4">
        <f t="shared" si="2"/>
        <v>334.72190573333336</v>
      </c>
      <c r="I16" s="4">
        <f t="shared" si="2"/>
        <v>312.56994106666667</v>
      </c>
      <c r="J16" s="4">
        <f t="shared" si="2"/>
        <v>75.448183333333333</v>
      </c>
      <c r="K16" s="4">
        <f t="shared" si="2"/>
        <v>73.655450000000002</v>
      </c>
      <c r="L16" s="4">
        <f t="shared" si="2"/>
        <v>149.10363333333333</v>
      </c>
      <c r="M16" s="4">
        <f t="shared" si="2"/>
        <v>67.173299999999998</v>
      </c>
      <c r="N16" s="4">
        <f t="shared" si="2"/>
        <v>64.989649999999997</v>
      </c>
      <c r="O16" s="4">
        <f t="shared" si="2"/>
        <v>132.16295</v>
      </c>
      <c r="P16" s="4">
        <f t="shared" si="2"/>
        <v>0.41899999999999998</v>
      </c>
      <c r="Q16" s="4">
        <f t="shared" si="2"/>
        <v>0.39033333333333325</v>
      </c>
    </row>
    <row r="18" spans="16:16" x14ac:dyDescent="0.25">
      <c r="P18" s="18"/>
    </row>
    <row r="19" spans="16:16" x14ac:dyDescent="0.25">
      <c r="P19" s="18"/>
    </row>
    <row r="20" spans="16:16" x14ac:dyDescent="0.25">
      <c r="P20" s="18"/>
    </row>
    <row r="21" spans="16:16" x14ac:dyDescent="0.25">
      <c r="P21" s="18"/>
    </row>
    <row r="22" spans="16:16" x14ac:dyDescent="0.25">
      <c r="P22" s="18"/>
    </row>
    <row r="23" spans="16:16" x14ac:dyDescent="0.25">
      <c r="P23" s="18"/>
    </row>
    <row r="24" spans="16:16" x14ac:dyDescent="0.25">
      <c r="P24" s="18"/>
    </row>
    <row r="25" spans="16:16" x14ac:dyDescent="0.25">
      <c r="P25" s="18"/>
    </row>
    <row r="26" spans="16:16" x14ac:dyDescent="0.25">
      <c r="P26" s="18"/>
    </row>
    <row r="27" spans="16:16" x14ac:dyDescent="0.25">
      <c r="P27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55E-EDBA-4556-88FE-E6A9A18C314C}">
  <dimension ref="A1:A60"/>
  <sheetViews>
    <sheetView topLeftCell="A40" workbookViewId="0">
      <selection activeCell="A60" sqref="A60"/>
    </sheetView>
  </sheetViews>
  <sheetFormatPr defaultRowHeight="15" x14ac:dyDescent="0.25"/>
  <sheetData>
    <row r="1" spans="1:1" x14ac:dyDescent="0.25">
      <c r="A1" s="9">
        <v>30.2</v>
      </c>
    </row>
    <row r="2" spans="1:1" x14ac:dyDescent="0.25">
      <c r="A2" s="9">
        <v>30.3</v>
      </c>
    </row>
    <row r="3" spans="1:1" x14ac:dyDescent="0.25">
      <c r="A3" s="9">
        <v>30.4</v>
      </c>
    </row>
    <row r="4" spans="1:1" x14ac:dyDescent="0.25">
      <c r="A4" s="9">
        <v>30.3</v>
      </c>
    </row>
    <row r="5" spans="1:1" x14ac:dyDescent="0.25">
      <c r="A5" s="9">
        <v>30.5</v>
      </c>
    </row>
    <row r="6" spans="1:1" x14ac:dyDescent="0.25">
      <c r="A6" s="9">
        <v>30.4</v>
      </c>
    </row>
    <row r="7" spans="1:1" x14ac:dyDescent="0.25">
      <c r="A7" s="9">
        <v>30.4</v>
      </c>
    </row>
    <row r="8" spans="1:1" x14ac:dyDescent="0.25">
      <c r="A8" s="9">
        <v>30.4</v>
      </c>
    </row>
    <row r="9" spans="1:1" x14ac:dyDescent="0.25">
      <c r="A9" s="9">
        <v>30.5</v>
      </c>
    </row>
    <row r="10" spans="1:1" x14ac:dyDescent="0.25">
      <c r="A10" s="9">
        <v>30.6</v>
      </c>
    </row>
    <row r="11" spans="1:1" x14ac:dyDescent="0.25">
      <c r="A11" s="9">
        <v>30.5</v>
      </c>
    </row>
    <row r="12" spans="1:1" x14ac:dyDescent="0.25">
      <c r="A12" s="9">
        <v>30.5</v>
      </c>
    </row>
    <row r="13" spans="1:1" x14ac:dyDescent="0.25">
      <c r="A13" s="9">
        <v>30.6</v>
      </c>
    </row>
    <row r="14" spans="1:1" x14ac:dyDescent="0.25">
      <c r="A14" s="9">
        <v>30.6</v>
      </c>
    </row>
    <row r="15" spans="1:1" x14ac:dyDescent="0.25">
      <c r="A15" s="9">
        <v>30.6</v>
      </c>
    </row>
    <row r="16" spans="1:1" x14ac:dyDescent="0.25">
      <c r="A16" s="9">
        <v>30.6</v>
      </c>
    </row>
    <row r="17" spans="1:1" x14ac:dyDescent="0.25">
      <c r="A17" s="9">
        <v>30.7</v>
      </c>
    </row>
    <row r="18" spans="1:1" x14ac:dyDescent="0.25">
      <c r="A18" s="9">
        <v>30.7</v>
      </c>
    </row>
    <row r="19" spans="1:1" x14ac:dyDescent="0.25">
      <c r="A19" s="9">
        <v>30.7</v>
      </c>
    </row>
    <row r="20" spans="1:1" x14ac:dyDescent="0.25">
      <c r="A20" s="9">
        <v>30.7</v>
      </c>
    </row>
    <row r="21" spans="1:1" x14ac:dyDescent="0.25">
      <c r="A21" s="9">
        <v>30.7</v>
      </c>
    </row>
    <row r="22" spans="1:1" x14ac:dyDescent="0.25">
      <c r="A22" s="9">
        <v>30.7</v>
      </c>
    </row>
    <row r="23" spans="1:1" x14ac:dyDescent="0.25">
      <c r="A23" s="9">
        <v>30.7</v>
      </c>
    </row>
    <row r="24" spans="1:1" x14ac:dyDescent="0.25">
      <c r="A24" s="12">
        <v>30.8</v>
      </c>
    </row>
    <row r="25" spans="1:1" x14ac:dyDescent="0.25">
      <c r="A25" s="1">
        <v>30.8</v>
      </c>
    </row>
    <row r="26" spans="1:1" x14ac:dyDescent="0.25">
      <c r="A26" s="1">
        <v>30.9</v>
      </c>
    </row>
    <row r="27" spans="1:1" x14ac:dyDescent="0.25">
      <c r="A27" s="1">
        <v>30.9</v>
      </c>
    </row>
    <row r="28" spans="1:1" x14ac:dyDescent="0.25">
      <c r="A28" s="1">
        <v>30.8</v>
      </c>
    </row>
    <row r="29" spans="1:1" x14ac:dyDescent="0.25">
      <c r="A29" s="1">
        <v>30.8</v>
      </c>
    </row>
    <row r="30" spans="1:1" x14ac:dyDescent="0.25">
      <c r="A30" s="1">
        <v>30.8</v>
      </c>
    </row>
    <row r="31" spans="1:1" x14ac:dyDescent="0.25">
      <c r="A31" s="1">
        <v>30.7</v>
      </c>
    </row>
    <row r="32" spans="1:1" x14ac:dyDescent="0.25">
      <c r="A32" s="1">
        <v>30.7</v>
      </c>
    </row>
    <row r="33" spans="1:1" x14ac:dyDescent="0.25">
      <c r="A33" s="1">
        <v>30.8</v>
      </c>
    </row>
    <row r="34" spans="1:1" x14ac:dyDescent="0.25">
      <c r="A34" s="15">
        <v>30.8</v>
      </c>
    </row>
    <row r="35" spans="1:1" x14ac:dyDescent="0.25">
      <c r="A35" s="15">
        <v>30.9</v>
      </c>
    </row>
    <row r="36" spans="1:1" x14ac:dyDescent="0.25">
      <c r="A36" s="15">
        <v>30.8</v>
      </c>
    </row>
    <row r="37" spans="1:1" x14ac:dyDescent="0.25">
      <c r="A37" s="15">
        <v>30.7</v>
      </c>
    </row>
    <row r="38" spans="1:1" x14ac:dyDescent="0.25">
      <c r="A38" s="15">
        <v>30.7</v>
      </c>
    </row>
    <row r="39" spans="1:1" x14ac:dyDescent="0.25">
      <c r="A39" s="15">
        <v>30.6</v>
      </c>
    </row>
    <row r="40" spans="1:1" x14ac:dyDescent="0.25">
      <c r="A40" s="15">
        <v>30.7</v>
      </c>
    </row>
    <row r="41" spans="1:1" x14ac:dyDescent="0.25">
      <c r="A41" s="15">
        <v>30.6</v>
      </c>
    </row>
    <row r="42" spans="1:1" x14ac:dyDescent="0.25">
      <c r="A42" s="15">
        <v>30.5</v>
      </c>
    </row>
    <row r="43" spans="1:1" x14ac:dyDescent="0.25">
      <c r="A43" s="15">
        <v>30.5</v>
      </c>
    </row>
    <row r="44" spans="1:1" x14ac:dyDescent="0.25">
      <c r="A44" s="15">
        <v>30.5</v>
      </c>
    </row>
    <row r="45" spans="1:1" x14ac:dyDescent="0.25">
      <c r="A45" s="15">
        <v>30.5</v>
      </c>
    </row>
    <row r="46" spans="1:1" x14ac:dyDescent="0.25">
      <c r="A46" s="1">
        <v>30.3</v>
      </c>
    </row>
    <row r="47" spans="1:1" x14ac:dyDescent="0.25">
      <c r="A47" s="1">
        <v>30.4</v>
      </c>
    </row>
    <row r="48" spans="1:1" x14ac:dyDescent="0.25">
      <c r="A48" s="1">
        <v>30.5</v>
      </c>
    </row>
    <row r="49" spans="1:1" x14ac:dyDescent="0.25">
      <c r="A49" s="15">
        <v>30.5</v>
      </c>
    </row>
    <row r="50" spans="1:1" x14ac:dyDescent="0.25">
      <c r="A50" s="15">
        <v>30.5</v>
      </c>
    </row>
    <row r="51" spans="1:1" x14ac:dyDescent="0.25">
      <c r="A51">
        <v>30.4</v>
      </c>
    </row>
    <row r="52" spans="1:1" x14ac:dyDescent="0.25">
      <c r="A52" s="21">
        <v>30.3</v>
      </c>
    </row>
    <row r="53" spans="1:1" x14ac:dyDescent="0.25">
      <c r="A53" s="21">
        <v>30.3</v>
      </c>
    </row>
    <row r="54" spans="1:1" x14ac:dyDescent="0.25">
      <c r="A54" s="21">
        <v>30.3</v>
      </c>
    </row>
    <row r="55" spans="1:1" x14ac:dyDescent="0.25">
      <c r="A55" s="21">
        <v>30.3</v>
      </c>
    </row>
    <row r="56" spans="1:1" x14ac:dyDescent="0.25">
      <c r="A56" s="21">
        <v>30.3</v>
      </c>
    </row>
    <row r="57" spans="1:1" x14ac:dyDescent="0.25">
      <c r="A57" s="21">
        <v>30.3</v>
      </c>
    </row>
    <row r="58" spans="1:1" x14ac:dyDescent="0.25">
      <c r="A58" s="21">
        <v>30.2</v>
      </c>
    </row>
    <row r="59" spans="1:1" x14ac:dyDescent="0.25">
      <c r="A59" s="21">
        <v>30.3</v>
      </c>
    </row>
    <row r="60" spans="1:1" x14ac:dyDescent="0.25">
      <c r="A60" s="21">
        <v>30.3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Absoluto</vt:lpstr>
      <vt:lpstr>Linearidade</vt:lpstr>
      <vt:lpstr>Linearidade média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Quintino</dc:creator>
  <cp:lastModifiedBy>MATEUS QUINTINO GAMA</cp:lastModifiedBy>
  <dcterms:created xsi:type="dcterms:W3CDTF">2015-06-05T18:19:34Z</dcterms:created>
  <dcterms:modified xsi:type="dcterms:W3CDTF">2024-05-28T11:46:35Z</dcterms:modified>
</cp:coreProperties>
</file>