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Yusuf\PycharmProjects\manipulation\MSCI446-TwitterStockMining\MSCI446-TwitterStockMining\"/>
    </mc:Choice>
  </mc:AlternateContent>
  <bookViews>
    <workbookView xWindow="3645" yWindow="465" windowWidth="25605" windowHeight="14595" tabRatio="500" activeTab="2" xr2:uid="{00000000-000D-0000-FFFF-FFFF00000000}"/>
  </bookViews>
  <sheets>
    <sheet name="Training Dataset" sheetId="1" r:id="rId1"/>
    <sheet name="Clean Training Dataset" sheetId="8" r:id="rId2"/>
    <sheet name="CSV dataset revenue norm" sheetId="11" r:id="rId3"/>
    <sheet name="CSV dataset followers norm" sheetId="10" r:id="rId4"/>
    <sheet name="Normalization Factors" sheetId="2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1" l="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2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2" i="11"/>
  <c r="Y3" i="11" l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2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2" i="11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L25" i="8"/>
  <c r="M25" i="8"/>
  <c r="N25" i="8"/>
  <c r="O25" i="8"/>
  <c r="P25" i="8"/>
  <c r="L26" i="8"/>
  <c r="M26" i="8"/>
  <c r="N26" i="8"/>
  <c r="O26" i="8"/>
  <c r="P26" i="8"/>
  <c r="L27" i="8"/>
  <c r="M27" i="8"/>
  <c r="N27" i="8"/>
  <c r="O27" i="8"/>
  <c r="P27" i="8"/>
  <c r="L28" i="8"/>
  <c r="M28" i="8"/>
  <c r="N28" i="8"/>
  <c r="O28" i="8"/>
  <c r="P28" i="8"/>
  <c r="L29" i="8"/>
  <c r="M29" i="8"/>
  <c r="N29" i="8"/>
  <c r="O29" i="8"/>
  <c r="P29" i="8"/>
  <c r="L30" i="8"/>
  <c r="M30" i="8"/>
  <c r="N30" i="8"/>
  <c r="O30" i="8"/>
  <c r="P30" i="8"/>
  <c r="L31" i="8"/>
  <c r="M31" i="8"/>
  <c r="N31" i="8"/>
  <c r="O31" i="8"/>
  <c r="P31" i="8"/>
  <c r="L32" i="8"/>
  <c r="M32" i="8"/>
  <c r="N32" i="8"/>
  <c r="O32" i="8"/>
  <c r="P32" i="8"/>
  <c r="L33" i="8"/>
  <c r="M33" i="8"/>
  <c r="N33" i="8"/>
  <c r="O33" i="8"/>
  <c r="P33" i="8"/>
  <c r="L34" i="8"/>
  <c r="M34" i="8"/>
  <c r="N34" i="8"/>
  <c r="O34" i="8"/>
  <c r="P34" i="8"/>
  <c r="L35" i="8"/>
  <c r="M35" i="8"/>
  <c r="N35" i="8"/>
  <c r="O35" i="8"/>
  <c r="P35" i="8"/>
  <c r="L36" i="8"/>
  <c r="M36" i="8"/>
  <c r="N36" i="8"/>
  <c r="O36" i="8"/>
  <c r="P36" i="8"/>
  <c r="L37" i="8"/>
  <c r="M37" i="8"/>
  <c r="N37" i="8"/>
  <c r="O37" i="8"/>
  <c r="P37" i="8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L45" i="8"/>
  <c r="M45" i="8"/>
  <c r="N45" i="8"/>
  <c r="O45" i="8"/>
  <c r="P45" i="8"/>
  <c r="L46" i="8"/>
  <c r="M46" i="8"/>
  <c r="N46" i="8"/>
  <c r="O46" i="8"/>
  <c r="P46" i="8"/>
  <c r="L47" i="8"/>
  <c r="M47" i="8"/>
  <c r="N47" i="8"/>
  <c r="O47" i="8"/>
  <c r="P47" i="8"/>
  <c r="L48" i="8"/>
  <c r="M48" i="8"/>
  <c r="N48" i="8"/>
  <c r="O48" i="8"/>
  <c r="P48" i="8"/>
  <c r="L49" i="8"/>
  <c r="M49" i="8"/>
  <c r="N49" i="8"/>
  <c r="O49" i="8"/>
  <c r="P49" i="8"/>
  <c r="L50" i="8"/>
  <c r="M50" i="8"/>
  <c r="N50" i="8"/>
  <c r="O50" i="8"/>
  <c r="P50" i="8"/>
  <c r="L51" i="8"/>
  <c r="M51" i="8"/>
  <c r="N51" i="8"/>
  <c r="O51" i="8"/>
  <c r="P51" i="8"/>
  <c r="L52" i="8"/>
  <c r="M52" i="8"/>
  <c r="N52" i="8"/>
  <c r="O52" i="8"/>
  <c r="P52" i="8"/>
  <c r="L53" i="8"/>
  <c r="M53" i="8"/>
  <c r="N53" i="8"/>
  <c r="O53" i="8"/>
  <c r="P53" i="8"/>
  <c r="L54" i="8"/>
  <c r="M54" i="8"/>
  <c r="N54" i="8"/>
  <c r="O54" i="8"/>
  <c r="P54" i="8"/>
  <c r="L55" i="8"/>
  <c r="M55" i="8"/>
  <c r="N55" i="8"/>
  <c r="O55" i="8"/>
  <c r="P55" i="8"/>
  <c r="L56" i="8"/>
  <c r="M56" i="8"/>
  <c r="N56" i="8"/>
  <c r="O56" i="8"/>
  <c r="P56" i="8"/>
  <c r="L57" i="8"/>
  <c r="M57" i="8"/>
  <c r="N57" i="8"/>
  <c r="O57" i="8"/>
  <c r="P57" i="8"/>
  <c r="L58" i="8"/>
  <c r="M58" i="8"/>
  <c r="N58" i="8"/>
  <c r="O58" i="8"/>
  <c r="P58" i="8"/>
  <c r="L59" i="8"/>
  <c r="M59" i="8"/>
  <c r="N59" i="8"/>
  <c r="O59" i="8"/>
  <c r="P59" i="8"/>
  <c r="L60" i="8"/>
  <c r="M60" i="8"/>
  <c r="N60" i="8"/>
  <c r="O60" i="8"/>
  <c r="P60" i="8"/>
  <c r="L61" i="8"/>
  <c r="M61" i="8"/>
  <c r="N61" i="8"/>
  <c r="O61" i="8"/>
  <c r="P61" i="8"/>
  <c r="L62" i="8"/>
  <c r="M62" i="8"/>
  <c r="N62" i="8"/>
  <c r="O62" i="8"/>
  <c r="P62" i="8"/>
  <c r="L63" i="8"/>
  <c r="M63" i="8"/>
  <c r="N63" i="8"/>
  <c r="O63" i="8"/>
  <c r="P63" i="8"/>
  <c r="P4" i="8"/>
  <c r="O4" i="8"/>
  <c r="N4" i="8"/>
  <c r="M4" i="8"/>
  <c r="L4" i="8"/>
  <c r="AA63" i="8"/>
  <c r="AA59" i="8"/>
  <c r="AA60" i="8"/>
  <c r="AA61" i="8"/>
  <c r="AA62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1" i="8"/>
  <c r="AA2" i="8"/>
  <c r="AC63" i="8"/>
  <c r="AB63" i="8"/>
  <c r="P1" i="8"/>
  <c r="P2" i="8"/>
  <c r="X63" i="8"/>
  <c r="O1" i="8"/>
  <c r="O2" i="8"/>
  <c r="W63" i="8"/>
  <c r="N1" i="8"/>
  <c r="N2" i="8"/>
  <c r="V63" i="8"/>
  <c r="M1" i="8"/>
  <c r="M2" i="8"/>
  <c r="U63" i="8"/>
  <c r="L1" i="8"/>
  <c r="L2" i="8"/>
  <c r="T63" i="8"/>
  <c r="K63" i="8"/>
  <c r="K59" i="8"/>
  <c r="K60" i="8"/>
  <c r="K61" i="8"/>
  <c r="K6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1" i="8"/>
  <c r="K2" i="8"/>
  <c r="S63" i="8"/>
  <c r="E1" i="8"/>
  <c r="E2" i="8"/>
  <c r="R63" i="8"/>
  <c r="D1" i="8"/>
  <c r="D2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A79" i="1"/>
  <c r="AB79" i="1"/>
  <c r="AA80" i="1"/>
  <c r="AA81" i="1"/>
  <c r="AA82" i="1"/>
  <c r="AA83" i="1"/>
  <c r="AA84" i="1"/>
  <c r="AA85" i="1"/>
  <c r="AA8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1" i="1"/>
  <c r="AA2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E1" i="1"/>
  <c r="E2" i="1"/>
  <c r="R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1" i="1"/>
  <c r="K80" i="1"/>
  <c r="L80" i="1"/>
  <c r="M80" i="1"/>
  <c r="N80" i="1"/>
  <c r="O80" i="1"/>
  <c r="D1" i="1"/>
  <c r="D2" i="1"/>
  <c r="Q80" i="1"/>
  <c r="R80" i="1"/>
  <c r="K81" i="1"/>
  <c r="K82" i="1"/>
  <c r="K83" i="1"/>
  <c r="K84" i="1"/>
  <c r="K85" i="1"/>
  <c r="K8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1" i="1"/>
  <c r="K2" i="1"/>
  <c r="S80" i="1"/>
  <c r="L81" i="1"/>
  <c r="L82" i="1"/>
  <c r="L83" i="1"/>
  <c r="L84" i="1"/>
  <c r="L85" i="1"/>
  <c r="L8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1" i="1"/>
  <c r="L2" i="1"/>
  <c r="T80" i="1"/>
  <c r="M81" i="1"/>
  <c r="M82" i="1"/>
  <c r="M83" i="1"/>
  <c r="M84" i="1"/>
  <c r="M85" i="1"/>
  <c r="M8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1" i="1"/>
  <c r="M2" i="1"/>
  <c r="U80" i="1"/>
  <c r="N81" i="1"/>
  <c r="N82" i="1"/>
  <c r="N83" i="1"/>
  <c r="N84" i="1"/>
  <c r="N85" i="1"/>
  <c r="N8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" i="1"/>
  <c r="N2" i="1"/>
  <c r="V80" i="1"/>
  <c r="O81" i="1"/>
  <c r="O82" i="1"/>
  <c r="O83" i="1"/>
  <c r="O84" i="1"/>
  <c r="O85" i="1"/>
  <c r="O8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1" i="1"/>
  <c r="O2" i="1"/>
  <c r="W80" i="1"/>
  <c r="P2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4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AB53" i="1"/>
  <c r="AB54" i="1"/>
  <c r="AB55" i="1"/>
  <c r="AB56" i="1"/>
  <c r="AB57" i="1"/>
  <c r="AB58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Q4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W30" i="1"/>
  <c r="X5" i="1"/>
  <c r="U4" i="1"/>
  <c r="V4" i="1"/>
  <c r="W4" i="1"/>
  <c r="X4" i="1"/>
  <c r="U5" i="1"/>
  <c r="V5" i="1"/>
  <c r="W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" i="1"/>
</calcChain>
</file>

<file path=xl/sharedStrings.xml><?xml version="1.0" encoding="utf-8"?>
<sst xmlns="http://schemas.openxmlformats.org/spreadsheetml/2006/main" count="422" uniqueCount="63">
  <si>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</si>
  <si>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</si>
  <si>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</si>
  <si>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</si>
  <si>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</si>
  <si>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</si>
  <si>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</si>
  <si>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</si>
  <si>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</si>
  <si>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</si>
  <si>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</si>
  <si>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</si>
  <si>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</si>
  <si>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</si>
  <si>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</si>
  <si>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</si>
  <si>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</si>
  <si>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</si>
  <si>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</t>
  </si>
  <si>
    <t>Q3 Revenue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</si>
  <si>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</si>
  <si>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</si>
  <si>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</si>
  <si>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</si>
  <si>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</si>
  <si>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</si>
  <si>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</si>
  <si>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</si>
  <si>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</si>
  <si>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</si>
  <si>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</si>
  <si>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</si>
  <si>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</si>
  <si>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</si>
  <si>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</si>
  <si>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</si>
  <si>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</si>
  <si>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</si>
  <si>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</si>
  <si>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</si>
  <si>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</si>
  <si>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</si>
  <si>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</si>
  <si>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</si>
  <si>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</si>
  <si>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Subj Perc</t>
  </si>
  <si>
    <t>Subj Rank</t>
  </si>
  <si>
    <t>Pol Perc</t>
  </si>
  <si>
    <t>Pol Rank</t>
  </si>
  <si>
    <t>Time Perc</t>
  </si>
  <si>
    <t>Time Rank</t>
  </si>
  <si>
    <t>numTweets Perc</t>
  </si>
  <si>
    <t>numTweets Rank</t>
  </si>
  <si>
    <t>sumRetweets Perc</t>
  </si>
  <si>
    <t>sumRetweets Rank</t>
  </si>
  <si>
    <t>sumFaves Perc</t>
  </si>
  <si>
    <t>sumFaves Rank</t>
  </si>
  <si>
    <t>sumFollowers Perc</t>
  </si>
  <si>
    <t>sumFollowers Rank</t>
  </si>
  <si>
    <t>numVerified Perc</t>
  </si>
  <si>
    <t>numVerified Rank</t>
  </si>
  <si>
    <t>change_std Perc</t>
  </si>
  <si>
    <t>change_std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</si>
</sst>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10" fontId="0" fillId="0" borderId="0" xfId="0" applyNumberFormat="1" applyBorder="1"/>
    <xf numFmtId="2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workbookViewId="0">
      <pane xSplit="2" topLeftCell="C1" activePane="topRight" state="frozen"/>
      <selection pane="topRight" activeCell="AC4" sqref="AC4"/>
    </sheetView>
  </sheetViews>
  <sheetFormatPr defaultColWidth="11" defaultRowHeight="15.75" x14ac:dyDescent="0.25"/>
  <cols>
    <col min="6" max="6" width="15.5" bestFit="1" customWidth="1"/>
    <col min="11" max="11" width="15.5" style="10" customWidth="1"/>
    <col min="17" max="17" width="10.875" style="8"/>
    <col min="25" max="25" width="10.875" style="8"/>
    <col min="27" max="27" width="10.875" style="4"/>
  </cols>
  <sheetData>
    <row r="1" spans="1:29" x14ac:dyDescent="0.25">
      <c r="A1" t="s">
        <v>23</v>
      </c>
      <c r="D1">
        <f>AVERAGE(D4:D1048576)</f>
        <v>0.32364540256518293</v>
      </c>
      <c r="E1">
        <f>AVERAGE(E4:E1048576)</f>
        <v>0.1418901760551686</v>
      </c>
      <c r="K1" s="8">
        <f t="shared" ref="K1:O1" si="0">AVERAGE(K4:K1048576)</f>
        <v>0.73750237059396906</v>
      </c>
      <c r="L1">
        <f t="shared" si="0"/>
        <v>0.39540725575067692</v>
      </c>
      <c r="M1">
        <f t="shared" si="0"/>
        <v>223.3080390887846</v>
      </c>
      <c r="N1">
        <f t="shared" si="0"/>
        <v>385.1025873360004</v>
      </c>
      <c r="O1">
        <f t="shared" si="0"/>
        <v>2622.9016102952414</v>
      </c>
      <c r="P1">
        <f>AVERAGE(P4:P1048576)</f>
        <v>1.2131537281549972E-2</v>
      </c>
      <c r="AA1" s="4">
        <f>AVERAGE(AA4:AA1048576)</f>
        <v>5.1909357478477098E-4</v>
      </c>
    </row>
    <row r="2" spans="1:29" x14ac:dyDescent="0.25">
      <c r="A2" t="s">
        <v>24</v>
      </c>
      <c r="D2">
        <f>_xlfn.STDEV.P(D4:D1048576)</f>
        <v>7.4244721109312711E-2</v>
      </c>
      <c r="E2">
        <f>_xlfn.STDEV.P(E4:E1048576)</f>
        <v>8.3020673682770968E-2</v>
      </c>
      <c r="K2" s="8">
        <f t="shared" ref="K2:P2" si="1">_xlfn.STDEV.P(K4:K1048576)</f>
        <v>2.6027236988551892E-2</v>
      </c>
      <c r="L2">
        <f t="shared" si="1"/>
        <v>0.57266254050102128</v>
      </c>
      <c r="M2">
        <f t="shared" si="1"/>
        <v>1212.7316444291607</v>
      </c>
      <c r="N2">
        <f t="shared" si="1"/>
        <v>1834.847815852376</v>
      </c>
      <c r="O2">
        <f t="shared" si="1"/>
        <v>3350.7831280588798</v>
      </c>
      <c r="P2">
        <f t="shared" si="1"/>
        <v>1.3444071731793104E-2</v>
      </c>
      <c r="AA2" s="4">
        <f>_xlfn.STDEV.P(AA4:AA1048576)</f>
        <v>8.1471763616217489E-3</v>
      </c>
    </row>
    <row r="3" spans="1:29" s="6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5">
      <c r="A4" t="s">
        <v>10</v>
      </c>
      <c r="B4" s="1">
        <v>43051</v>
      </c>
      <c r="C4">
        <v>129</v>
      </c>
      <c r="D4">
        <v>0.14696941699999999</v>
      </c>
      <c r="E4">
        <v>6.8269489000000003E-2</v>
      </c>
      <c r="F4" s="2">
        <v>43051.686111111114</v>
      </c>
      <c r="G4">
        <v>28625</v>
      </c>
      <c r="H4">
        <v>53153</v>
      </c>
      <c r="I4">
        <v>1126288</v>
      </c>
      <c r="J4">
        <v>2</v>
      </c>
      <c r="K4" s="10">
        <f t="shared" ref="K4:K40" si="2">MOD(F4, 1)</f>
        <v>0.68611111111385981</v>
      </c>
      <c r="L4">
        <f>C4/VLOOKUP(A4, 'Normalization Factors'!$A$1:$C$9, 2, )</f>
        <v>0.18614718614718614</v>
      </c>
      <c r="M4">
        <f>G4/VLOOKUP(A4, 'Normalization Factors'!$A$1:$C$9, 2, )</f>
        <v>41.305916305916305</v>
      </c>
      <c r="N4">
        <f>H4/VLOOKUP(A4, 'Normalization Factors'!$A$1:$C$9, 2, )</f>
        <v>76.699855699855704</v>
      </c>
      <c r="O4">
        <f>I4/VLOOKUP(A4, 'Normalization Factors'!$A$1:$C$9, 2, )</f>
        <v>1625.2352092352091</v>
      </c>
      <c r="P4">
        <f>J4/VLOOKUP(A4, 'Normalization Factors'!$A$1:$C$9, 2, )</f>
        <v>2.886002886002886E-3</v>
      </c>
      <c r="Q4" s="8">
        <f t="shared" ref="Q4:Q40" si="3">STANDARDIZE(D4, D$1, D$2)</f>
        <v>-2.3796437366241516</v>
      </c>
      <c r="R4">
        <f t="shared" ref="R4:R40" si="4">STANDARDIZE(E4, E$1, E$2)</f>
        <v>-0.88677535111892103</v>
      </c>
      <c r="S4">
        <f t="shared" ref="S4:X4" si="5">STANDARDIZE(K4, K$1, K$2)</f>
        <v>-1.9745184439944106</v>
      </c>
      <c r="T4">
        <f t="shared" si="5"/>
        <v>-0.3654160256761505</v>
      </c>
      <c r="U4">
        <f t="shared" si="5"/>
        <v>-0.15007617193706335</v>
      </c>
      <c r="V4">
        <f t="shared" si="5"/>
        <v>-0.16808082336402197</v>
      </c>
      <c r="W4">
        <f t="shared" si="5"/>
        <v>-0.29774126314106869</v>
      </c>
      <c r="X4">
        <f t="shared" si="5"/>
        <v>-0.68770344133785444</v>
      </c>
      <c r="Y4" s="8" t="s">
        <v>16</v>
      </c>
      <c r="Z4" t="s">
        <v>16</v>
      </c>
      <c r="AA4" s="4" t="str">
        <f t="shared" ref="AA4:AA40" si="6">IFERROR((Z4-Y4)/Y4, "N/A")</f>
        <v>N/A</v>
      </c>
      <c r="AB4" t="str">
        <f>IF(AA4="N/A", "N/A", IF(AA4&gt;0, "UP", "DOWN"))</f>
        <v>N/A</v>
      </c>
      <c r="AC4" t="str">
        <f>IFERROR(STANDARDIZE(AA4, $AA$1, $AA$2), "N/A")</f>
        <v>N/A</v>
      </c>
    </row>
    <row r="5" spans="1:29" x14ac:dyDescent="0.25">
      <c r="A5" t="s">
        <v>10</v>
      </c>
      <c r="B5" s="1">
        <v>43050</v>
      </c>
      <c r="C5">
        <v>279</v>
      </c>
      <c r="D5">
        <v>8.2557512999999999E-2</v>
      </c>
      <c r="E5">
        <v>3.3364405999999999E-2</v>
      </c>
      <c r="F5" s="2">
        <v>43050.743055555555</v>
      </c>
      <c r="G5">
        <v>79235</v>
      </c>
      <c r="H5">
        <v>147363</v>
      </c>
      <c r="I5">
        <v>1164567</v>
      </c>
      <c r="J5">
        <v>13</v>
      </c>
      <c r="K5" s="10">
        <f t="shared" si="2"/>
        <v>0.74305555555474712</v>
      </c>
      <c r="L5">
        <f>C5/VLOOKUP(A5, 'Normalization Factors'!$A$1:$C$9, 2, )</f>
        <v>0.40259740259740262</v>
      </c>
      <c r="M5">
        <f>G5/VLOOKUP(A5, 'Normalization Factors'!$A$1:$C$9, 2, )</f>
        <v>114.33621933621933</v>
      </c>
      <c r="N5">
        <f>H5/VLOOKUP(A5, 'Normalization Factors'!$A$1:$C$9, 2, )</f>
        <v>212.64502164502164</v>
      </c>
      <c r="O5">
        <f>I5/VLOOKUP(A5, 'Normalization Factors'!$A$1:$C$9, 2, )</f>
        <v>1680.4718614718615</v>
      </c>
      <c r="P5">
        <f>J5/VLOOKUP(A5, 'Normalization Factors'!$A$1:$C$9, 2, )</f>
        <v>1.875901875901876E-2</v>
      </c>
      <c r="Q5" s="8">
        <f t="shared" si="3"/>
        <v>-3.2472058075377785</v>
      </c>
      <c r="R5">
        <f t="shared" si="4"/>
        <v>-1.3072137967689201</v>
      </c>
      <c r="S5">
        <f t="shared" ref="S5:S40" si="7">STANDARDIZE(K5, K$1, K$2)</f>
        <v>0.2133605254841546</v>
      </c>
      <c r="T5">
        <f t="shared" ref="T5:T40" si="8">STANDARDIZE(L5, L$1, L$2)</f>
        <v>1.2555643748646548E-2</v>
      </c>
      <c r="U5">
        <f t="shared" ref="U5:U19" si="9">STANDARDIZE(M5, M$1, M$2)</f>
        <v>-8.9856498965077219E-2</v>
      </c>
      <c r="V5">
        <f t="shared" ref="V5:V19" si="10">STANDARDIZE(N5, N$1, N$2)</f>
        <v>-9.3990119617012396E-2</v>
      </c>
      <c r="W5">
        <f t="shared" ref="W5:W19" si="11">STANDARDIZE(O5, O$1, O$2)</f>
        <v>-0.28125656385566578</v>
      </c>
      <c r="X5">
        <f t="shared" ref="X5:X19" si="12">STANDARDIZE(P5, P$1, P$2)</f>
        <v>0.49296683398347557</v>
      </c>
      <c r="Y5" s="8" t="s">
        <v>16</v>
      </c>
      <c r="Z5" t="s">
        <v>16</v>
      </c>
      <c r="AA5" s="4" t="str">
        <f t="shared" si="6"/>
        <v>N/A</v>
      </c>
      <c r="AB5" t="str">
        <f t="shared" ref="AB5:AB40" si="13">IF(AA5="N/A", "N/A", IF(AA5&gt;0, "UP", "DOWN"))</f>
        <v>N/A</v>
      </c>
      <c r="AC5" t="str">
        <f t="shared" ref="AC5:AC68" si="14">IFERROR(STANDARDIZE(AA5, $AA$1, $AA$2), "N/A")</f>
        <v>N/A</v>
      </c>
    </row>
    <row r="6" spans="1:29" x14ac:dyDescent="0.25">
      <c r="A6" t="s">
        <v>10</v>
      </c>
      <c r="B6" s="1">
        <v>43049</v>
      </c>
      <c r="C6">
        <v>176</v>
      </c>
      <c r="D6">
        <v>0.27184386500000002</v>
      </c>
      <c r="E6">
        <v>0.14124266199999999</v>
      </c>
      <c r="F6" s="2">
        <v>43049.708333333336</v>
      </c>
      <c r="G6">
        <v>2328</v>
      </c>
      <c r="H6">
        <v>4873</v>
      </c>
      <c r="I6">
        <v>903368</v>
      </c>
      <c r="J6">
        <v>9</v>
      </c>
      <c r="K6" s="10">
        <f t="shared" si="2"/>
        <v>0.70833333333575865</v>
      </c>
      <c r="L6">
        <f>C6/VLOOKUP(A6, 'Normalization Factors'!$A$1:$C$9, 2, )</f>
        <v>0.25396825396825395</v>
      </c>
      <c r="M6">
        <f>G6/VLOOKUP(A6, 'Normalization Factors'!$A$1:$C$9, 2, )</f>
        <v>3.3593073593073592</v>
      </c>
      <c r="N6">
        <f>H6/VLOOKUP(A6, 'Normalization Factors'!$A$1:$C$9, 2, )</f>
        <v>7.0317460317460316</v>
      </c>
      <c r="O6">
        <f>I6/VLOOKUP(A6, 'Normalization Factors'!$A$1:$C$9, 2, )</f>
        <v>1303.5613275613275</v>
      </c>
      <c r="P6">
        <f>J6/VLOOKUP(A6, 'Normalization Factors'!$A$1:$C$9, 2, )</f>
        <v>1.2987012987012988E-2</v>
      </c>
      <c r="Q6" s="8">
        <f t="shared" si="3"/>
        <v>-0.69771341034353085</v>
      </c>
      <c r="R6">
        <f t="shared" si="4"/>
        <v>-7.799431472247668E-3</v>
      </c>
      <c r="S6">
        <f t="shared" si="7"/>
        <v>-1.1207120168399143</v>
      </c>
      <c r="T6">
        <f t="shared" si="8"/>
        <v>-0.24698490258971414</v>
      </c>
      <c r="U6">
        <f t="shared" si="9"/>
        <v>-0.18136636636789361</v>
      </c>
      <c r="V6">
        <f t="shared" si="10"/>
        <v>-0.20605024462403279</v>
      </c>
      <c r="W6">
        <f t="shared" si="11"/>
        <v>-0.39374087558397497</v>
      </c>
      <c r="X6">
        <f t="shared" si="12"/>
        <v>6.3632188412082846E-2</v>
      </c>
      <c r="Y6" s="8">
        <v>49</v>
      </c>
      <c r="Z6">
        <v>49.32</v>
      </c>
      <c r="AA6" s="4">
        <f t="shared" si="6"/>
        <v>6.5306122448979646E-3</v>
      </c>
      <c r="AB6" t="str">
        <f t="shared" si="13"/>
        <v>UP</v>
      </c>
      <c r="AC6">
        <f t="shared" si="14"/>
        <v>0.7378652926222603</v>
      </c>
    </row>
    <row r="7" spans="1:29" x14ac:dyDescent="0.25">
      <c r="A7" t="s">
        <v>11</v>
      </c>
      <c r="B7" s="1">
        <v>43051</v>
      </c>
      <c r="C7">
        <v>436</v>
      </c>
      <c r="D7">
        <v>0.34302703099999998</v>
      </c>
      <c r="E7">
        <v>0.126860208</v>
      </c>
      <c r="F7" s="2">
        <v>43051.734027777777</v>
      </c>
      <c r="G7">
        <v>18030</v>
      </c>
      <c r="H7">
        <v>47139</v>
      </c>
      <c r="I7">
        <v>2382266</v>
      </c>
      <c r="J7">
        <v>11</v>
      </c>
      <c r="K7" s="10">
        <f t="shared" si="2"/>
        <v>0.73402777777664596</v>
      </c>
      <c r="L7">
        <f>C7/VLOOKUP(A7, 'Normalization Factors'!$A$1:$C$9, 2, )</f>
        <v>5.2593486127864894E-2</v>
      </c>
      <c r="M7">
        <f>G7/VLOOKUP(A7, 'Normalization Factors'!$A$1:$C$9, 2, )</f>
        <v>2.1749095295536791</v>
      </c>
      <c r="N7">
        <f>H7/VLOOKUP(A7, 'Normalization Factors'!$A$1:$C$9, 2, )</f>
        <v>5.686248492159228</v>
      </c>
      <c r="O7">
        <f>I7/VLOOKUP(A7, 'Normalization Factors'!$A$1:$C$9, 2, )</f>
        <v>287.36622436670689</v>
      </c>
      <c r="P7">
        <f>J7/VLOOKUP(A7, 'Normalization Factors'!$A$1:$C$9, 2, )</f>
        <v>1.3268998793727383E-3</v>
      </c>
      <c r="Q7" s="8">
        <f t="shared" si="3"/>
        <v>0.26105059248967893</v>
      </c>
      <c r="R7">
        <f t="shared" si="4"/>
        <v>-0.18103885921956475</v>
      </c>
      <c r="S7">
        <f t="shared" si="7"/>
        <v>-0.13349833556483157</v>
      </c>
      <c r="T7">
        <f t="shared" si="8"/>
        <v>-0.59863138476437616</v>
      </c>
      <c r="U7">
        <f t="shared" si="9"/>
        <v>-0.18234300273686638</v>
      </c>
      <c r="V7">
        <f t="shared" si="10"/>
        <v>-0.20678354660578968</v>
      </c>
      <c r="W7">
        <f t="shared" si="11"/>
        <v>-0.69701180191912882</v>
      </c>
      <c r="X7">
        <f t="shared" si="12"/>
        <v>-0.80367299563167116</v>
      </c>
      <c r="Y7" s="8" t="s">
        <v>16</v>
      </c>
      <c r="Z7" t="s">
        <v>16</v>
      </c>
      <c r="AA7" s="4" t="str">
        <f>IFERROR((Z7-Y7)/Y7, "N/A")</f>
        <v>N/A</v>
      </c>
      <c r="AB7" t="str">
        <f t="shared" si="13"/>
        <v>N/A</v>
      </c>
      <c r="AC7" t="str">
        <f t="shared" si="14"/>
        <v>N/A</v>
      </c>
    </row>
    <row r="8" spans="1:29" x14ac:dyDescent="0.25">
      <c r="A8" t="s">
        <v>11</v>
      </c>
      <c r="B8" s="1">
        <v>43050</v>
      </c>
      <c r="C8">
        <v>589</v>
      </c>
      <c r="D8">
        <v>0.35341159900000002</v>
      </c>
      <c r="E8">
        <v>0.16138899000000001</v>
      </c>
      <c r="F8" s="2">
        <v>43050.707638888889</v>
      </c>
      <c r="G8">
        <v>26334</v>
      </c>
      <c r="H8">
        <v>91877</v>
      </c>
      <c r="I8">
        <v>2926112</v>
      </c>
      <c r="J8">
        <v>27</v>
      </c>
      <c r="K8" s="10">
        <f t="shared" si="2"/>
        <v>0.70763888888905058</v>
      </c>
      <c r="L8">
        <f>C8/VLOOKUP(A8, 'Normalization Factors'!$A$1:$C$9, 2, )</f>
        <v>7.104945717732207E-2</v>
      </c>
      <c r="M8">
        <f>G8/VLOOKUP(A8, 'Normalization Factors'!$A$1:$C$9, 2, )</f>
        <v>3.1765983112183354</v>
      </c>
      <c r="N8">
        <f>H8/VLOOKUP(A8, 'Normalization Factors'!$A$1:$C$9, 2, )</f>
        <v>11.082870928829916</v>
      </c>
      <c r="O8">
        <f>I8/VLOOKUP(A8, 'Normalization Factors'!$A$1:$C$9, 2, )</f>
        <v>352.96887816646563</v>
      </c>
      <c r="P8">
        <f>J8/VLOOKUP(A8, 'Normalization Factors'!$A$1:$C$9, 2, )</f>
        <v>3.2569360675512664E-3</v>
      </c>
      <c r="Q8" s="8">
        <f t="shared" si="3"/>
        <v>0.40092003835520423</v>
      </c>
      <c r="R8">
        <f t="shared" si="4"/>
        <v>0.23486696842930993</v>
      </c>
      <c r="S8">
        <f t="shared" si="7"/>
        <v>-1.1473934677758522</v>
      </c>
      <c r="T8">
        <f t="shared" si="8"/>
        <v>-0.5664030308138801</v>
      </c>
      <c r="U8">
        <f t="shared" si="9"/>
        <v>-0.18151702545964596</v>
      </c>
      <c r="V8">
        <f t="shared" si="10"/>
        <v>-0.20384236402375427</v>
      </c>
      <c r="W8">
        <f t="shared" si="11"/>
        <v>-0.67743349699977606</v>
      </c>
      <c r="X8">
        <f t="shared" si="12"/>
        <v>-0.66011260509802816</v>
      </c>
      <c r="Y8" s="8" t="s">
        <v>16</v>
      </c>
      <c r="Z8" t="s">
        <v>16</v>
      </c>
      <c r="AA8" s="4" t="str">
        <f t="shared" si="6"/>
        <v>N/A</v>
      </c>
      <c r="AB8" t="str">
        <f t="shared" si="13"/>
        <v>N/A</v>
      </c>
      <c r="AC8" t="str">
        <f t="shared" si="14"/>
        <v>N/A</v>
      </c>
    </row>
    <row r="9" spans="1:29" x14ac:dyDescent="0.25">
      <c r="A9" t="s">
        <v>11</v>
      </c>
      <c r="B9" s="1">
        <v>43049</v>
      </c>
      <c r="C9">
        <v>1067</v>
      </c>
      <c r="D9">
        <v>0.318429238</v>
      </c>
      <c r="E9">
        <v>0.12303083500000001</v>
      </c>
      <c r="F9" s="2">
        <v>43049.724999999999</v>
      </c>
      <c r="G9">
        <v>54681</v>
      </c>
      <c r="H9">
        <v>159766</v>
      </c>
      <c r="I9">
        <v>16890622</v>
      </c>
      <c r="J9">
        <v>54</v>
      </c>
      <c r="K9" s="10">
        <f t="shared" si="2"/>
        <v>0.72499999999854481</v>
      </c>
      <c r="L9">
        <f>C9/VLOOKUP(A9, 'Normalization Factors'!$A$1:$C$9, 2, )</f>
        <v>0.12870928829915562</v>
      </c>
      <c r="M9">
        <f>G9/VLOOKUP(A9, 'Normalization Factors'!$A$1:$C$9, 2, )</f>
        <v>6.5960193003618821</v>
      </c>
      <c r="N9">
        <f>H9/VLOOKUP(A9, 'Normalization Factors'!$A$1:$C$9, 2, )</f>
        <v>19.272135102533174</v>
      </c>
      <c r="O9">
        <f>I9/VLOOKUP(A9, 'Normalization Factors'!$A$1:$C$9, 2, )</f>
        <v>2037.4694813027745</v>
      </c>
      <c r="P9">
        <f>J9/VLOOKUP(A9, 'Normalization Factors'!$A$1:$C$9, 2, )</f>
        <v>6.5138721351025329E-3</v>
      </c>
      <c r="Q9" s="8">
        <f t="shared" si="3"/>
        <v>-7.0256369574114352E-2</v>
      </c>
      <c r="R9">
        <f t="shared" si="4"/>
        <v>-0.22716439434389241</v>
      </c>
      <c r="S9">
        <f t="shared" si="7"/>
        <v>-0.48035719661381771</v>
      </c>
      <c r="T9">
        <f t="shared" si="8"/>
        <v>-0.4657157550731148</v>
      </c>
      <c r="U9">
        <f t="shared" si="9"/>
        <v>-0.17869742311410552</v>
      </c>
      <c r="V9">
        <f t="shared" si="10"/>
        <v>-0.19937917960979296</v>
      </c>
      <c r="W9">
        <f t="shared" si="11"/>
        <v>-0.17471501634652487</v>
      </c>
      <c r="X9">
        <f t="shared" si="12"/>
        <v>-0.41785444607250566</v>
      </c>
      <c r="Y9" s="8">
        <v>83.79</v>
      </c>
      <c r="Z9">
        <v>83.87</v>
      </c>
      <c r="AA9" s="4">
        <f t="shared" si="6"/>
        <v>9.5476787206108472E-4</v>
      </c>
      <c r="AB9" t="str">
        <f t="shared" si="13"/>
        <v>UP</v>
      </c>
      <c r="AC9">
        <f t="shared" si="14"/>
        <v>5.3475496041623667E-2</v>
      </c>
    </row>
    <row r="10" spans="1:29" x14ac:dyDescent="0.25">
      <c r="A10" t="s">
        <v>11</v>
      </c>
      <c r="B10" s="1">
        <v>43048</v>
      </c>
      <c r="C10">
        <v>1350</v>
      </c>
      <c r="D10">
        <v>0.34686815799999998</v>
      </c>
      <c r="E10">
        <v>0.12900209800000001</v>
      </c>
      <c r="F10" s="2">
        <v>43048.738194444442</v>
      </c>
      <c r="G10">
        <v>132180</v>
      </c>
      <c r="H10">
        <v>472977</v>
      </c>
      <c r="I10">
        <v>12224187</v>
      </c>
      <c r="J10">
        <v>49</v>
      </c>
      <c r="K10" s="10">
        <f t="shared" si="2"/>
        <v>0.7381944444423425</v>
      </c>
      <c r="L10">
        <f>C10/VLOOKUP(A10, 'Normalization Factors'!$A$1:$C$9, 2, )</f>
        <v>0.16284680337756333</v>
      </c>
      <c r="M10">
        <f>G10/VLOOKUP(A10, 'Normalization Factors'!$A$1:$C$9, 2, )</f>
        <v>15.944511459589867</v>
      </c>
      <c r="N10">
        <f>H10/VLOOKUP(A10, 'Normalization Factors'!$A$1:$C$9, 2, )</f>
        <v>57.053920386007235</v>
      </c>
      <c r="O10">
        <f>I10/VLOOKUP(A10, 'Normalization Factors'!$A$1:$C$9, 2, )</f>
        <v>1474.5702050663449</v>
      </c>
      <c r="P10">
        <f>J10/VLOOKUP(A10, 'Normalization Factors'!$A$1:$C$9, 2, )</f>
        <v>5.9107358262967431E-3</v>
      </c>
      <c r="Q10" s="8">
        <f t="shared" si="3"/>
        <v>0.31278662089154463</v>
      </c>
      <c r="R10">
        <f t="shared" si="4"/>
        <v>-0.15523938175224919</v>
      </c>
      <c r="S10">
        <f t="shared" si="7"/>
        <v>2.6590369491692557E-2</v>
      </c>
      <c r="T10">
        <f t="shared" si="8"/>
        <v>-0.40610383240651104</v>
      </c>
      <c r="U10">
        <f t="shared" si="9"/>
        <v>-0.17098879919704069</v>
      </c>
      <c r="V10">
        <f t="shared" si="10"/>
        <v>-0.17878794312845975</v>
      </c>
      <c r="W10">
        <f t="shared" si="11"/>
        <v>-0.34270538000892015</v>
      </c>
      <c r="X10">
        <f t="shared" si="12"/>
        <v>-0.4627170681142691</v>
      </c>
      <c r="Y10" s="8">
        <v>84.11</v>
      </c>
      <c r="Z10">
        <v>84.09</v>
      </c>
      <c r="AA10" s="4">
        <f t="shared" si="6"/>
        <v>-2.3778385447623376E-4</v>
      </c>
      <c r="AB10" t="str">
        <f t="shared" si="13"/>
        <v>DOWN</v>
      </c>
      <c r="AC10">
        <f t="shared" si="14"/>
        <v>-9.2900582443061708E-2</v>
      </c>
    </row>
    <row r="11" spans="1:29" x14ac:dyDescent="0.25">
      <c r="A11" t="s">
        <v>11</v>
      </c>
      <c r="B11" s="1">
        <v>43047</v>
      </c>
      <c r="C11">
        <v>2589</v>
      </c>
      <c r="D11">
        <v>0.29645387000000001</v>
      </c>
      <c r="E11">
        <v>0.133648924</v>
      </c>
      <c r="F11" s="2">
        <v>43047.727777777778</v>
      </c>
      <c r="G11">
        <v>886006</v>
      </c>
      <c r="H11">
        <v>5678150</v>
      </c>
      <c r="I11">
        <v>10942134</v>
      </c>
      <c r="J11">
        <v>69</v>
      </c>
      <c r="K11" s="10">
        <f t="shared" si="2"/>
        <v>0.72777777777810115</v>
      </c>
      <c r="L11">
        <f>C11/VLOOKUP(A11, 'Normalization Factors'!$A$1:$C$9, 2, )</f>
        <v>0.31230398069963811</v>
      </c>
      <c r="M11">
        <f>G11/VLOOKUP(A11, 'Normalization Factors'!$A$1:$C$9, 2, )</f>
        <v>106.87647768395658</v>
      </c>
      <c r="N11">
        <f>H11/VLOOKUP(A11, 'Normalization Factors'!$A$1:$C$9, 2, )</f>
        <v>684.93968636911939</v>
      </c>
      <c r="O11">
        <f>I11/VLOOKUP(A11, 'Normalization Factors'!$A$1:$C$9, 2, )</f>
        <v>1319.9196622436671</v>
      </c>
      <c r="P11">
        <f>J11/VLOOKUP(A11, 'Normalization Factors'!$A$1:$C$9, 2, )</f>
        <v>8.3232810615199038E-3</v>
      </c>
      <c r="Q11" s="8">
        <f t="shared" si="3"/>
        <v>-0.36624196520514929</v>
      </c>
      <c r="R11">
        <f t="shared" si="4"/>
        <v>-9.926746784372191E-2</v>
      </c>
      <c r="S11">
        <f t="shared" si="7"/>
        <v>-0.37363139314961774</v>
      </c>
      <c r="T11">
        <f t="shared" si="8"/>
        <v>-0.14511735825837663</v>
      </c>
      <c r="U11">
        <f t="shared" si="9"/>
        <v>-9.6007688048441231E-2</v>
      </c>
      <c r="V11">
        <f t="shared" si="10"/>
        <v>0.16341251652733393</v>
      </c>
      <c r="W11">
        <f t="shared" si="11"/>
        <v>-0.38885893185405773</v>
      </c>
      <c r="X11">
        <f t="shared" si="12"/>
        <v>-0.28326657994721527</v>
      </c>
      <c r="Y11" s="8">
        <v>84.14</v>
      </c>
      <c r="Z11">
        <v>84.56</v>
      </c>
      <c r="AA11" s="4">
        <f t="shared" si="6"/>
        <v>4.9916805324459433E-3</v>
      </c>
      <c r="AB11" t="str">
        <f t="shared" si="13"/>
        <v>UP</v>
      </c>
      <c r="AC11">
        <f t="shared" si="14"/>
        <v>0.54897387255906593</v>
      </c>
    </row>
    <row r="12" spans="1:29" x14ac:dyDescent="0.25">
      <c r="A12" t="s">
        <v>11</v>
      </c>
      <c r="B12" s="1">
        <v>43046</v>
      </c>
      <c r="C12">
        <v>1884</v>
      </c>
      <c r="D12">
        <v>0.33530866999999998</v>
      </c>
      <c r="E12">
        <v>0.12027892799999999</v>
      </c>
      <c r="F12" s="2">
        <v>43046.737500000003</v>
      </c>
      <c r="G12">
        <v>67370</v>
      </c>
      <c r="H12">
        <v>455760</v>
      </c>
      <c r="I12">
        <v>15655615</v>
      </c>
      <c r="J12">
        <v>62</v>
      </c>
      <c r="K12" s="10">
        <f t="shared" si="2"/>
        <v>0.73750000000291038</v>
      </c>
      <c r="L12">
        <f>C12/VLOOKUP(A12, 'Normalization Factors'!$A$1:$C$9, 2, )</f>
        <v>0.22726176115802171</v>
      </c>
      <c r="M12">
        <f>G12/VLOOKUP(A12, 'Normalization Factors'!$A$1:$C$9, 2, )</f>
        <v>8.1266586248492167</v>
      </c>
      <c r="N12">
        <f>H12/VLOOKUP(A12, 'Normalization Factors'!$A$1:$C$9, 2, )</f>
        <v>54.977080820265378</v>
      </c>
      <c r="O12">
        <f>I12/VLOOKUP(A12, 'Normalization Factors'!$A$1:$C$9, 2, )</f>
        <v>1888.4939686369119</v>
      </c>
      <c r="P12">
        <f>J12/VLOOKUP(A12, 'Normalization Factors'!$A$1:$C$9, 2, )</f>
        <v>7.4788902291917977E-3</v>
      </c>
      <c r="Q12" s="8">
        <f t="shared" si="3"/>
        <v>0.15709221154787387</v>
      </c>
      <c r="R12">
        <f t="shared" si="4"/>
        <v>-0.2603116440339549</v>
      </c>
      <c r="S12">
        <f t="shared" si="7"/>
        <v>-9.1081164693681115E-5</v>
      </c>
      <c r="T12">
        <f t="shared" si="8"/>
        <v>-0.29362055783419161</v>
      </c>
      <c r="U12">
        <f t="shared" si="9"/>
        <v>-0.17743528129442224</v>
      </c>
      <c r="V12">
        <f t="shared" si="10"/>
        <v>-0.17991982967937625</v>
      </c>
      <c r="W12">
        <f t="shared" si="11"/>
        <v>-0.21917492526106111</v>
      </c>
      <c r="X12">
        <f t="shared" si="12"/>
        <v>-0.3460742508056841</v>
      </c>
      <c r="Y12" s="8">
        <v>84.77</v>
      </c>
      <c r="Z12">
        <v>84.27</v>
      </c>
      <c r="AA12" s="4">
        <f t="shared" si="6"/>
        <v>-5.8983130824584173E-3</v>
      </c>
      <c r="AB12" t="str">
        <f t="shared" si="13"/>
        <v>DOWN</v>
      </c>
      <c r="AC12">
        <f t="shared" si="14"/>
        <v>-0.78768476001982135</v>
      </c>
    </row>
    <row r="13" spans="1:29" x14ac:dyDescent="0.25">
      <c r="A13" t="s">
        <v>11</v>
      </c>
      <c r="B13" s="1">
        <v>43045</v>
      </c>
      <c r="C13">
        <v>1246</v>
      </c>
      <c r="D13">
        <v>0.33793314600000002</v>
      </c>
      <c r="E13">
        <v>0.14200795399999999</v>
      </c>
      <c r="F13" s="2">
        <v>43045.759722222225</v>
      </c>
      <c r="G13">
        <v>55237</v>
      </c>
      <c r="H13">
        <v>305135</v>
      </c>
      <c r="I13">
        <v>24069567</v>
      </c>
      <c r="J13">
        <v>81</v>
      </c>
      <c r="K13" s="10">
        <f t="shared" si="2"/>
        <v>0.75972222222480923</v>
      </c>
      <c r="L13">
        <f>C13/VLOOKUP(A13, 'Normalization Factors'!$A$1:$C$9, 2, )</f>
        <v>0.1503015681544029</v>
      </c>
      <c r="M13">
        <f>G13/VLOOKUP(A13, 'Normalization Factors'!$A$1:$C$9, 2, )</f>
        <v>6.6630880579010858</v>
      </c>
      <c r="N13">
        <f>H13/VLOOKUP(A13, 'Normalization Factors'!$A$1:$C$9, 2, )</f>
        <v>36.807599517490956</v>
      </c>
      <c r="O13">
        <f>I13/VLOOKUP(A13, 'Normalization Factors'!$A$1:$C$9, 2, )</f>
        <v>2903.4459589867311</v>
      </c>
      <c r="P13">
        <f>J13/VLOOKUP(A13, 'Normalization Factors'!$A$1:$C$9, 2, )</f>
        <v>9.7708082026538006E-3</v>
      </c>
      <c r="Q13" s="8">
        <f t="shared" si="3"/>
        <v>0.19244120284027763</v>
      </c>
      <c r="R13">
        <f t="shared" si="4"/>
        <v>1.4186580234392299E-3</v>
      </c>
      <c r="S13">
        <f t="shared" si="7"/>
        <v>0.85371534598980281</v>
      </c>
      <c r="T13">
        <f t="shared" si="8"/>
        <v>-0.42801068737939724</v>
      </c>
      <c r="U13">
        <f t="shared" si="9"/>
        <v>-0.17864211924053441</v>
      </c>
      <c r="V13">
        <f t="shared" si="10"/>
        <v>-0.18982227561837844</v>
      </c>
      <c r="W13">
        <f t="shared" si="11"/>
        <v>8.3725009339536083E-2</v>
      </c>
      <c r="X13">
        <f t="shared" si="12"/>
        <v>-0.17559628704698299</v>
      </c>
      <c r="Y13" s="8">
        <v>84.2</v>
      </c>
      <c r="Z13">
        <v>84.47</v>
      </c>
      <c r="AA13" s="4">
        <f t="shared" si="6"/>
        <v>3.2066508313538717E-3</v>
      </c>
      <c r="AB13" t="str">
        <f t="shared" si="13"/>
        <v>UP</v>
      </c>
      <c r="AC13">
        <f t="shared" si="14"/>
        <v>0.32987591495246887</v>
      </c>
    </row>
    <row r="14" spans="1:29" x14ac:dyDescent="0.25">
      <c r="A14" t="s">
        <v>12</v>
      </c>
      <c r="B14" s="1">
        <v>43051</v>
      </c>
      <c r="C14">
        <v>1154</v>
      </c>
      <c r="D14">
        <v>0.26658532400000001</v>
      </c>
      <c r="E14">
        <v>8.9615148000000006E-2</v>
      </c>
      <c r="F14" s="2">
        <v>43051.732638888891</v>
      </c>
      <c r="G14">
        <v>621286</v>
      </c>
      <c r="H14">
        <v>1879527</v>
      </c>
      <c r="I14">
        <v>5276634</v>
      </c>
      <c r="J14">
        <v>44</v>
      </c>
      <c r="K14" s="10">
        <f t="shared" si="2"/>
        <v>0.73263888889050577</v>
      </c>
      <c r="L14">
        <f>C14/VLOOKUP(A14, 'Normalization Factors'!$A$1:$C$9, 2, )</f>
        <v>5.9792746113989638E-2</v>
      </c>
      <c r="M14">
        <f>G14/VLOOKUP(A14, 'Normalization Factors'!$A$1:$C$9, 2, )</f>
        <v>32.190984455958549</v>
      </c>
      <c r="N14">
        <f>H14/VLOOKUP(A14, 'Normalization Factors'!$A$1:$C$9, 2, )</f>
        <v>97.384818652849745</v>
      </c>
      <c r="O14">
        <f>I14/VLOOKUP(A14, 'Normalization Factors'!$A$1:$C$9, 2, )</f>
        <v>273.40072538860102</v>
      </c>
      <c r="P14">
        <f>J14/VLOOKUP(A14, 'Normalization Factors'!$A$1:$C$9, 2, )</f>
        <v>2.2797927461139897E-3</v>
      </c>
      <c r="Q14" s="8">
        <f t="shared" si="3"/>
        <v>-0.76854054689183438</v>
      </c>
      <c r="R14">
        <f t="shared" si="4"/>
        <v>-0.62966277839319762</v>
      </c>
      <c r="S14">
        <f t="shared" si="7"/>
        <v>-0.18686123715715572</v>
      </c>
      <c r="T14">
        <f t="shared" si="8"/>
        <v>-0.5860598273864025</v>
      </c>
      <c r="U14">
        <f t="shared" si="9"/>
        <v>-0.15759220558871939</v>
      </c>
      <c r="V14">
        <f t="shared" si="10"/>
        <v>-0.15680742903982572</v>
      </c>
      <c r="W14">
        <f t="shared" si="11"/>
        <v>-0.70117963327209254</v>
      </c>
      <c r="X14">
        <f t="shared" si="12"/>
        <v>-0.73279470178206241</v>
      </c>
      <c r="Y14" s="8" t="s">
        <v>16</v>
      </c>
      <c r="Z14" t="s">
        <v>16</v>
      </c>
      <c r="AA14" s="4" t="str">
        <f t="shared" si="6"/>
        <v>N/A</v>
      </c>
      <c r="AB14" t="str">
        <f t="shared" si="13"/>
        <v>N/A</v>
      </c>
      <c r="AC14" t="str">
        <f t="shared" si="14"/>
        <v>N/A</v>
      </c>
    </row>
    <row r="15" spans="1:29" x14ac:dyDescent="0.25">
      <c r="A15" t="s">
        <v>12</v>
      </c>
      <c r="B15" s="1">
        <v>43050</v>
      </c>
      <c r="C15">
        <v>1741</v>
      </c>
      <c r="D15">
        <v>0.29256185600000001</v>
      </c>
      <c r="E15">
        <v>0.14962077900000001</v>
      </c>
      <c r="F15" s="2">
        <v>43050.73333333333</v>
      </c>
      <c r="G15">
        <v>634177</v>
      </c>
      <c r="H15">
        <v>1717773</v>
      </c>
      <c r="I15">
        <v>18651373</v>
      </c>
      <c r="J15">
        <v>51</v>
      </c>
      <c r="K15" s="10">
        <f t="shared" si="2"/>
        <v>0.73333333332993789</v>
      </c>
      <c r="L15">
        <f>C15/VLOOKUP(A15, 'Normalization Factors'!$A$1:$C$9, 2, )</f>
        <v>9.0207253886010363E-2</v>
      </c>
      <c r="M15">
        <f>G15/VLOOKUP(A15, 'Normalization Factors'!$A$1:$C$9, 2, )</f>
        <v>32.858911917098446</v>
      </c>
      <c r="N15">
        <f>H15/VLOOKUP(A15, 'Normalization Factors'!$A$1:$C$9, 2, )</f>
        <v>89.00378238341969</v>
      </c>
      <c r="O15">
        <f>I15/VLOOKUP(A15, 'Normalization Factors'!$A$1:$C$9, 2, )</f>
        <v>966.39238341968917</v>
      </c>
      <c r="P15">
        <f>J15/VLOOKUP(A15, 'Normalization Factors'!$A$1:$C$9, 2, )</f>
        <v>2.6424870466321242E-3</v>
      </c>
      <c r="Q15" s="8">
        <f t="shared" si="3"/>
        <v>-0.41866338913735951</v>
      </c>
      <c r="R15">
        <f t="shared" si="4"/>
        <v>9.311660098508355E-2</v>
      </c>
      <c r="S15">
        <f t="shared" si="7"/>
        <v>-0.16017978650076947</v>
      </c>
      <c r="T15">
        <f t="shared" si="8"/>
        <v>-0.53294912846516507</v>
      </c>
      <c r="U15">
        <f t="shared" si="9"/>
        <v>-0.15704144280108365</v>
      </c>
      <c r="V15">
        <f t="shared" si="10"/>
        <v>-0.1613751300758578</v>
      </c>
      <c r="W15">
        <f t="shared" si="11"/>
        <v>-0.49436479878516454</v>
      </c>
      <c r="X15">
        <f t="shared" si="12"/>
        <v>-0.70581669186409834</v>
      </c>
      <c r="Y15" s="8" t="s">
        <v>16</v>
      </c>
      <c r="Z15" t="s">
        <v>16</v>
      </c>
      <c r="AA15" s="4" t="str">
        <f t="shared" si="6"/>
        <v>N/A</v>
      </c>
      <c r="AB15" t="str">
        <f t="shared" si="13"/>
        <v>N/A</v>
      </c>
      <c r="AC15" t="str">
        <f t="shared" si="14"/>
        <v>N/A</v>
      </c>
    </row>
    <row r="16" spans="1:29" x14ac:dyDescent="0.25">
      <c r="A16" t="s">
        <v>12</v>
      </c>
      <c r="B16" s="1">
        <v>43049</v>
      </c>
      <c r="C16">
        <v>2410</v>
      </c>
      <c r="D16">
        <v>0.32025905700000001</v>
      </c>
      <c r="E16">
        <v>0.20481043299999999</v>
      </c>
      <c r="F16" s="2">
        <v>43049.708333333336</v>
      </c>
      <c r="G16">
        <v>728970</v>
      </c>
      <c r="H16">
        <v>1882366</v>
      </c>
      <c r="I16">
        <v>14133192</v>
      </c>
      <c r="J16">
        <v>99</v>
      </c>
      <c r="K16" s="10">
        <f t="shared" si="2"/>
        <v>0.70833333333575865</v>
      </c>
      <c r="L16">
        <f>C16/VLOOKUP(A16, 'Normalization Factors'!$A$1:$C$9, 2, )</f>
        <v>0.12487046632124352</v>
      </c>
      <c r="M16">
        <f>G16/VLOOKUP(A16, 'Normalization Factors'!$A$1:$C$9, 2, )</f>
        <v>37.770466321243525</v>
      </c>
      <c r="N16">
        <f>H16/VLOOKUP(A16, 'Normalization Factors'!$A$1:$C$9, 2, )</f>
        <v>97.531917098445589</v>
      </c>
      <c r="O16">
        <f>I16/VLOOKUP(A16, 'Normalization Factors'!$A$1:$C$9, 2, )</f>
        <v>732.28974093264253</v>
      </c>
      <c r="P16">
        <f>J16/VLOOKUP(A16, 'Normalization Factors'!$A$1:$C$9, 2, )</f>
        <v>5.1295336787564767E-3</v>
      </c>
      <c r="Q16" s="8">
        <f t="shared" si="3"/>
        <v>-4.5610590417561082E-2</v>
      </c>
      <c r="R16">
        <f t="shared" si="4"/>
        <v>0.75788661009009661</v>
      </c>
      <c r="S16">
        <f t="shared" si="7"/>
        <v>-1.1207120168399143</v>
      </c>
      <c r="T16">
        <f t="shared" si="8"/>
        <v>-0.47241921776958085</v>
      </c>
      <c r="U16">
        <f t="shared" si="9"/>
        <v>-0.15299145002097689</v>
      </c>
      <c r="V16">
        <f t="shared" si="10"/>
        <v>-0.15672725975040291</v>
      </c>
      <c r="W16">
        <f t="shared" si="11"/>
        <v>-0.56422985227869316</v>
      </c>
      <c r="X16">
        <f t="shared" si="12"/>
        <v>-0.5208246238552019</v>
      </c>
      <c r="Y16" s="8">
        <v>1043.8699999999999</v>
      </c>
      <c r="Z16">
        <v>1044.1500000000001</v>
      </c>
      <c r="AA16" s="4">
        <f t="shared" si="6"/>
        <v>2.6823263433205295E-4</v>
      </c>
      <c r="AB16" t="str">
        <f t="shared" si="13"/>
        <v>UP</v>
      </c>
      <c r="AC16">
        <f t="shared" si="14"/>
        <v>-3.0791151353299354E-2</v>
      </c>
    </row>
    <row r="17" spans="1:29" x14ac:dyDescent="0.25">
      <c r="A17" t="s">
        <v>12</v>
      </c>
      <c r="B17" s="1">
        <v>43048</v>
      </c>
      <c r="C17">
        <v>2731</v>
      </c>
      <c r="D17">
        <v>0.27931995100000001</v>
      </c>
      <c r="E17">
        <v>0.118267686</v>
      </c>
      <c r="F17" s="2">
        <v>43048.746527777781</v>
      </c>
      <c r="G17">
        <v>528803</v>
      </c>
      <c r="H17">
        <v>1260719</v>
      </c>
      <c r="I17">
        <v>22383865</v>
      </c>
      <c r="J17">
        <v>107</v>
      </c>
      <c r="K17" s="10">
        <f t="shared" si="2"/>
        <v>0.74652777778101154</v>
      </c>
      <c r="L17">
        <f>C17/VLOOKUP(A17, 'Normalization Factors'!$A$1:$C$9, 2, )</f>
        <v>0.14150259067357512</v>
      </c>
      <c r="M17">
        <f>G17/VLOOKUP(A17, 'Normalization Factors'!$A$1:$C$9, 2, )</f>
        <v>27.399119170984456</v>
      </c>
      <c r="N17">
        <f>H17/VLOOKUP(A17, 'Normalization Factors'!$A$1:$C$9, 2, )</f>
        <v>65.322227979274615</v>
      </c>
      <c r="O17">
        <f>I17/VLOOKUP(A17, 'Normalization Factors'!$A$1:$C$9, 2, )</f>
        <v>1159.7857512953367</v>
      </c>
      <c r="P17">
        <f>J17/VLOOKUP(A17, 'Normalization Factors'!$A$1:$C$9, 2, )</f>
        <v>5.5440414507772024E-3</v>
      </c>
      <c r="Q17" s="8">
        <f t="shared" si="3"/>
        <v>-0.59701822436535568</v>
      </c>
      <c r="R17">
        <f t="shared" si="4"/>
        <v>-0.28453744118521779</v>
      </c>
      <c r="S17">
        <f t="shared" si="7"/>
        <v>0.34676777988429247</v>
      </c>
      <c r="T17">
        <f t="shared" si="8"/>
        <v>-0.44337571801878489</v>
      </c>
      <c r="U17">
        <f t="shared" si="9"/>
        <v>-0.16154350454837477</v>
      </c>
      <c r="V17">
        <f t="shared" si="10"/>
        <v>-0.17428167970877317</v>
      </c>
      <c r="W17">
        <f t="shared" si="11"/>
        <v>-0.43664892745460754</v>
      </c>
      <c r="X17">
        <f t="shared" si="12"/>
        <v>-0.48999261252038573</v>
      </c>
      <c r="Y17" s="8">
        <v>1048</v>
      </c>
      <c r="Z17">
        <v>1047.72</v>
      </c>
      <c r="AA17" s="4">
        <f t="shared" si="6"/>
        <v>-2.6717557251905791E-4</v>
      </c>
      <c r="AB17" t="str">
        <f t="shared" si="13"/>
        <v>DOWN</v>
      </c>
      <c r="AC17">
        <f t="shared" si="14"/>
        <v>-9.6508178098076283E-2</v>
      </c>
    </row>
    <row r="18" spans="1:29" x14ac:dyDescent="0.25">
      <c r="A18" t="s">
        <v>12</v>
      </c>
      <c r="B18" s="1">
        <v>43047</v>
      </c>
      <c r="C18">
        <v>2420</v>
      </c>
      <c r="D18">
        <v>0.35751104500000003</v>
      </c>
      <c r="E18">
        <v>0.190866551</v>
      </c>
      <c r="F18" s="2">
        <v>43047.742361111108</v>
      </c>
      <c r="G18">
        <v>741334</v>
      </c>
      <c r="H18">
        <v>1855603</v>
      </c>
      <c r="I18">
        <v>17160497</v>
      </c>
      <c r="J18">
        <v>81</v>
      </c>
      <c r="K18" s="10">
        <f t="shared" si="2"/>
        <v>0.74236111110803904</v>
      </c>
      <c r="L18">
        <f>C18/VLOOKUP(A18, 'Normalization Factors'!$A$1:$C$9, 2, )</f>
        <v>0.12538860103626942</v>
      </c>
      <c r="M18">
        <f>G18/VLOOKUP(A18, 'Normalization Factors'!$A$1:$C$9, 2, )</f>
        <v>38.411088082901557</v>
      </c>
      <c r="N18">
        <f>H18/VLOOKUP(A18, 'Normalization Factors'!$A$1:$C$9, 2, )</f>
        <v>96.145233160621757</v>
      </c>
      <c r="O18">
        <f>I18/VLOOKUP(A18, 'Normalization Factors'!$A$1:$C$9, 2, )</f>
        <v>889.1449222797927</v>
      </c>
      <c r="P18">
        <f>J18/VLOOKUP(A18, 'Normalization Factors'!$A$1:$C$9, 2, )</f>
        <v>4.1968911917098445E-3</v>
      </c>
      <c r="Q18" s="8">
        <f t="shared" si="3"/>
        <v>0.45613535789239085</v>
      </c>
      <c r="R18">
        <f t="shared" si="4"/>
        <v>0.58992986652908019</v>
      </c>
      <c r="S18">
        <f t="shared" si="7"/>
        <v>0.18667907454821669</v>
      </c>
      <c r="T18">
        <f t="shared" si="8"/>
        <v>-0.4715144358458801</v>
      </c>
      <c r="U18">
        <f t="shared" si="9"/>
        <v>-0.15246320309627528</v>
      </c>
      <c r="V18">
        <f t="shared" si="10"/>
        <v>-0.15748300849743441</v>
      </c>
      <c r="W18">
        <f t="shared" si="11"/>
        <v>-0.51741835318951834</v>
      </c>
      <c r="X18">
        <f t="shared" si="12"/>
        <v>-0.59019664935853811</v>
      </c>
      <c r="Y18" s="8">
        <v>1050.05</v>
      </c>
      <c r="Z18">
        <v>1058.29</v>
      </c>
      <c r="AA18" s="4">
        <f t="shared" si="6"/>
        <v>7.8472453692681396E-3</v>
      </c>
      <c r="AB18" t="str">
        <f t="shared" si="13"/>
        <v>UP</v>
      </c>
      <c r="AC18">
        <f t="shared" si="14"/>
        <v>0.89947135905925713</v>
      </c>
    </row>
    <row r="19" spans="1:29" x14ac:dyDescent="0.25">
      <c r="A19" t="s">
        <v>12</v>
      </c>
      <c r="B19" s="1">
        <v>43046</v>
      </c>
      <c r="C19">
        <v>2662</v>
      </c>
      <c r="D19">
        <v>0.36730168600000002</v>
      </c>
      <c r="E19">
        <v>0.18164086300000001</v>
      </c>
      <c r="F19" s="2">
        <v>43046.752083333333</v>
      </c>
      <c r="G19">
        <v>889832</v>
      </c>
      <c r="H19">
        <v>2736449</v>
      </c>
      <c r="I19">
        <v>34626861</v>
      </c>
      <c r="J19">
        <v>119</v>
      </c>
      <c r="K19" s="10">
        <f t="shared" si="2"/>
        <v>0.75208333333284827</v>
      </c>
      <c r="L19">
        <f>C19/VLOOKUP(A19, 'Normalization Factors'!$A$1:$C$9, 2, )</f>
        <v>0.13792746113989637</v>
      </c>
      <c r="M19">
        <f>G19/VLOOKUP(A19, 'Normalization Factors'!$A$1:$C$9, 2, )</f>
        <v>46.105284974093266</v>
      </c>
      <c r="N19">
        <f>H19/VLOOKUP(A19, 'Normalization Factors'!$A$1:$C$9, 2, )</f>
        <v>141.78492227979274</v>
      </c>
      <c r="O19">
        <f>I19/VLOOKUP(A19, 'Normalization Factors'!$A$1:$C$9, 2, )</f>
        <v>1794.1378756476684</v>
      </c>
      <c r="P19">
        <f>J19/VLOOKUP(A19, 'Normalization Factors'!$A$1:$C$9, 2, )</f>
        <v>6.1658031088082906E-3</v>
      </c>
      <c r="Q19" s="8">
        <f t="shared" si="3"/>
        <v>0.58800521818299567</v>
      </c>
      <c r="R19">
        <f t="shared" si="4"/>
        <v>0.47880467817837952</v>
      </c>
      <c r="S19">
        <f t="shared" si="7"/>
        <v>0.56021938653314074</v>
      </c>
      <c r="T19">
        <f t="shared" si="8"/>
        <v>-0.44961871329232045</v>
      </c>
      <c r="U19">
        <f t="shared" si="9"/>
        <v>-0.14611868580216825</v>
      </c>
      <c r="V19">
        <f t="shared" si="10"/>
        <v>-0.13260918042032535</v>
      </c>
      <c r="W19">
        <f t="shared" si="11"/>
        <v>-0.24733434035394547</v>
      </c>
      <c r="X19">
        <f t="shared" si="12"/>
        <v>-0.44374459551816164</v>
      </c>
      <c r="Y19" s="8">
        <v>1049.6500000000001</v>
      </c>
      <c r="Z19">
        <v>1052.3900000000001</v>
      </c>
      <c r="AA19" s="4">
        <f t="shared" si="6"/>
        <v>2.6103939408374304E-3</v>
      </c>
      <c r="AB19" t="str">
        <f t="shared" si="13"/>
        <v>UP</v>
      </c>
      <c r="AC19">
        <f t="shared" si="14"/>
        <v>0.25669020446199992</v>
      </c>
    </row>
    <row r="20" spans="1:29" x14ac:dyDescent="0.25">
      <c r="A20" t="s">
        <v>12</v>
      </c>
      <c r="B20" s="1">
        <v>43045</v>
      </c>
      <c r="C20">
        <v>3190</v>
      </c>
      <c r="D20">
        <v>0.42111298200000002</v>
      </c>
      <c r="E20">
        <v>0.176021184</v>
      </c>
      <c r="F20" s="2">
        <v>43045.75277777778</v>
      </c>
      <c r="G20">
        <v>1322624</v>
      </c>
      <c r="H20">
        <v>3717511</v>
      </c>
      <c r="I20">
        <v>15641992</v>
      </c>
      <c r="J20">
        <v>87</v>
      </c>
      <c r="K20" s="10">
        <f t="shared" si="2"/>
        <v>0.75277777777955635</v>
      </c>
      <c r="L20">
        <f>C20/VLOOKUP(A20, 'Normalization Factors'!$A$1:$C$9, 2, )</f>
        <v>0.16528497409326426</v>
      </c>
      <c r="M20">
        <f>G20/VLOOKUP(A20, 'Normalization Factors'!$A$1:$C$9, 2, )</f>
        <v>68.529740932642483</v>
      </c>
      <c r="N20">
        <f>H20/VLOOKUP(A20, 'Normalization Factors'!$A$1:$C$9, 2, )</f>
        <v>192.61715025906736</v>
      </c>
      <c r="O20">
        <f>I20/VLOOKUP(A20, 'Normalization Factors'!$A$1:$C$9, 2, )</f>
        <v>810.46590673575133</v>
      </c>
      <c r="P20">
        <f>J20/VLOOKUP(A20, 'Normalization Factors'!$A$1:$C$9, 2, )</f>
        <v>4.5077720207253886E-3</v>
      </c>
      <c r="Q20" s="8">
        <f t="shared" si="3"/>
        <v>1.3127880067232347</v>
      </c>
      <c r="R20">
        <f t="shared" si="4"/>
        <v>0.41111456256364376</v>
      </c>
      <c r="S20">
        <f t="shared" si="7"/>
        <v>0.58690083746907862</v>
      </c>
      <c r="T20">
        <f t="shared" si="8"/>
        <v>-0.40184622772091771</v>
      </c>
      <c r="U20">
        <f t="shared" ref="U20:U40" si="15">STANDARDIZE(M20, M$1, M$2)</f>
        <v>-0.12762782175853676</v>
      </c>
      <c r="V20">
        <f t="shared" ref="V20:V40" si="16">STANDARDIZE(N20, N$1, N$2)</f>
        <v>-0.10490539619358796</v>
      </c>
      <c r="W20">
        <f t="shared" ref="W20:W40" si="17">STANDARDIZE(O20, O$1, O$2)</f>
        <v>-0.54089913739342488</v>
      </c>
      <c r="X20">
        <f t="shared" ref="X20:X40" si="18">STANDARDIZE(P20, P$1, P$2)</f>
        <v>-0.56707264085742592</v>
      </c>
      <c r="Y20" s="8">
        <v>1049.0999999999999</v>
      </c>
      <c r="Z20">
        <v>1042.68</v>
      </c>
      <c r="AA20" s="4">
        <f t="shared" si="6"/>
        <v>-6.1195310265940769E-3</v>
      </c>
      <c r="AB20" t="str">
        <f t="shared" si="13"/>
        <v>DOWN</v>
      </c>
      <c r="AC20">
        <f t="shared" si="14"/>
        <v>-0.81483747334240675</v>
      </c>
    </row>
    <row r="21" spans="1:29" x14ac:dyDescent="0.25">
      <c r="A21" t="s">
        <v>13</v>
      </c>
      <c r="B21" s="1">
        <v>43051</v>
      </c>
      <c r="C21">
        <v>159</v>
      </c>
      <c r="D21">
        <v>0.217540862</v>
      </c>
      <c r="E21">
        <v>8.9408283000000005E-2</v>
      </c>
      <c r="F21" s="2">
        <v>43051.742361111108</v>
      </c>
      <c r="G21">
        <v>16500</v>
      </c>
      <c r="H21">
        <v>68519</v>
      </c>
      <c r="I21">
        <v>913879</v>
      </c>
      <c r="J21">
        <v>3</v>
      </c>
      <c r="K21" s="10">
        <f t="shared" si="2"/>
        <v>0.74236111110803904</v>
      </c>
      <c r="L21">
        <f>C21/VLOOKUP(A21, 'Normalization Factors'!$A$1:$C$9, 2, )</f>
        <v>3.3263598326359833E-2</v>
      </c>
      <c r="M21">
        <f>G21/VLOOKUP(A21, 'Normalization Factors'!$A$1:$C$9, 2, )</f>
        <v>3.4518828451882846</v>
      </c>
      <c r="N21">
        <f>H21/VLOOKUP(A21, 'Normalization Factors'!$A$1:$C$9, 2, )</f>
        <v>14.334518828451882</v>
      </c>
      <c r="O21">
        <f>I21/VLOOKUP(A21, 'Normalization Factors'!$A$1:$C$9, 2, )</f>
        <v>191.18807531380753</v>
      </c>
      <c r="P21">
        <f>J21/VLOOKUP(A21, 'Normalization Factors'!$A$1:$C$9, 2, )</f>
        <v>6.2761506276150627E-4</v>
      </c>
      <c r="Q21" s="8">
        <f t="shared" si="3"/>
        <v>-1.4291189862369078</v>
      </c>
      <c r="R21">
        <f t="shared" si="4"/>
        <v>-0.63215450714970534</v>
      </c>
      <c r="S21">
        <f t="shared" si="7"/>
        <v>0.18667907454821669</v>
      </c>
      <c r="T21">
        <f t="shared" si="8"/>
        <v>-0.6323857975894116</v>
      </c>
      <c r="U21">
        <f t="shared" si="15"/>
        <v>-0.18129003003552677</v>
      </c>
      <c r="V21">
        <f t="shared" si="16"/>
        <v>-0.20207020184685381</v>
      </c>
      <c r="W21">
        <f t="shared" si="17"/>
        <v>-0.72571498722751837</v>
      </c>
      <c r="X21">
        <f t="shared" si="18"/>
        <v>-0.855687357839925</v>
      </c>
      <c r="Y21" s="8" t="s">
        <v>16</v>
      </c>
      <c r="Z21" t="s">
        <v>16</v>
      </c>
      <c r="AA21" s="4" t="str">
        <f t="shared" si="6"/>
        <v>N/A</v>
      </c>
      <c r="AB21" t="str">
        <f t="shared" si="13"/>
        <v>N/A</v>
      </c>
      <c r="AC21" t="str">
        <f t="shared" si="14"/>
        <v>N/A</v>
      </c>
    </row>
    <row r="22" spans="1:29" x14ac:dyDescent="0.25">
      <c r="A22" t="s">
        <v>13</v>
      </c>
      <c r="B22" s="1">
        <v>43050</v>
      </c>
      <c r="C22">
        <v>224</v>
      </c>
      <c r="D22">
        <v>0.28473008100000002</v>
      </c>
      <c r="E22">
        <v>0.102158427</v>
      </c>
      <c r="F22" s="2">
        <v>43050.722916666666</v>
      </c>
      <c r="G22">
        <v>13316</v>
      </c>
      <c r="H22">
        <v>61867</v>
      </c>
      <c r="I22">
        <v>1100498</v>
      </c>
      <c r="J22">
        <v>6</v>
      </c>
      <c r="K22" s="10">
        <f t="shared" si="2"/>
        <v>0.72291666666569654</v>
      </c>
      <c r="L22">
        <f>C22/VLOOKUP(A22, 'Normalization Factors'!$A$1:$C$9, 2, )</f>
        <v>4.686192468619247E-2</v>
      </c>
      <c r="M22">
        <f>G22/VLOOKUP(A22, 'Normalization Factors'!$A$1:$C$9, 2, )</f>
        <v>2.785774058577406</v>
      </c>
      <c r="N22">
        <f>H22/VLOOKUP(A22, 'Normalization Factors'!$A$1:$C$9, 2, )</f>
        <v>12.942887029288704</v>
      </c>
      <c r="O22">
        <f>I22/VLOOKUP(A22, 'Normalization Factors'!$A$1:$C$9, 2, )</f>
        <v>230.22970711297071</v>
      </c>
      <c r="P22">
        <f>J22/VLOOKUP(A22, 'Normalization Factors'!$A$1:$C$9, 2, )</f>
        <v>1.2552301255230125E-3</v>
      </c>
      <c r="Q22" s="8">
        <f t="shared" si="3"/>
        <v>-0.52414933996299506</v>
      </c>
      <c r="R22">
        <f t="shared" si="4"/>
        <v>-0.47857656765093215</v>
      </c>
      <c r="S22">
        <f t="shared" si="7"/>
        <v>-0.56040154914207974</v>
      </c>
      <c r="T22">
        <f t="shared" si="8"/>
        <v>-0.60864000421529729</v>
      </c>
      <c r="U22">
        <f t="shared" si="15"/>
        <v>-0.18183929317191044</v>
      </c>
      <c r="V22">
        <f t="shared" si="16"/>
        <v>-0.20282864719972724</v>
      </c>
      <c r="W22">
        <f t="shared" si="17"/>
        <v>-0.71406349254490664</v>
      </c>
      <c r="X22">
        <f t="shared" si="18"/>
        <v>-0.80900395155629923</v>
      </c>
      <c r="Y22" s="8" t="s">
        <v>16</v>
      </c>
      <c r="Z22" t="s">
        <v>16</v>
      </c>
      <c r="AA22" s="4" t="str">
        <f t="shared" si="6"/>
        <v>N/A</v>
      </c>
      <c r="AB22" t="str">
        <f t="shared" si="13"/>
        <v>N/A</v>
      </c>
      <c r="AC22" t="str">
        <f t="shared" si="14"/>
        <v>N/A</v>
      </c>
    </row>
    <row r="23" spans="1:29" x14ac:dyDescent="0.25">
      <c r="A23" t="s">
        <v>13</v>
      </c>
      <c r="B23" s="1">
        <v>43049</v>
      </c>
      <c r="C23">
        <v>330</v>
      </c>
      <c r="D23">
        <v>0.31613144100000001</v>
      </c>
      <c r="E23">
        <v>0.15310684999999999</v>
      </c>
      <c r="F23" s="2">
        <v>43049.739583333336</v>
      </c>
      <c r="G23">
        <v>19854</v>
      </c>
      <c r="H23">
        <v>73869</v>
      </c>
      <c r="I23">
        <v>4077966</v>
      </c>
      <c r="J23">
        <v>14</v>
      </c>
      <c r="K23" s="10">
        <f t="shared" si="2"/>
        <v>0.73958333333575865</v>
      </c>
      <c r="L23">
        <f>C23/VLOOKUP(A23, 'Normalization Factors'!$A$1:$C$9, 2, )</f>
        <v>6.903765690376569E-2</v>
      </c>
      <c r="M23">
        <f>G23/VLOOKUP(A23, 'Normalization Factors'!$A$1:$C$9, 2, )</f>
        <v>4.1535564853556481</v>
      </c>
      <c r="N23">
        <f>H23/VLOOKUP(A23, 'Normalization Factors'!$A$1:$C$9, 2, )</f>
        <v>15.453765690376569</v>
      </c>
      <c r="O23">
        <f>I23/VLOOKUP(A23, 'Normalization Factors'!$A$1:$C$9, 2, )</f>
        <v>853.13096234309626</v>
      </c>
      <c r="P23">
        <f>J23/VLOOKUP(A23, 'Normalization Factors'!$A$1:$C$9, 2, )</f>
        <v>2.9288702928870294E-3</v>
      </c>
      <c r="Q23" s="8">
        <f t="shared" si="3"/>
        <v>-0.10120533086951576</v>
      </c>
      <c r="R23">
        <f t="shared" si="4"/>
        <v>0.13510699741718854</v>
      </c>
      <c r="S23">
        <f t="shared" si="7"/>
        <v>7.9953271363568376E-2</v>
      </c>
      <c r="T23">
        <f t="shared" si="8"/>
        <v>-0.56991609502058782</v>
      </c>
      <c r="U23">
        <f t="shared" si="15"/>
        <v>-0.18071144066384626</v>
      </c>
      <c r="V23">
        <f t="shared" si="16"/>
        <v>-0.20146020746352961</v>
      </c>
      <c r="W23">
        <f t="shared" si="17"/>
        <v>-0.5281662764541194</v>
      </c>
      <c r="X23">
        <f t="shared" si="18"/>
        <v>-0.68451486813329709</v>
      </c>
      <c r="Y23" s="8">
        <v>46.04</v>
      </c>
      <c r="Z23">
        <v>45.58</v>
      </c>
      <c r="AA23" s="4">
        <f t="shared" si="6"/>
        <v>-9.9913119026933291E-3</v>
      </c>
      <c r="AB23" t="str">
        <f t="shared" si="13"/>
        <v>DOWN</v>
      </c>
      <c r="AC23">
        <f t="shared" si="14"/>
        <v>-1.2900672590062767</v>
      </c>
    </row>
    <row r="24" spans="1:29" x14ac:dyDescent="0.25">
      <c r="A24" t="s">
        <v>13</v>
      </c>
      <c r="B24" s="1">
        <v>43048</v>
      </c>
      <c r="C24">
        <v>459</v>
      </c>
      <c r="D24">
        <v>0.40097507799999998</v>
      </c>
      <c r="E24">
        <v>0.16450478199999999</v>
      </c>
      <c r="F24" s="2">
        <v>43048.753472222219</v>
      </c>
      <c r="G24">
        <v>33208</v>
      </c>
      <c r="H24">
        <v>125272</v>
      </c>
      <c r="I24">
        <v>11336102</v>
      </c>
      <c r="J24">
        <v>45</v>
      </c>
      <c r="K24" s="10">
        <f t="shared" si="2"/>
        <v>0.75347222221898846</v>
      </c>
      <c r="L24">
        <f>C24/VLOOKUP(A24, 'Normalization Factors'!$A$1:$C$9, 2, )</f>
        <v>9.6025104602510458E-2</v>
      </c>
      <c r="M24">
        <f>G24/VLOOKUP(A24, 'Normalization Factors'!$A$1:$C$9, 2, )</f>
        <v>6.9472803347280339</v>
      </c>
      <c r="N24">
        <f>H24/VLOOKUP(A24, 'Normalization Factors'!$A$1:$C$9, 2, )</f>
        <v>26.207531380753139</v>
      </c>
      <c r="O24">
        <f>I24/VLOOKUP(A24, 'Normalization Factors'!$A$1:$C$9, 2, )</f>
        <v>2371.5694560669458</v>
      </c>
      <c r="P24">
        <f>J24/VLOOKUP(A24, 'Normalization Factors'!$A$1:$C$9, 2, )</f>
        <v>9.4142259414225944E-3</v>
      </c>
      <c r="Q24" s="8">
        <f t="shared" si="3"/>
        <v>1.0415511605325081</v>
      </c>
      <c r="R24">
        <f t="shared" si="4"/>
        <v>0.27239728300981653</v>
      </c>
      <c r="S24">
        <f t="shared" si="7"/>
        <v>0.61358228812546489</v>
      </c>
      <c r="T24">
        <f t="shared" si="8"/>
        <v>-0.52278982817042241</v>
      </c>
      <c r="U24">
        <f t="shared" si="15"/>
        <v>-0.17840777862764415</v>
      </c>
      <c r="V24">
        <f t="shared" si="16"/>
        <v>-0.19559935862502201</v>
      </c>
      <c r="W24">
        <f t="shared" si="17"/>
        <v>-7.5006989298616059E-2</v>
      </c>
      <c r="X24">
        <f t="shared" si="18"/>
        <v>-0.20211966986916369</v>
      </c>
      <c r="Y24" s="8">
        <v>46.05</v>
      </c>
      <c r="Z24">
        <v>46.3</v>
      </c>
      <c r="AA24" s="4">
        <f t="shared" si="6"/>
        <v>5.4288816503800224E-3</v>
      </c>
      <c r="AB24" t="str">
        <f t="shared" si="13"/>
        <v>UP</v>
      </c>
      <c r="AC24">
        <f t="shared" si="14"/>
        <v>0.60263677348675015</v>
      </c>
    </row>
    <row r="25" spans="1:29" x14ac:dyDescent="0.25">
      <c r="A25" t="s">
        <v>13</v>
      </c>
      <c r="B25" s="1">
        <v>43047</v>
      </c>
      <c r="C25">
        <v>504</v>
      </c>
      <c r="D25">
        <v>0.47423859499999999</v>
      </c>
      <c r="E25">
        <v>0.24211280900000001</v>
      </c>
      <c r="F25" s="2">
        <v>43047.759722222225</v>
      </c>
      <c r="G25">
        <v>61916</v>
      </c>
      <c r="H25">
        <v>90765</v>
      </c>
      <c r="I25">
        <v>10820240</v>
      </c>
      <c r="J25">
        <v>36</v>
      </c>
      <c r="K25" s="10">
        <f t="shared" si="2"/>
        <v>0.75972222222480923</v>
      </c>
      <c r="L25">
        <f>C25/VLOOKUP(A25, 'Normalization Factors'!$A$1:$C$9, 2, )</f>
        <v>0.10543933054393305</v>
      </c>
      <c r="M25">
        <f>G25/VLOOKUP(A25, 'Normalization Factors'!$A$1:$C$9, 2, )</f>
        <v>12.953138075313808</v>
      </c>
      <c r="N25">
        <f>H25/VLOOKUP(A25, 'Normalization Factors'!$A$1:$C$9, 2, )</f>
        <v>18.988493723849373</v>
      </c>
      <c r="O25">
        <f>I25/VLOOKUP(A25, 'Normalization Factors'!$A$1:$C$9, 2, )</f>
        <v>2263.6485355648538</v>
      </c>
      <c r="P25">
        <f>J25/VLOOKUP(A25, 'Normalization Factors'!$A$1:$C$9, 2, )</f>
        <v>7.5313807531380752E-3</v>
      </c>
      <c r="Q25" s="8">
        <f t="shared" si="3"/>
        <v>2.0283353507799458</v>
      </c>
      <c r="R25">
        <f t="shared" si="4"/>
        <v>1.2072009115198292</v>
      </c>
      <c r="S25">
        <f t="shared" si="7"/>
        <v>0.85371534598980281</v>
      </c>
      <c r="T25">
        <f t="shared" si="8"/>
        <v>-0.50635043275757396</v>
      </c>
      <c r="U25">
        <f t="shared" si="15"/>
        <v>-0.17345544002233568</v>
      </c>
      <c r="V25">
        <f t="shared" si="16"/>
        <v>-0.19953376538864245</v>
      </c>
      <c r="W25">
        <f t="shared" si="17"/>
        <v>-0.10721466027510536</v>
      </c>
      <c r="X25">
        <f t="shared" si="18"/>
        <v>-0.34216988872004112</v>
      </c>
      <c r="Y25" s="8">
        <v>46.62</v>
      </c>
      <c r="Z25">
        <v>46.7</v>
      </c>
      <c r="AA25" s="4">
        <f t="shared" si="6"/>
        <v>1.716001716001832E-3</v>
      </c>
      <c r="AB25" t="str">
        <f t="shared" si="13"/>
        <v>UP</v>
      </c>
      <c r="AC25">
        <f t="shared" si="14"/>
        <v>0.14691079314978872</v>
      </c>
    </row>
    <row r="26" spans="1:29" x14ac:dyDescent="0.25">
      <c r="A26" t="s">
        <v>13</v>
      </c>
      <c r="B26" s="1">
        <v>43046</v>
      </c>
      <c r="C26">
        <v>937</v>
      </c>
      <c r="D26">
        <v>0.488971349</v>
      </c>
      <c r="E26">
        <v>0.33080688200000002</v>
      </c>
      <c r="F26" s="2">
        <v>43046.78125</v>
      </c>
      <c r="G26">
        <v>178084</v>
      </c>
      <c r="H26">
        <v>285854</v>
      </c>
      <c r="I26">
        <v>9479257</v>
      </c>
      <c r="J26">
        <v>69</v>
      </c>
      <c r="K26" s="10">
        <f t="shared" si="2"/>
        <v>0.78125</v>
      </c>
      <c r="L26">
        <f>C26/VLOOKUP(A26, 'Normalization Factors'!$A$1:$C$9, 2, )</f>
        <v>0.19602510460251046</v>
      </c>
      <c r="M26">
        <f>G26/VLOOKUP(A26, 'Normalization Factors'!$A$1:$C$9, 2, )</f>
        <v>37.256066945606698</v>
      </c>
      <c r="N26">
        <f>H26/VLOOKUP(A26, 'Normalization Factors'!$A$1:$C$9, 2, )</f>
        <v>59.802092050209204</v>
      </c>
      <c r="O26">
        <f>I26/VLOOKUP(A26, 'Normalization Factors'!$A$1:$C$9, 2, )</f>
        <v>1983.108158995816</v>
      </c>
      <c r="P26">
        <f>J26/VLOOKUP(A26, 'Normalization Factors'!$A$1:$C$9, 2, )</f>
        <v>1.4435146443514645E-2</v>
      </c>
      <c r="Q26" s="8">
        <f t="shared" si="3"/>
        <v>2.226770388044192</v>
      </c>
      <c r="R26">
        <f t="shared" si="4"/>
        <v>2.2755380986993452</v>
      </c>
      <c r="S26">
        <f t="shared" si="7"/>
        <v>1.6808403222083612</v>
      </c>
      <c r="T26">
        <f t="shared" si="8"/>
        <v>-0.34816691689616613</v>
      </c>
      <c r="U26">
        <f t="shared" si="15"/>
        <v>-0.15341561589312164</v>
      </c>
      <c r="V26">
        <f t="shared" si="16"/>
        <v>-0.17729017767867211</v>
      </c>
      <c r="W26">
        <f t="shared" si="17"/>
        <v>-0.19093848418356457</v>
      </c>
      <c r="X26">
        <f t="shared" si="18"/>
        <v>0.1713475803998428</v>
      </c>
      <c r="Y26" s="8">
        <v>46.7</v>
      </c>
      <c r="Z26">
        <v>46.78</v>
      </c>
      <c r="AA26" s="4">
        <f t="shared" si="6"/>
        <v>1.7130620985010339E-3</v>
      </c>
      <c r="AB26" t="str">
        <f t="shared" si="13"/>
        <v>UP</v>
      </c>
      <c r="AC26">
        <f t="shared" si="14"/>
        <v>0.14654997887864499</v>
      </c>
    </row>
    <row r="27" spans="1:29" x14ac:dyDescent="0.25">
      <c r="A27" t="s">
        <v>13</v>
      </c>
      <c r="B27" s="1">
        <v>43045</v>
      </c>
      <c r="C27">
        <v>484</v>
      </c>
      <c r="D27">
        <v>0.29815142900000002</v>
      </c>
      <c r="E27">
        <v>0.131109791</v>
      </c>
      <c r="F27" s="2">
        <v>43045.750694444447</v>
      </c>
      <c r="G27">
        <v>29272</v>
      </c>
      <c r="H27">
        <v>146553</v>
      </c>
      <c r="I27">
        <v>5138084</v>
      </c>
      <c r="J27">
        <v>30</v>
      </c>
      <c r="K27" s="10">
        <f t="shared" si="2"/>
        <v>0.75069444444670808</v>
      </c>
      <c r="L27">
        <f>C27/VLOOKUP(A27, 'Normalization Factors'!$A$1:$C$9, 2, )</f>
        <v>0.10125523012552301</v>
      </c>
      <c r="M27">
        <f>G27/VLOOKUP(A27, 'Normalization Factors'!$A$1:$C$9, 2, )</f>
        <v>6.123849372384937</v>
      </c>
      <c r="N27">
        <f>H27/VLOOKUP(A27, 'Normalization Factors'!$A$1:$C$9, 2, )</f>
        <v>30.659623430962345</v>
      </c>
      <c r="O27">
        <f>I27/VLOOKUP(A27, 'Normalization Factors'!$A$1:$C$9, 2, )</f>
        <v>1074.912970711297</v>
      </c>
      <c r="P27">
        <f>J27/VLOOKUP(A27, 'Normalization Factors'!$A$1:$C$9, 2, )</f>
        <v>6.2761506276150627E-3</v>
      </c>
      <c r="Q27" s="8">
        <f t="shared" si="3"/>
        <v>-0.34337759216102876</v>
      </c>
      <c r="R27">
        <f t="shared" si="4"/>
        <v>-0.1298518137345086</v>
      </c>
      <c r="S27">
        <f t="shared" si="7"/>
        <v>0.50685648494081659</v>
      </c>
      <c r="T27">
        <f t="shared" si="8"/>
        <v>-0.51365683071883994</v>
      </c>
      <c r="U27">
        <f t="shared" si="15"/>
        <v>-0.17908676722839983</v>
      </c>
      <c r="V27">
        <f t="shared" si="16"/>
        <v>-0.19317294919109246</v>
      </c>
      <c r="W27">
        <f t="shared" si="17"/>
        <v>-0.46197816463302405</v>
      </c>
      <c r="X27">
        <f t="shared" si="18"/>
        <v>-0.43553670128729272</v>
      </c>
      <c r="Y27" s="8">
        <v>46.6</v>
      </c>
      <c r="Z27">
        <v>46.7</v>
      </c>
      <c r="AA27" s="4">
        <f t="shared" si="6"/>
        <v>2.1459227467811462E-3</v>
      </c>
      <c r="AB27" t="str">
        <f t="shared" si="13"/>
        <v>UP</v>
      </c>
      <c r="AC27">
        <f t="shared" si="14"/>
        <v>0.19968012226416862</v>
      </c>
    </row>
    <row r="28" spans="1:29" x14ac:dyDescent="0.25">
      <c r="A28" t="s">
        <v>14</v>
      </c>
      <c r="B28" s="1">
        <v>43051</v>
      </c>
      <c r="C28">
        <v>15</v>
      </c>
      <c r="D28">
        <v>0.27913299699999999</v>
      </c>
      <c r="E28">
        <v>2.510101E-2</v>
      </c>
      <c r="F28" s="2">
        <v>43051.686805555553</v>
      </c>
      <c r="G28">
        <v>318</v>
      </c>
      <c r="H28">
        <v>724</v>
      </c>
      <c r="I28">
        <v>511258</v>
      </c>
      <c r="J28">
        <v>1</v>
      </c>
      <c r="K28" s="10">
        <f t="shared" si="2"/>
        <v>0.68680555555329192</v>
      </c>
      <c r="L28">
        <f>C28/VLOOKUP(A28, 'Normalization Factors'!$A$1:$C$9, 2, )</f>
        <v>7.6923076923076927E-2</v>
      </c>
      <c r="M28">
        <f>G28/VLOOKUP(A28, 'Normalization Factors'!$A$1:$C$9, 2, )</f>
        <v>1.6307692307692307</v>
      </c>
      <c r="N28">
        <f>H28/VLOOKUP(A28, 'Normalization Factors'!$A$1:$C$9, 2, )</f>
        <v>3.712820512820513</v>
      </c>
      <c r="O28">
        <f>I28/VLOOKUP(A28, 'Normalization Factors'!$A$1:$C$9, 2, )</f>
        <v>2621.8358974358976</v>
      </c>
      <c r="P28">
        <f>J28/VLOOKUP(A28, 'Normalization Factors'!$A$1:$C$9, 2, )</f>
        <v>5.1282051282051282E-3</v>
      </c>
      <c r="Q28" s="8">
        <f t="shared" si="3"/>
        <v>-0.59953630238095978</v>
      </c>
      <c r="R28">
        <f t="shared" si="4"/>
        <v>-1.4067479926919155</v>
      </c>
      <c r="S28">
        <f t="shared" si="7"/>
        <v>-1.9478369933380244</v>
      </c>
      <c r="T28">
        <f t="shared" si="8"/>
        <v>-0.55614634501666349</v>
      </c>
      <c r="U28">
        <f t="shared" si="15"/>
        <v>-0.18279169252020305</v>
      </c>
      <c r="V28">
        <f t="shared" si="16"/>
        <v>-0.20785907339459966</v>
      </c>
      <c r="W28">
        <f t="shared" si="17"/>
        <v>-3.180488914426541E-4</v>
      </c>
      <c r="X28">
        <f t="shared" si="18"/>
        <v>-0.5209234444043519</v>
      </c>
      <c r="Y28" s="8" t="s">
        <v>16</v>
      </c>
      <c r="Z28" t="s">
        <v>16</v>
      </c>
      <c r="AA28" s="4" t="str">
        <f t="shared" si="6"/>
        <v>N/A</v>
      </c>
      <c r="AB28" t="str">
        <f t="shared" si="13"/>
        <v>N/A</v>
      </c>
      <c r="AC28" t="str">
        <f t="shared" si="14"/>
        <v>N/A</v>
      </c>
    </row>
    <row r="29" spans="1:29" x14ac:dyDescent="0.25">
      <c r="A29" t="s">
        <v>14</v>
      </c>
      <c r="B29" s="1">
        <v>43050</v>
      </c>
      <c r="C29">
        <v>21</v>
      </c>
      <c r="D29">
        <v>0.25883065300000002</v>
      </c>
      <c r="E29">
        <v>8.5006527999999998E-2</v>
      </c>
      <c r="F29" s="2">
        <v>43050.723611111112</v>
      </c>
      <c r="G29">
        <v>420</v>
      </c>
      <c r="H29">
        <v>862</v>
      </c>
      <c r="I29">
        <v>54216</v>
      </c>
      <c r="J29">
        <v>0</v>
      </c>
      <c r="K29" s="10">
        <f t="shared" si="2"/>
        <v>0.72361111111240461</v>
      </c>
      <c r="L29">
        <f>C29/VLOOKUP(A29, 'Normalization Factors'!$A$1:$C$9, 2, )</f>
        <v>0.1076923076923077</v>
      </c>
      <c r="M29">
        <f>G29/VLOOKUP(A29, 'Normalization Factors'!$A$1:$C$9, 2, )</f>
        <v>2.1538461538461537</v>
      </c>
      <c r="N29">
        <f>H29/VLOOKUP(A29, 'Normalization Factors'!$A$1:$C$9, 2, )</f>
        <v>4.4205128205128208</v>
      </c>
      <c r="O29">
        <f>I29/VLOOKUP(A29, 'Normalization Factors'!$A$1:$C$9, 2, )</f>
        <v>278.03076923076924</v>
      </c>
      <c r="P29">
        <f>J29/VLOOKUP(A29, 'Normalization Factors'!$A$1:$C$9, 2, )</f>
        <v>0</v>
      </c>
      <c r="Q29" s="8">
        <f t="shared" si="3"/>
        <v>-0.87298798617283813</v>
      </c>
      <c r="R29">
        <f t="shared" si="4"/>
        <v>-0.68517449367522409</v>
      </c>
      <c r="S29">
        <f t="shared" si="7"/>
        <v>-0.53372009820614186</v>
      </c>
      <c r="T29">
        <f t="shared" si="8"/>
        <v>-0.50241621847073847</v>
      </c>
      <c r="U29">
        <f t="shared" si="15"/>
        <v>-0.18236037127491375</v>
      </c>
      <c r="V29">
        <f t="shared" si="16"/>
        <v>-0.20747337802434707</v>
      </c>
      <c r="W29">
        <f t="shared" si="17"/>
        <v>-0.69979785365066705</v>
      </c>
      <c r="X29">
        <f t="shared" si="18"/>
        <v>-0.90237076412355077</v>
      </c>
      <c r="Y29" s="8" t="s">
        <v>16</v>
      </c>
      <c r="Z29" t="s">
        <v>16</v>
      </c>
      <c r="AA29" s="4" t="str">
        <f t="shared" si="6"/>
        <v>N/A</v>
      </c>
      <c r="AB29" t="str">
        <f t="shared" si="13"/>
        <v>N/A</v>
      </c>
      <c r="AC29" t="str">
        <f t="shared" si="14"/>
        <v>N/A</v>
      </c>
    </row>
    <row r="30" spans="1:29" x14ac:dyDescent="0.25">
      <c r="A30" t="s">
        <v>14</v>
      </c>
      <c r="B30" s="1">
        <v>43049</v>
      </c>
      <c r="C30">
        <v>72</v>
      </c>
      <c r="D30">
        <v>0.272164352</v>
      </c>
      <c r="E30">
        <v>0.106828704</v>
      </c>
      <c r="F30" s="2">
        <v>43049.75</v>
      </c>
      <c r="G30">
        <v>540</v>
      </c>
      <c r="H30">
        <v>1323</v>
      </c>
      <c r="I30">
        <v>3708280</v>
      </c>
      <c r="J30">
        <v>2</v>
      </c>
      <c r="K30" s="10">
        <f t="shared" si="2"/>
        <v>0.75</v>
      </c>
      <c r="L30">
        <f>C30/VLOOKUP(A30, 'Normalization Factors'!$A$1:$C$9, 2, )</f>
        <v>0.36923076923076925</v>
      </c>
      <c r="M30">
        <f>G30/VLOOKUP(A30, 'Normalization Factors'!$A$1:$C$9, 2, )</f>
        <v>2.7692307692307692</v>
      </c>
      <c r="N30">
        <f>H30/VLOOKUP(A30, 'Normalization Factors'!$A$1:$C$9, 2, )</f>
        <v>6.7846153846153845</v>
      </c>
      <c r="O30">
        <f>I30/VLOOKUP(A30, 'Normalization Factors'!$A$1:$C$9, 2, )</f>
        <v>19016.820512820512</v>
      </c>
      <c r="P30">
        <f>J30/VLOOKUP(A30, 'Normalization Factors'!$A$1:$C$9, 2, )</f>
        <v>1.0256410256410256E-2</v>
      </c>
      <c r="Q30" s="8">
        <f t="shared" si="3"/>
        <v>-0.69339678021533468</v>
      </c>
      <c r="R30">
        <f t="shared" si="4"/>
        <v>-0.4223221819319542</v>
      </c>
      <c r="S30">
        <f t="shared" si="7"/>
        <v>0.48017503400487871</v>
      </c>
      <c r="T30">
        <f t="shared" si="8"/>
        <v>-4.5710142830376013E-2</v>
      </c>
      <c r="U30">
        <f t="shared" si="15"/>
        <v>-0.18185293451574988</v>
      </c>
      <c r="V30">
        <f t="shared" si="16"/>
        <v>-0.20618493189618448</v>
      </c>
      <c r="W30">
        <f t="shared" si="17"/>
        <v>4.8925634026402429</v>
      </c>
      <c r="X30">
        <f t="shared" si="18"/>
        <v>-0.139476124685153</v>
      </c>
      <c r="Y30" s="8">
        <v>29.2</v>
      </c>
      <c r="Z30">
        <v>29.17</v>
      </c>
      <c r="AA30" s="4">
        <f t="shared" si="6"/>
        <v>-1.0273972602738899E-3</v>
      </c>
      <c r="AB30" t="str">
        <f t="shared" si="13"/>
        <v>DOWN</v>
      </c>
      <c r="AC30">
        <f t="shared" si="14"/>
        <v>-0.18981924122123972</v>
      </c>
    </row>
    <row r="31" spans="1:29" x14ac:dyDescent="0.25">
      <c r="A31" t="s">
        <v>14</v>
      </c>
      <c r="B31" s="1">
        <v>43048</v>
      </c>
      <c r="C31">
        <v>67</v>
      </c>
      <c r="D31">
        <v>0.33552691099999998</v>
      </c>
      <c r="E31">
        <v>0.12507538100000001</v>
      </c>
      <c r="F31" s="2">
        <v>43048.77847222222</v>
      </c>
      <c r="G31">
        <v>482</v>
      </c>
      <c r="H31">
        <v>559</v>
      </c>
      <c r="I31">
        <v>577345</v>
      </c>
      <c r="J31">
        <v>7</v>
      </c>
      <c r="K31" s="10">
        <f t="shared" si="2"/>
        <v>0.77847222222044365</v>
      </c>
      <c r="L31">
        <f>C31/VLOOKUP(A31, 'Normalization Factors'!$A$1:$C$9, 2, )</f>
        <v>0.34358974358974359</v>
      </c>
      <c r="M31">
        <f>G31/VLOOKUP(A31, 'Normalization Factors'!$A$1:$C$9, 2, )</f>
        <v>2.4717948717948719</v>
      </c>
      <c r="N31">
        <f>H31/VLOOKUP(A31, 'Normalization Factors'!$A$1:$C$9, 2, )</f>
        <v>2.8666666666666667</v>
      </c>
      <c r="O31">
        <f>I31/VLOOKUP(A31, 'Normalization Factors'!$A$1:$C$9, 2, )</f>
        <v>2960.7435897435898</v>
      </c>
      <c r="P31">
        <f>J31/VLOOKUP(A31, 'Normalization Factors'!$A$1:$C$9, 2, )</f>
        <v>3.5897435897435895E-2</v>
      </c>
      <c r="Q31" s="8">
        <f t="shared" si="3"/>
        <v>0.16003169326104086</v>
      </c>
      <c r="R31">
        <f t="shared" si="4"/>
        <v>-0.20253744410000024</v>
      </c>
      <c r="S31">
        <f t="shared" si="7"/>
        <v>1.5741145187441614</v>
      </c>
      <c r="T31">
        <f t="shared" si="8"/>
        <v>-9.0485248285313541E-2</v>
      </c>
      <c r="U31">
        <f t="shared" si="15"/>
        <v>-0.1820981956160124</v>
      </c>
      <c r="V31">
        <f t="shared" si="16"/>
        <v>-0.20832023090251034</v>
      </c>
      <c r="W31">
        <f t="shared" si="17"/>
        <v>0.100824782308147</v>
      </c>
      <c r="X31">
        <f t="shared" si="18"/>
        <v>1.7677604739108415</v>
      </c>
      <c r="Y31" s="8">
        <v>29.08</v>
      </c>
      <c r="Z31">
        <v>29.27</v>
      </c>
      <c r="AA31" s="4">
        <f t="shared" si="6"/>
        <v>6.5337001375516263E-3</v>
      </c>
      <c r="AB31" t="str">
        <f t="shared" si="13"/>
        <v>UP</v>
      </c>
      <c r="AC31">
        <f t="shared" si="14"/>
        <v>0.73824430646909533</v>
      </c>
    </row>
    <row r="32" spans="1:29" x14ac:dyDescent="0.25">
      <c r="A32" t="s">
        <v>14</v>
      </c>
      <c r="B32" s="1">
        <v>43047</v>
      </c>
      <c r="C32">
        <v>64</v>
      </c>
      <c r="D32">
        <v>0.27476720300000002</v>
      </c>
      <c r="E32">
        <v>0.18637547300000001</v>
      </c>
      <c r="F32" s="2">
        <v>43047.777777777781</v>
      </c>
      <c r="G32">
        <v>504</v>
      </c>
      <c r="H32">
        <v>320</v>
      </c>
      <c r="I32">
        <v>55167</v>
      </c>
      <c r="J32">
        <v>0</v>
      </c>
      <c r="K32" s="10">
        <f t="shared" si="2"/>
        <v>0.77777777778101154</v>
      </c>
      <c r="L32">
        <f>C32/VLOOKUP(A32, 'Normalization Factors'!$A$1:$C$9, 2, )</f>
        <v>0.3282051282051282</v>
      </c>
      <c r="M32">
        <f>G32/VLOOKUP(A32, 'Normalization Factors'!$A$1:$C$9, 2, )</f>
        <v>2.5846153846153848</v>
      </c>
      <c r="N32">
        <f>H32/VLOOKUP(A32, 'Normalization Factors'!$A$1:$C$9, 2, )</f>
        <v>1.641025641025641</v>
      </c>
      <c r="O32">
        <f>I32/VLOOKUP(A32, 'Normalization Factors'!$A$1:$C$9, 2, )</f>
        <v>282.90769230769229</v>
      </c>
      <c r="P32">
        <f>J32/VLOOKUP(A32, 'Normalization Factors'!$A$1:$C$9, 2, )</f>
        <v>0</v>
      </c>
      <c r="Q32" s="8">
        <f t="shared" si="3"/>
        <v>-0.65833905542210991</v>
      </c>
      <c r="R32">
        <f t="shared" si="4"/>
        <v>0.53583396726956833</v>
      </c>
      <c r="S32">
        <f t="shared" si="7"/>
        <v>1.547433068087775</v>
      </c>
      <c r="T32">
        <f t="shared" si="8"/>
        <v>-0.11735031155827604</v>
      </c>
      <c r="U32">
        <f t="shared" si="15"/>
        <v>-0.18200516554349905</v>
      </c>
      <c r="V32">
        <f t="shared" si="16"/>
        <v>-0.208988210565484</v>
      </c>
      <c r="W32">
        <f t="shared" si="17"/>
        <v>-0.69834239595897563</v>
      </c>
      <c r="X32">
        <f t="shared" si="18"/>
        <v>-0.90237076412355077</v>
      </c>
      <c r="Y32" s="8">
        <v>28.59</v>
      </c>
      <c r="Z32">
        <v>29.37</v>
      </c>
      <c r="AA32" s="4">
        <f t="shared" si="6"/>
        <v>2.7282266526757647E-2</v>
      </c>
      <c r="AB32" t="str">
        <f t="shared" si="13"/>
        <v>UP</v>
      </c>
      <c r="AC32">
        <f t="shared" si="14"/>
        <v>3.2849630060844164</v>
      </c>
    </row>
    <row r="33" spans="1:29" x14ac:dyDescent="0.25">
      <c r="A33" t="s">
        <v>14</v>
      </c>
      <c r="B33" s="1">
        <v>43046</v>
      </c>
      <c r="C33">
        <v>76</v>
      </c>
      <c r="D33">
        <v>0.33938231000000002</v>
      </c>
      <c r="E33">
        <v>0.26217105299999999</v>
      </c>
      <c r="F33" s="2">
        <v>43046.809027777781</v>
      </c>
      <c r="G33">
        <v>860</v>
      </c>
      <c r="H33">
        <v>587</v>
      </c>
      <c r="I33">
        <v>56512</v>
      </c>
      <c r="J33">
        <v>0</v>
      </c>
      <c r="K33" s="10">
        <f t="shared" si="2"/>
        <v>0.80902777778101154</v>
      </c>
      <c r="L33">
        <f>C33/VLOOKUP(A33, 'Normalization Factors'!$A$1:$C$9, 2, )</f>
        <v>0.38974358974358975</v>
      </c>
      <c r="M33">
        <f>G33/VLOOKUP(A33, 'Normalization Factors'!$A$1:$C$9, 2, )</f>
        <v>4.4102564102564106</v>
      </c>
      <c r="N33">
        <f>H33/VLOOKUP(A33, 'Normalization Factors'!$A$1:$C$9, 2, )</f>
        <v>3.0102564102564102</v>
      </c>
      <c r="O33">
        <f>I33/VLOOKUP(A33, 'Normalization Factors'!$A$1:$C$9, 2, )</f>
        <v>289.8051282051282</v>
      </c>
      <c r="P33">
        <f>J33/VLOOKUP(A33, 'Normalization Factors'!$A$1:$C$9, 2, )</f>
        <v>0</v>
      </c>
      <c r="Q33" s="8">
        <f t="shared" si="3"/>
        <v>0.21195995081787938</v>
      </c>
      <c r="R33">
        <f t="shared" si="4"/>
        <v>1.4488063226809604</v>
      </c>
      <c r="S33">
        <f t="shared" si="7"/>
        <v>2.7480983562912575</v>
      </c>
      <c r="T33">
        <f t="shared" si="8"/>
        <v>-9.890058466426049E-3</v>
      </c>
      <c r="U33">
        <f t="shared" si="15"/>
        <v>-0.18049976982464619</v>
      </c>
      <c r="V33">
        <f t="shared" si="16"/>
        <v>-0.20824197387086488</v>
      </c>
      <c r="W33">
        <f t="shared" si="17"/>
        <v>-0.69628394107430158</v>
      </c>
      <c r="X33">
        <f t="shared" si="18"/>
        <v>-0.90237076412355077</v>
      </c>
      <c r="Y33" s="8">
        <v>29.14</v>
      </c>
      <c r="Z33">
        <v>28.59</v>
      </c>
      <c r="AA33" s="4">
        <f t="shared" si="6"/>
        <v>-1.8874399450926584E-2</v>
      </c>
      <c r="AB33" t="str">
        <f t="shared" si="13"/>
        <v>DOWN</v>
      </c>
      <c r="AC33">
        <f t="shared" si="14"/>
        <v>-2.3803944047494454</v>
      </c>
    </row>
    <row r="34" spans="1:29" x14ac:dyDescent="0.25">
      <c r="A34" t="s">
        <v>14</v>
      </c>
      <c r="B34" s="1">
        <v>43045</v>
      </c>
      <c r="C34">
        <v>42</v>
      </c>
      <c r="D34">
        <v>0.18249458900000001</v>
      </c>
      <c r="E34">
        <v>0.10340909099999999</v>
      </c>
      <c r="F34" s="2">
        <v>43045.734722222223</v>
      </c>
      <c r="G34">
        <v>398</v>
      </c>
      <c r="H34">
        <v>598</v>
      </c>
      <c r="I34">
        <v>195108</v>
      </c>
      <c r="J34">
        <v>2</v>
      </c>
      <c r="K34" s="10">
        <f t="shared" si="2"/>
        <v>0.73472222222335404</v>
      </c>
      <c r="L34">
        <f>C34/VLOOKUP(A34, 'Normalization Factors'!$A$1:$C$9, 2, )</f>
        <v>0.2153846153846154</v>
      </c>
      <c r="M34">
        <f>G34/VLOOKUP(A34, 'Normalization Factors'!$A$1:$C$9, 2, )</f>
        <v>2.0410256410256409</v>
      </c>
      <c r="N34">
        <f>H34/VLOOKUP(A34, 'Normalization Factors'!$A$1:$C$9, 2, )</f>
        <v>3.0666666666666669</v>
      </c>
      <c r="O34">
        <f>I34/VLOOKUP(A34, 'Normalization Factors'!$A$1:$C$9, 2, )</f>
        <v>1000.5538461538462</v>
      </c>
      <c r="P34">
        <f>J34/VLOOKUP(A34, 'Normalization Factors'!$A$1:$C$9, 2, )</f>
        <v>1.0256410256410256E-2</v>
      </c>
      <c r="Q34" s="8">
        <f t="shared" si="3"/>
        <v>-1.9011562230446306</v>
      </c>
      <c r="R34">
        <f t="shared" si="4"/>
        <v>-0.46351207895768337</v>
      </c>
      <c r="S34">
        <f t="shared" si="7"/>
        <v>-0.10681688462889366</v>
      </c>
      <c r="T34">
        <f t="shared" si="8"/>
        <v>-0.31436077556000097</v>
      </c>
      <c r="U34">
        <f t="shared" si="15"/>
        <v>-0.18245340134742713</v>
      </c>
      <c r="V34">
        <f t="shared" si="16"/>
        <v>-0.20821123003700417</v>
      </c>
      <c r="W34">
        <f t="shared" si="17"/>
        <v>-0.48416973051945228</v>
      </c>
      <c r="X34">
        <f t="shared" si="18"/>
        <v>-0.139476124685153</v>
      </c>
      <c r="Y34" s="8">
        <v>29.02</v>
      </c>
      <c r="Z34">
        <v>29.08</v>
      </c>
      <c r="AA34" s="4">
        <f t="shared" si="6"/>
        <v>2.0675396278428231E-3</v>
      </c>
      <c r="AB34" t="str">
        <f t="shared" si="13"/>
        <v>UP</v>
      </c>
      <c r="AC34">
        <f t="shared" si="14"/>
        <v>0.19005922841589545</v>
      </c>
    </row>
    <row r="35" spans="1:29" x14ac:dyDescent="0.25">
      <c r="A35" t="s">
        <v>15</v>
      </c>
      <c r="B35" s="1">
        <v>43051</v>
      </c>
      <c r="C35">
        <v>112</v>
      </c>
      <c r="D35">
        <v>0.239983058</v>
      </c>
      <c r="E35">
        <v>0.13489820899999999</v>
      </c>
      <c r="F35" s="2">
        <v>43051.739583333336</v>
      </c>
      <c r="G35">
        <v>2032</v>
      </c>
      <c r="H35">
        <v>3489</v>
      </c>
      <c r="I35">
        <v>233753</v>
      </c>
      <c r="J35">
        <v>0</v>
      </c>
      <c r="K35" s="10">
        <f t="shared" si="2"/>
        <v>0.73958333333575865</v>
      </c>
      <c r="L35">
        <f>C35/VLOOKUP(A35, 'Normalization Factors'!$A$1:$C$9, 2, )</f>
        <v>0.17891373801916932</v>
      </c>
      <c r="M35">
        <f>G35/VLOOKUP(A35, 'Normalization Factors'!$A$1:$C$9, 2, )</f>
        <v>3.2460063897763578</v>
      </c>
      <c r="N35">
        <f>H35/VLOOKUP(A35, 'Normalization Factors'!$A$1:$C$9, 2, )</f>
        <v>5.5734824281150157</v>
      </c>
      <c r="O35">
        <f>I35/VLOOKUP(A35, 'Normalization Factors'!$A$1:$C$9, 2, )</f>
        <v>373.40734824281151</v>
      </c>
      <c r="P35">
        <f>J35/VLOOKUP(A35, 'Normalization Factors'!$A$1:$C$9, 2, )</f>
        <v>0</v>
      </c>
      <c r="Q35" s="8">
        <f t="shared" si="3"/>
        <v>-1.1268456977837438</v>
      </c>
      <c r="R35">
        <f t="shared" si="4"/>
        <v>-8.4219589470997391E-2</v>
      </c>
      <c r="S35">
        <f t="shared" si="7"/>
        <v>7.9953271363568376E-2</v>
      </c>
      <c r="T35">
        <f t="shared" si="8"/>
        <v>-0.37804728338280669</v>
      </c>
      <c r="U35">
        <f t="shared" si="15"/>
        <v>-0.18145979261767561</v>
      </c>
      <c r="V35">
        <f t="shared" si="16"/>
        <v>-0.20684500459869237</v>
      </c>
      <c r="W35">
        <f t="shared" si="17"/>
        <v>-0.67133388705928265</v>
      </c>
      <c r="X35">
        <f t="shared" si="18"/>
        <v>-0.90237076412355077</v>
      </c>
      <c r="Y35" s="8" t="s">
        <v>16</v>
      </c>
      <c r="Z35" t="s">
        <v>16</v>
      </c>
      <c r="AA35" s="4" t="str">
        <f t="shared" si="6"/>
        <v>N/A</v>
      </c>
      <c r="AB35" t="str">
        <f t="shared" si="13"/>
        <v>N/A</v>
      </c>
      <c r="AC35" t="str">
        <f t="shared" si="14"/>
        <v>N/A</v>
      </c>
    </row>
    <row r="36" spans="1:29" x14ac:dyDescent="0.25">
      <c r="A36" t="s">
        <v>15</v>
      </c>
      <c r="B36" s="1">
        <v>43050</v>
      </c>
      <c r="C36">
        <v>114</v>
      </c>
      <c r="D36">
        <v>0.30412827100000001</v>
      </c>
      <c r="E36">
        <v>-1.4322501E-2</v>
      </c>
      <c r="F36" s="2">
        <v>43050.765972222223</v>
      </c>
      <c r="G36">
        <v>3622</v>
      </c>
      <c r="H36">
        <v>5838</v>
      </c>
      <c r="I36">
        <v>2978744</v>
      </c>
      <c r="J36">
        <v>3</v>
      </c>
      <c r="K36" s="10">
        <f t="shared" si="2"/>
        <v>0.76597222222335404</v>
      </c>
      <c r="L36">
        <f>C36/VLOOKUP(A36, 'Normalization Factors'!$A$1:$C$9, 2, )</f>
        <v>0.18210862619808307</v>
      </c>
      <c r="M36">
        <f>G36/VLOOKUP(A36, 'Normalization Factors'!$A$1:$C$9, 2, )</f>
        <v>5.7859424920127793</v>
      </c>
      <c r="N36">
        <f>H36/VLOOKUP(A36, 'Normalization Factors'!$A$1:$C$9, 2, )</f>
        <v>9.3258785942492004</v>
      </c>
      <c r="O36">
        <f>I36/VLOOKUP(A36, 'Normalization Factors'!$A$1:$C$9, 2, )</f>
        <v>4758.376996805112</v>
      </c>
      <c r="P36">
        <f>J36/VLOOKUP(A36, 'Normalization Factors'!$A$1:$C$9, 2, )</f>
        <v>4.7923322683706068E-3</v>
      </c>
      <c r="Q36" s="8">
        <f t="shared" si="3"/>
        <v>-0.26287568023115432</v>
      </c>
      <c r="R36">
        <f t="shared" si="4"/>
        <v>-1.8816117736176228</v>
      </c>
      <c r="S36">
        <f t="shared" si="7"/>
        <v>1.093848403574589</v>
      </c>
      <c r="T36">
        <f t="shared" si="8"/>
        <v>-0.37246827663283044</v>
      </c>
      <c r="U36">
        <f t="shared" si="15"/>
        <v>-0.17936540008334706</v>
      </c>
      <c r="V36">
        <f t="shared" si="16"/>
        <v>-0.20479993244953923</v>
      </c>
      <c r="W36">
        <f t="shared" si="17"/>
        <v>0.63730635642389633</v>
      </c>
      <c r="X36">
        <f t="shared" si="18"/>
        <v>-0.54590641582366051</v>
      </c>
      <c r="Y36" s="8" t="s">
        <v>16</v>
      </c>
      <c r="Z36" t="s">
        <v>16</v>
      </c>
      <c r="AA36" s="4" t="str">
        <f t="shared" si="6"/>
        <v>N/A</v>
      </c>
      <c r="AB36" t="str">
        <f t="shared" si="13"/>
        <v>N/A</v>
      </c>
      <c r="AC36" t="str">
        <f t="shared" si="14"/>
        <v>N/A</v>
      </c>
    </row>
    <row r="37" spans="1:29" x14ac:dyDescent="0.25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>
        <v>17</v>
      </c>
      <c r="K37" s="10">
        <f t="shared" si="2"/>
        <v>0.74375000000145519</v>
      </c>
      <c r="L37">
        <f>C37/VLOOKUP(A37, 'Normalization Factors'!$A$1:$C$9, 2, )</f>
        <v>0.50798722044728439</v>
      </c>
      <c r="M37">
        <f>G37/VLOOKUP(A37, 'Normalization Factors'!$A$1:$C$9, 2, )</f>
        <v>8.1389776357827479</v>
      </c>
      <c r="N37">
        <f>H37/VLOOKUP(A37, 'Normalization Factors'!$A$1:$C$9, 2, )</f>
        <v>8.9137380191693296</v>
      </c>
      <c r="O37">
        <f>I37/VLOOKUP(A37, 'Normalization Factors'!$A$1:$C$9, 2, )</f>
        <v>6515.5638977635781</v>
      </c>
      <c r="P37">
        <f>J37/VLOOKUP(A37, 'Normalization Factors'!$A$1:$C$9, 2, )</f>
        <v>2.7156549520766772E-2</v>
      </c>
      <c r="Q37" s="8">
        <f t="shared" si="3"/>
        <v>-0.28242869327113335</v>
      </c>
      <c r="R37">
        <f t="shared" si="4"/>
        <v>-1.4427546024602527</v>
      </c>
      <c r="S37">
        <f t="shared" si="7"/>
        <v>0.24004197642009251</v>
      </c>
      <c r="T37">
        <f t="shared" si="8"/>
        <v>0.19659041186474585</v>
      </c>
      <c r="U37">
        <f t="shared" si="15"/>
        <v>-0.1774251232260729</v>
      </c>
      <c r="V37">
        <f t="shared" si="16"/>
        <v>-0.20502455084650878</v>
      </c>
      <c r="W37">
        <f t="shared" si="17"/>
        <v>1.161717168405157</v>
      </c>
      <c r="X37">
        <f t="shared" si="18"/>
        <v>1.1175938762424944</v>
      </c>
      <c r="Y37" s="8">
        <v>34.06</v>
      </c>
      <c r="Z37">
        <v>33.99</v>
      </c>
      <c r="AA37" s="4">
        <f t="shared" si="6"/>
        <v>-2.0551967116852693E-3</v>
      </c>
      <c r="AB37" t="str">
        <f t="shared" si="13"/>
        <v>DOWN</v>
      </c>
      <c r="AC37">
        <f t="shared" si="14"/>
        <v>-0.31597331053204436</v>
      </c>
    </row>
    <row r="38" spans="1:29" x14ac:dyDescent="0.25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>
        <v>11</v>
      </c>
      <c r="K38" s="10">
        <f t="shared" si="2"/>
        <v>0.71875</v>
      </c>
      <c r="L38">
        <f>C38/VLOOKUP(A38, 'Normalization Factors'!$A$1:$C$9, 2, )</f>
        <v>0.47124600638977637</v>
      </c>
      <c r="M38">
        <f>G38/VLOOKUP(A38, 'Normalization Factors'!$A$1:$C$9, 2, )</f>
        <v>2.2731629392971247</v>
      </c>
      <c r="N38">
        <f>H38/VLOOKUP(A38, 'Normalization Factors'!$A$1:$C$9, 2, )</f>
        <v>6.5143769968051117</v>
      </c>
      <c r="O38">
        <f>I38/VLOOKUP(A38, 'Normalization Factors'!$A$1:$C$9, 2, )</f>
        <v>2248.2172523961663</v>
      </c>
      <c r="P38">
        <f>J38/VLOOKUP(A38, 'Normalization Factors'!$A$1:$C$9, 2, )</f>
        <v>1.7571884984025558E-2</v>
      </c>
      <c r="Q38" s="8">
        <f t="shared" si="3"/>
        <v>0.19708946597392044</v>
      </c>
      <c r="R38">
        <f t="shared" si="4"/>
        <v>0.7586822673290684</v>
      </c>
      <c r="S38">
        <f t="shared" si="7"/>
        <v>-0.72049025419860391</v>
      </c>
      <c r="T38">
        <f t="shared" si="8"/>
        <v>0.13243183424001906</v>
      </c>
      <c r="U38">
        <f t="shared" si="15"/>
        <v>-0.18226198447516373</v>
      </c>
      <c r="V38">
        <f t="shared" si="16"/>
        <v>-0.20633221298700602</v>
      </c>
      <c r="W38">
        <f t="shared" si="17"/>
        <v>-0.11181993688625592</v>
      </c>
      <c r="X38">
        <f t="shared" si="18"/>
        <v>0.40466517964271376</v>
      </c>
      <c r="Y38" s="8">
        <v>34.29</v>
      </c>
      <c r="Z38">
        <v>34.049999999999997</v>
      </c>
      <c r="AA38" s="4">
        <f>IFERROR((Z38-Y38)/Y38, "N/A")</f>
        <v>-6.9991251093613881E-3</v>
      </c>
      <c r="AB38" t="str">
        <f t="shared" si="13"/>
        <v>DOWN</v>
      </c>
      <c r="AC38">
        <f t="shared" si="14"/>
        <v>-0.92280053241042259</v>
      </c>
    </row>
    <row r="39" spans="1:29" x14ac:dyDescent="0.25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>
        <v>19</v>
      </c>
      <c r="K39" s="10">
        <f t="shared" si="2"/>
        <v>0.73958333333575865</v>
      </c>
      <c r="L39">
        <f>C39/VLOOKUP(A39, 'Normalization Factors'!$A$1:$C$9, 2, )</f>
        <v>0.58306709265175716</v>
      </c>
      <c r="M39">
        <f>G39/VLOOKUP(A39, 'Normalization Factors'!$A$1:$C$9, 2, )</f>
        <v>5.279552715654952</v>
      </c>
      <c r="N39">
        <f>H39/VLOOKUP(A39, 'Normalization Factors'!$A$1:$C$9, 2, )</f>
        <v>11.726837060702875</v>
      </c>
      <c r="O39">
        <f>I39/VLOOKUP(A39, 'Normalization Factors'!$A$1:$C$9, 2, )</f>
        <v>3130.9632587859423</v>
      </c>
      <c r="P39">
        <f>J39/VLOOKUP(A39, 'Normalization Factors'!$A$1:$C$9, 2, )</f>
        <v>3.035143769968051E-2</v>
      </c>
      <c r="Q39" s="8">
        <f t="shared" si="3"/>
        <v>-0.39457032267723585</v>
      </c>
      <c r="R39">
        <f t="shared" si="4"/>
        <v>-6.6564872417227477E-3</v>
      </c>
      <c r="S39">
        <f t="shared" si="7"/>
        <v>7.9953271363568376E-2</v>
      </c>
      <c r="T39">
        <f t="shared" si="8"/>
        <v>0.32769707048918728</v>
      </c>
      <c r="U39">
        <f t="shared" si="15"/>
        <v>-0.17978296136220379</v>
      </c>
      <c r="V39">
        <f t="shared" si="16"/>
        <v>-0.20349139969510024</v>
      </c>
      <c r="W39">
        <f t="shared" si="17"/>
        <v>0.151624748327124</v>
      </c>
      <c r="X39">
        <f t="shared" si="18"/>
        <v>1.3552367751090879</v>
      </c>
      <c r="Y39" s="8">
        <v>34.31</v>
      </c>
      <c r="Z39">
        <v>34.5</v>
      </c>
      <c r="AA39" s="4">
        <f t="shared" si="6"/>
        <v>5.5377440979305663E-3</v>
      </c>
      <c r="AB39" t="str">
        <f t="shared" si="13"/>
        <v>UP</v>
      </c>
      <c r="AC39">
        <f t="shared" si="14"/>
        <v>0.61599875839029949</v>
      </c>
    </row>
    <row r="40" spans="1:29" x14ac:dyDescent="0.25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>
        <v>22</v>
      </c>
      <c r="K40" s="10">
        <f t="shared" si="2"/>
        <v>0.74097222222189885</v>
      </c>
      <c r="L40">
        <f>C40/VLOOKUP(A40, 'Normalization Factors'!$A$1:$C$9, 2, )</f>
        <v>0.74121405750798719</v>
      </c>
      <c r="M40">
        <f>G40/VLOOKUP(A40, 'Normalization Factors'!$A$1:$C$9, 2, )</f>
        <v>6.7476038338658144</v>
      </c>
      <c r="N40">
        <f>H40/VLOOKUP(A40, 'Normalization Factors'!$A$1:$C$9, 2, )</f>
        <v>8.9361022364217249</v>
      </c>
      <c r="O40">
        <f>I40/VLOOKUP(A40, 'Normalization Factors'!$A$1:$C$9, 2, )</f>
        <v>2963.4872204472845</v>
      </c>
      <c r="P40">
        <f>J40/VLOOKUP(A40, 'Normalization Factors'!$A$1:$C$9, 2, )</f>
        <v>3.5143769968051117E-2</v>
      </c>
      <c r="Q40" s="8">
        <f t="shared" si="3"/>
        <v>-0.85967440663167916</v>
      </c>
      <c r="R40">
        <f t="shared" si="4"/>
        <v>0.16027041644679779</v>
      </c>
      <c r="S40">
        <f t="shared" si="7"/>
        <v>0.13331617295589254</v>
      </c>
      <c r="T40">
        <f t="shared" si="8"/>
        <v>0.60385790461301103</v>
      </c>
      <c r="U40">
        <f t="shared" si="15"/>
        <v>-0.17857242882192206</v>
      </c>
      <c r="V40">
        <f t="shared" si="16"/>
        <v>-0.20501236225132438</v>
      </c>
      <c r="W40">
        <f t="shared" si="17"/>
        <v>0.10164358513687081</v>
      </c>
      <c r="X40">
        <f t="shared" si="18"/>
        <v>1.7117011234089783</v>
      </c>
      <c r="Y40" s="8">
        <v>34.32</v>
      </c>
      <c r="Z40">
        <v>34.4</v>
      </c>
      <c r="AA40" s="4">
        <f t="shared" si="6"/>
        <v>2.3310023310022811E-3</v>
      </c>
      <c r="AB40" t="str">
        <f t="shared" si="13"/>
        <v>UP</v>
      </c>
      <c r="AC40">
        <f t="shared" si="14"/>
        <v>0.22239714421216208</v>
      </c>
    </row>
    <row r="41" spans="1:29" x14ac:dyDescent="0.25">
      <c r="A41" t="s">
        <v>12</v>
      </c>
      <c r="B41" s="1">
        <v>43057</v>
      </c>
      <c r="C41">
        <v>1392</v>
      </c>
      <c r="D41">
        <v>0.35200084667487602</v>
      </c>
      <c r="E41">
        <v>0.15294543979602501</v>
      </c>
      <c r="F41" s="2">
        <v>43057.75540509259</v>
      </c>
      <c r="G41">
        <v>620438</v>
      </c>
      <c r="H41">
        <v>2209342</v>
      </c>
      <c r="I41">
        <v>11914864</v>
      </c>
      <c r="J41">
        <v>55</v>
      </c>
      <c r="K41" s="10">
        <f t="shared" ref="K41:K58" si="19">MOD(F41, 1)</f>
        <v>0.75540509259008104</v>
      </c>
      <c r="L41">
        <f>C41/VLOOKUP(A41, 'Normalization Factors'!$A$1:$C$9, 2, )</f>
        <v>7.2124352331606217E-2</v>
      </c>
      <c r="M41">
        <f>G41/VLOOKUP(A41, 'Normalization Factors'!$A$1:$C$9, 2, )</f>
        <v>32.147046632124351</v>
      </c>
      <c r="N41">
        <f>H41/VLOOKUP(A41, 'Normalization Factors'!$A$1:$C$9, 2, )</f>
        <v>114.47367875647669</v>
      </c>
      <c r="O41">
        <f>I41/VLOOKUP(A41, 'Normalization Factors'!$A$1:$C$9, 2, )</f>
        <v>617.35046632124352</v>
      </c>
      <c r="P41">
        <f>J41/VLOOKUP(A41, 'Normalization Factors'!$A$1:$C$9, 2, )</f>
        <v>2.849740932642487E-3</v>
      </c>
      <c r="Q41" s="8">
        <f t="shared" ref="Q41:Q58" si="20">STANDARDIZE(D41, D$1, D$2)</f>
        <v>0.38191865611488435</v>
      </c>
      <c r="R41">
        <f t="shared" ref="R41:R58" si="21">STANDARDIZE(E41, E$1, E$2)</f>
        <v>0.13316278043104676</v>
      </c>
      <c r="S41">
        <f t="shared" ref="S41:S58" si="22">STANDARDIZE(K41, K$1, K$2)</f>
        <v>0.68784565968283584</v>
      </c>
      <c r="T41">
        <f t="shared" ref="T41:T58" si="23">STANDARDIZE(L41, L$1, L$2)</f>
        <v>-0.56452601760232335</v>
      </c>
      <c r="U41">
        <f t="shared" ref="U41:U58" si="24">STANDARDIZE(M41, M$1, M$2)</f>
        <v>-0.1576284360474825</v>
      </c>
      <c r="V41">
        <f t="shared" ref="V41:V58" si="25">STANDARDIZE(N41, N$1, N$2)</f>
        <v>-0.1474939263307804</v>
      </c>
      <c r="W41">
        <f t="shared" ref="W41:W58" si="26">STANDARDIZE(O41, O$1, O$2)</f>
        <v>-0.59853206469253672</v>
      </c>
      <c r="X41">
        <f t="shared" ref="X41:X58" si="27">STANDARDIZE(P41, P$1, P$2)</f>
        <v>-0.69040068619669026</v>
      </c>
      <c r="Y41" s="8" t="s">
        <v>16</v>
      </c>
      <c r="Z41" t="s">
        <v>16</v>
      </c>
      <c r="AA41" s="4" t="str">
        <f t="shared" ref="AA41:AA53" si="28">IFERROR((Z41-Y41)/Y41, "N/A")</f>
        <v>N/A</v>
      </c>
      <c r="AB41" t="str">
        <f t="shared" ref="AB41:AB53" si="29">IF(AA41="N/A", "N/A", IF(AA41&gt;0, "UP", "DOWN"))</f>
        <v>N/A</v>
      </c>
      <c r="AC41" t="str">
        <f t="shared" si="14"/>
        <v>N/A</v>
      </c>
    </row>
    <row r="42" spans="1:29" x14ac:dyDescent="0.25">
      <c r="A42" t="s">
        <v>12</v>
      </c>
      <c r="B42" s="1">
        <v>43056</v>
      </c>
      <c r="C42">
        <v>2338</v>
      </c>
      <c r="D42">
        <v>0.320166052543993</v>
      </c>
      <c r="E42">
        <v>0.149665980509125</v>
      </c>
      <c r="F42" s="2">
        <v>43056.747604166667</v>
      </c>
      <c r="G42">
        <v>542242</v>
      </c>
      <c r="H42">
        <v>1984419</v>
      </c>
      <c r="I42">
        <v>36394247</v>
      </c>
      <c r="J42">
        <v>64</v>
      </c>
      <c r="K42" s="10">
        <f t="shared" si="19"/>
        <v>0.74760416666686069</v>
      </c>
      <c r="L42">
        <f>C42/VLOOKUP(A42, 'Normalization Factors'!$A$1:$C$9, 2, )</f>
        <v>0.121139896373057</v>
      </c>
      <c r="M42">
        <f>G42/VLOOKUP(A42, 'Normalization Factors'!$A$1:$C$9, 2, )</f>
        <v>28.09544041450777</v>
      </c>
      <c r="N42">
        <f>H42/VLOOKUP(A42, 'Normalization Factors'!$A$1:$C$9, 2, )</f>
        <v>102.81963730569949</v>
      </c>
      <c r="O42">
        <f>I42/VLOOKUP(A42, 'Normalization Factors'!$A$1:$C$9, 2, )</f>
        <v>1885.7122797927461</v>
      </c>
      <c r="P42">
        <f>J42/VLOOKUP(A42, 'Normalization Factors'!$A$1:$C$9, 2, )</f>
        <v>3.3160621761658031E-3</v>
      </c>
      <c r="Q42" s="8">
        <f t="shared" si="20"/>
        <v>-4.6863264743996817E-2</v>
      </c>
      <c r="R42">
        <f t="shared" si="21"/>
        <v>9.3661061865968537E-2</v>
      </c>
      <c r="S42">
        <f t="shared" si="22"/>
        <v>0.38812402858339973</v>
      </c>
      <c r="T42">
        <f t="shared" si="23"/>
        <v>-0.47893364762022672</v>
      </c>
      <c r="U42">
        <f t="shared" si="24"/>
        <v>-0.16096932868125532</v>
      </c>
      <c r="V42">
        <f t="shared" si="25"/>
        <v>-0.15384542935467743</v>
      </c>
      <c r="W42">
        <f t="shared" si="26"/>
        <v>-0.22000508607358055</v>
      </c>
      <c r="X42">
        <f t="shared" si="27"/>
        <v>-0.65571467344502221</v>
      </c>
      <c r="Y42" s="8">
        <v>1049.8</v>
      </c>
      <c r="Z42">
        <v>1035.8900000000001</v>
      </c>
      <c r="AA42" s="4">
        <f t="shared" si="28"/>
        <v>-1.3250142884358787E-2</v>
      </c>
      <c r="AB42" t="str">
        <f t="shared" si="29"/>
        <v>DOWN</v>
      </c>
      <c r="AC42">
        <f t="shared" si="14"/>
        <v>-1.6900624029700886</v>
      </c>
    </row>
    <row r="43" spans="1:29" x14ac:dyDescent="0.25">
      <c r="A43" t="s">
        <v>12</v>
      </c>
      <c r="B43" s="1">
        <v>43055</v>
      </c>
      <c r="C43">
        <v>3422</v>
      </c>
      <c r="D43">
        <v>0.46226826826279399</v>
      </c>
      <c r="E43">
        <v>0.22726889730466199</v>
      </c>
      <c r="F43" s="2">
        <v>43055.726273148146</v>
      </c>
      <c r="G43">
        <v>1004648</v>
      </c>
      <c r="H43">
        <v>2782590</v>
      </c>
      <c r="I43">
        <v>57323472</v>
      </c>
      <c r="J43">
        <v>134</v>
      </c>
      <c r="K43" s="10">
        <f t="shared" si="19"/>
        <v>0.72627314814599231</v>
      </c>
      <c r="L43">
        <f>C43/VLOOKUP(A43, 'Normalization Factors'!$A$1:$C$9, 2, )</f>
        <v>0.17730569948186528</v>
      </c>
      <c r="M43">
        <f>G43/VLOOKUP(A43, 'Normalization Factors'!$A$1:$C$9, 2, )</f>
        <v>52.054300518134717</v>
      </c>
      <c r="N43">
        <f>H43/VLOOKUP(A43, 'Normalization Factors'!$A$1:$C$9, 2, )</f>
        <v>144.17564766839379</v>
      </c>
      <c r="O43">
        <f>I43/VLOOKUP(A43, 'Normalization Factors'!$A$1:$C$9, 2, )</f>
        <v>2970.1280829015545</v>
      </c>
      <c r="P43">
        <f>J43/VLOOKUP(A43, 'Normalization Factors'!$A$1:$C$9, 2, )</f>
        <v>6.9430051813471503E-3</v>
      </c>
      <c r="Q43" s="8">
        <f t="shared" si="20"/>
        <v>1.8671073663744051</v>
      </c>
      <c r="R43">
        <f t="shared" si="21"/>
        <v>1.0284031369792628</v>
      </c>
      <c r="S43">
        <f t="shared" si="22"/>
        <v>-0.43144120341763265</v>
      </c>
      <c r="T43">
        <f t="shared" si="23"/>
        <v>-0.38085528709105898</v>
      </c>
      <c r="U43">
        <f t="shared" si="24"/>
        <v>-0.14121321840435683</v>
      </c>
      <c r="V43">
        <f t="shared" si="25"/>
        <v>-0.13130622473760001</v>
      </c>
      <c r="W43">
        <f t="shared" si="26"/>
        <v>0.10362546883404615</v>
      </c>
      <c r="X43">
        <f t="shared" si="27"/>
        <v>-0.38593457426538152</v>
      </c>
      <c r="Y43" s="8">
        <v>1038.75</v>
      </c>
      <c r="Z43">
        <v>1048.47</v>
      </c>
      <c r="AA43" s="4">
        <f t="shared" si="28"/>
        <v>9.3574007220216873E-3</v>
      </c>
      <c r="AB43" t="str">
        <f t="shared" si="29"/>
        <v>UP</v>
      </c>
      <c r="AC43">
        <f t="shared" si="14"/>
        <v>1.0848307137268838</v>
      </c>
    </row>
    <row r="44" spans="1:29" x14ac:dyDescent="0.25">
      <c r="A44" t="s">
        <v>12</v>
      </c>
      <c r="B44" s="1">
        <v>43054</v>
      </c>
      <c r="C44">
        <v>2535</v>
      </c>
      <c r="D44">
        <v>0.31786948088254802</v>
      </c>
      <c r="E44">
        <v>0.10910790078931</v>
      </c>
      <c r="F44" s="2">
        <v>43054.760821759257</v>
      </c>
      <c r="G44">
        <v>224632</v>
      </c>
      <c r="H44">
        <v>793045</v>
      </c>
      <c r="I44">
        <v>17800991</v>
      </c>
      <c r="J44">
        <v>99</v>
      </c>
      <c r="K44" s="10">
        <f t="shared" si="19"/>
        <v>0.76082175925694173</v>
      </c>
      <c r="L44">
        <f>C44/VLOOKUP(A44, 'Normalization Factors'!$A$1:$C$9, 2, )</f>
        <v>0.13134715025906735</v>
      </c>
      <c r="M44">
        <f>G44/VLOOKUP(A44, 'Normalization Factors'!$A$1:$C$9, 2, )</f>
        <v>11.638963730569948</v>
      </c>
      <c r="N44">
        <f>H44/VLOOKUP(A44, 'Normalization Factors'!$A$1:$C$9, 2, )</f>
        <v>41.090414507772017</v>
      </c>
      <c r="O44">
        <f>I44/VLOOKUP(A44, 'Normalization Factors'!$A$1:$C$9, 2, )</f>
        <v>922.33113989637309</v>
      </c>
      <c r="P44">
        <f>J44/VLOOKUP(A44, 'Normalization Factors'!$A$1:$C$9, 2, )</f>
        <v>5.1295336787564767E-3</v>
      </c>
      <c r="Q44" s="8">
        <f t="shared" si="20"/>
        <v>-7.7795721989861732E-2</v>
      </c>
      <c r="R44">
        <f t="shared" si="21"/>
        <v>-0.39486881774920851</v>
      </c>
      <c r="S44">
        <f t="shared" si="22"/>
        <v>0.89596097631222749</v>
      </c>
      <c r="T44">
        <f t="shared" si="23"/>
        <v>-0.4611094437233208</v>
      </c>
      <c r="U44">
        <f t="shared" si="24"/>
        <v>-0.17453908812435451</v>
      </c>
      <c r="V44">
        <f t="shared" si="25"/>
        <v>-0.18748812291466144</v>
      </c>
      <c r="W44">
        <f t="shared" si="26"/>
        <v>-0.50751433483073993</v>
      </c>
      <c r="X44">
        <f t="shared" si="27"/>
        <v>-0.5208246238552019</v>
      </c>
      <c r="Y44" s="8">
        <v>1035</v>
      </c>
      <c r="Z44">
        <v>1036.4100000000001</v>
      </c>
      <c r="AA44" s="4">
        <f t="shared" si="28"/>
        <v>1.3623188405797893E-3</v>
      </c>
      <c r="AB44" t="str">
        <f t="shared" si="29"/>
        <v>UP</v>
      </c>
      <c r="AC44">
        <f t="shared" si="14"/>
        <v>0.10349908095363346</v>
      </c>
    </row>
    <row r="45" spans="1:29" x14ac:dyDescent="0.25">
      <c r="A45" t="s">
        <v>12</v>
      </c>
      <c r="B45" s="1">
        <v>43053</v>
      </c>
      <c r="C45">
        <v>2433</v>
      </c>
      <c r="D45">
        <v>0.315011099687938</v>
      </c>
      <c r="E45">
        <v>0.13579592643674401</v>
      </c>
      <c r="F45" s="2">
        <v>43053.737245370372</v>
      </c>
      <c r="G45">
        <v>634111</v>
      </c>
      <c r="H45">
        <v>2807416</v>
      </c>
      <c r="I45">
        <v>16674638</v>
      </c>
      <c r="J45">
        <v>112</v>
      </c>
      <c r="K45" s="10">
        <f t="shared" si="19"/>
        <v>0.73724537037196569</v>
      </c>
      <c r="L45">
        <f>C45/VLOOKUP(A45, 'Normalization Factors'!$A$1:$C$9, 2, )</f>
        <v>0.12606217616580312</v>
      </c>
      <c r="M45">
        <f>G45/VLOOKUP(A45, 'Normalization Factors'!$A$1:$C$9, 2, )</f>
        <v>32.855492227979276</v>
      </c>
      <c r="N45">
        <f>H45/VLOOKUP(A45, 'Normalization Factors'!$A$1:$C$9, 2, )</f>
        <v>145.4619689119171</v>
      </c>
      <c r="O45">
        <f>I45/VLOOKUP(A45, 'Normalization Factors'!$A$1:$C$9, 2, )</f>
        <v>863.97088082901553</v>
      </c>
      <c r="P45">
        <f>J45/VLOOKUP(A45, 'Normalization Factors'!$A$1:$C$9, 2, )</f>
        <v>5.8031088082901557E-3</v>
      </c>
      <c r="Q45" s="8">
        <f t="shared" si="20"/>
        <v>-0.11629517557931675</v>
      </c>
      <c r="R45">
        <f t="shared" si="21"/>
        <v>-7.3406410091433727E-2</v>
      </c>
      <c r="S45">
        <f t="shared" si="22"/>
        <v>-9.8742798598410262E-3</v>
      </c>
      <c r="T45">
        <f t="shared" si="23"/>
        <v>-0.47033821934506898</v>
      </c>
      <c r="U45">
        <f t="shared" si="24"/>
        <v>-0.15704426262452512</v>
      </c>
      <c r="V45">
        <f t="shared" si="25"/>
        <v>-0.13060517409328501</v>
      </c>
      <c r="W45">
        <f t="shared" si="26"/>
        <v>-0.5249312361451397</v>
      </c>
      <c r="X45">
        <f t="shared" si="27"/>
        <v>-0.47072260543612571</v>
      </c>
      <c r="Y45" s="8">
        <v>1037.72</v>
      </c>
      <c r="Z45">
        <v>1041.6400000000001</v>
      </c>
      <c r="AA45" s="4">
        <f t="shared" si="28"/>
        <v>3.7775122383688015E-3</v>
      </c>
      <c r="AB45" t="str">
        <f t="shared" si="29"/>
        <v>UP</v>
      </c>
      <c r="AC45">
        <f t="shared" si="14"/>
        <v>0.39994453525434925</v>
      </c>
    </row>
    <row r="46" spans="1:29" x14ac:dyDescent="0.25">
      <c r="A46" t="s">
        <v>12</v>
      </c>
      <c r="B46" s="1">
        <v>43052</v>
      </c>
      <c r="C46">
        <v>2148</v>
      </c>
      <c r="D46">
        <v>0.32583183183893299</v>
      </c>
      <c r="E46">
        <v>8.6303538426966794E-2</v>
      </c>
      <c r="F46" s="2">
        <v>43052.73878472222</v>
      </c>
      <c r="G46">
        <v>1090579</v>
      </c>
      <c r="H46">
        <v>2927869</v>
      </c>
      <c r="I46">
        <v>20977216</v>
      </c>
      <c r="J46">
        <v>83</v>
      </c>
      <c r="K46" s="10">
        <f t="shared" si="19"/>
        <v>0.73878472221986158</v>
      </c>
      <c r="L46">
        <f>C46/VLOOKUP(A46, 'Normalization Factors'!$A$1:$C$9, 2, )</f>
        <v>0.11129533678756477</v>
      </c>
      <c r="M46">
        <f>G46/VLOOKUP(A46, 'Normalization Factors'!$A$1:$C$9, 2, )</f>
        <v>56.506683937823837</v>
      </c>
      <c r="N46">
        <f>H46/VLOOKUP(A46, 'Normalization Factors'!$A$1:$C$9, 2, )</f>
        <v>151.70305699481867</v>
      </c>
      <c r="O46">
        <f>I46/VLOOKUP(A46, 'Normalization Factors'!$A$1:$C$9, 2, )</f>
        <v>1086.9023834196892</v>
      </c>
      <c r="P46">
        <f>J46/VLOOKUP(A46, 'Normalization Factors'!$A$1:$C$9, 2, )</f>
        <v>4.3005181347150262E-3</v>
      </c>
      <c r="Q46" s="8">
        <f t="shared" si="20"/>
        <v>2.9448952613491848E-2</v>
      </c>
      <c r="R46">
        <f t="shared" si="21"/>
        <v>-0.66955175334523376</v>
      </c>
      <c r="S46">
        <f t="shared" si="22"/>
        <v>4.9269602703374285E-2</v>
      </c>
      <c r="T46">
        <f t="shared" si="23"/>
        <v>-0.4961245041705421</v>
      </c>
      <c r="U46">
        <f t="shared" si="24"/>
        <v>-0.13754185100816352</v>
      </c>
      <c r="V46">
        <f t="shared" si="25"/>
        <v>-0.12720375407960266</v>
      </c>
      <c r="W46">
        <f t="shared" si="26"/>
        <v>-0.45840007191553511</v>
      </c>
      <c r="X46">
        <f t="shared" si="27"/>
        <v>-0.5824886465248339</v>
      </c>
      <c r="Y46" s="8">
        <v>1040.8</v>
      </c>
      <c r="Z46">
        <v>1041.2</v>
      </c>
      <c r="AA46" s="4">
        <f t="shared" si="28"/>
        <v>3.8431975403544481E-4</v>
      </c>
      <c r="AB46" t="str">
        <f t="shared" si="29"/>
        <v>UP</v>
      </c>
      <c r="AC46">
        <f t="shared" si="14"/>
        <v>-1.6542396379707013E-2</v>
      </c>
    </row>
    <row r="47" spans="1:29" x14ac:dyDescent="0.25">
      <c r="A47" t="s">
        <v>13</v>
      </c>
      <c r="B47" s="1">
        <v>43057</v>
      </c>
      <c r="C47">
        <v>358</v>
      </c>
      <c r="D47">
        <v>0.28937489755227203</v>
      </c>
      <c r="E47">
        <v>0.103994164006384</v>
      </c>
      <c r="F47" s="2">
        <v>43057.716481481482</v>
      </c>
      <c r="G47">
        <v>193111</v>
      </c>
      <c r="H47">
        <v>1105662</v>
      </c>
      <c r="I47">
        <v>1936309</v>
      </c>
      <c r="J47">
        <v>5</v>
      </c>
      <c r="K47" s="10">
        <f t="shared" si="19"/>
        <v>0.71648148148233304</v>
      </c>
      <c r="L47">
        <f>C47/VLOOKUP(A47, 'Normalization Factors'!$A$1:$C$9, 2, )</f>
        <v>7.4895397489539745E-2</v>
      </c>
      <c r="M47">
        <f>G47/VLOOKUP(A47, 'Normalization Factors'!$A$1:$C$9, 2, )</f>
        <v>40.399790794979083</v>
      </c>
      <c r="N47">
        <f>H47/VLOOKUP(A47, 'Normalization Factors'!$A$1:$C$9, 2, )</f>
        <v>231.31004184100419</v>
      </c>
      <c r="O47">
        <f>I47/VLOOKUP(A47, 'Normalization Factors'!$A$1:$C$9, 2, )</f>
        <v>405.08556485355649</v>
      </c>
      <c r="P47">
        <f>J47/VLOOKUP(A47, 'Normalization Factors'!$A$1:$C$9, 2, )</f>
        <v>1.0460251046025104E-3</v>
      </c>
      <c r="Q47" s="8">
        <f t="shared" si="20"/>
        <v>-0.46158844024012718</v>
      </c>
      <c r="R47">
        <f t="shared" si="21"/>
        <v>-0.45646476194096508</v>
      </c>
      <c r="S47">
        <f t="shared" si="22"/>
        <v>-0.80764966027250917</v>
      </c>
      <c r="T47">
        <f t="shared" si="23"/>
        <v>-0.55968713787481539</v>
      </c>
      <c r="U47">
        <f t="shared" si="24"/>
        <v>-0.15082334920014509</v>
      </c>
      <c r="V47">
        <f t="shared" si="25"/>
        <v>-8.3817602836751937E-2</v>
      </c>
      <c r="W47">
        <f t="shared" si="26"/>
        <v>-0.66187991304781135</v>
      </c>
      <c r="X47">
        <f t="shared" si="27"/>
        <v>-0.82456508698417452</v>
      </c>
      <c r="Y47" s="8" t="s">
        <v>16</v>
      </c>
      <c r="Z47" t="s">
        <v>16</v>
      </c>
      <c r="AA47" s="4" t="str">
        <f t="shared" si="28"/>
        <v>N/A</v>
      </c>
      <c r="AB47" t="str">
        <f t="shared" si="29"/>
        <v>N/A</v>
      </c>
      <c r="AC47" t="str">
        <f t="shared" si="14"/>
        <v>N/A</v>
      </c>
    </row>
    <row r="48" spans="1:29" x14ac:dyDescent="0.25">
      <c r="A48" t="s">
        <v>13</v>
      </c>
      <c r="B48" s="1">
        <v>43056</v>
      </c>
      <c r="C48">
        <v>421</v>
      </c>
      <c r="D48">
        <v>0.33495790960161498</v>
      </c>
      <c r="E48">
        <v>0.134256053065435</v>
      </c>
      <c r="F48" s="2">
        <v>43056.742685185185</v>
      </c>
      <c r="G48">
        <v>153945</v>
      </c>
      <c r="H48">
        <v>1052019</v>
      </c>
      <c r="I48">
        <v>1930630</v>
      </c>
      <c r="J48">
        <v>10</v>
      </c>
      <c r="K48" s="10">
        <f t="shared" si="19"/>
        <v>0.74268518518510973</v>
      </c>
      <c r="L48">
        <f>C48/VLOOKUP(A48, 'Normalization Factors'!$A$1:$C$9, 2, )</f>
        <v>8.8075313807531377E-2</v>
      </c>
      <c r="M48">
        <f>G48/VLOOKUP(A48, 'Normalization Factors'!$A$1:$C$9, 2, )</f>
        <v>32.206066945606693</v>
      </c>
      <c r="N48">
        <f>H48/VLOOKUP(A48, 'Normalization Factors'!$A$1:$C$9, 2, )</f>
        <v>220.08765690376569</v>
      </c>
      <c r="O48">
        <f>I48/VLOOKUP(A48, 'Normalization Factors'!$A$1:$C$9, 2, )</f>
        <v>403.89748953974896</v>
      </c>
      <c r="P48">
        <f>J48/VLOOKUP(A48, 'Normalization Factors'!$A$1:$C$9, 2, )</f>
        <v>2.0920502092050207E-3</v>
      </c>
      <c r="Q48" s="8">
        <f t="shared" si="20"/>
        <v>0.15236782989293354</v>
      </c>
      <c r="R48">
        <f t="shared" si="21"/>
        <v>-9.1954481348877334E-2</v>
      </c>
      <c r="S48">
        <f t="shared" si="22"/>
        <v>0.19913041839286816</v>
      </c>
      <c r="T48">
        <f t="shared" si="23"/>
        <v>-0.53667198429682772</v>
      </c>
      <c r="U48">
        <f t="shared" si="24"/>
        <v>-0.15757976879801022</v>
      </c>
      <c r="V48">
        <f t="shared" si="25"/>
        <v>-8.9933851192763495E-2</v>
      </c>
      <c r="W48">
        <f t="shared" si="26"/>
        <v>-0.66223447950836767</v>
      </c>
      <c r="X48">
        <f t="shared" si="27"/>
        <v>-0.74675940984479805</v>
      </c>
      <c r="Y48" s="8">
        <v>45.5</v>
      </c>
      <c r="Z48">
        <v>44.63</v>
      </c>
      <c r="AA48" s="4">
        <f t="shared" si="28"/>
        <v>-1.9120879120879064E-2</v>
      </c>
      <c r="AB48" t="str">
        <f t="shared" si="29"/>
        <v>DOWN</v>
      </c>
      <c r="AC48">
        <f t="shared" si="14"/>
        <v>-2.4106477905867214</v>
      </c>
    </row>
    <row r="49" spans="1:29" x14ac:dyDescent="0.25">
      <c r="A49" t="s">
        <v>13</v>
      </c>
      <c r="B49" s="1">
        <v>43055</v>
      </c>
      <c r="C49">
        <v>446</v>
      </c>
      <c r="D49">
        <v>0.34287173194684401</v>
      </c>
      <c r="E49">
        <v>0.13379202552969299</v>
      </c>
      <c r="F49" s="2">
        <v>43055.7190162037</v>
      </c>
      <c r="G49">
        <v>143948</v>
      </c>
      <c r="H49">
        <v>945268</v>
      </c>
      <c r="I49">
        <v>8676720</v>
      </c>
      <c r="J49">
        <v>12</v>
      </c>
      <c r="K49" s="10">
        <f t="shared" si="19"/>
        <v>0.71901620370044839</v>
      </c>
      <c r="L49">
        <f>C49/VLOOKUP(A49, 'Normalization Factors'!$A$1:$C$9, 2, )</f>
        <v>9.3305439330543929E-2</v>
      </c>
      <c r="M49">
        <f>G49/VLOOKUP(A49, 'Normalization Factors'!$A$1:$C$9, 2, )</f>
        <v>30.114644351464435</v>
      </c>
      <c r="N49">
        <f>H49/VLOOKUP(A49, 'Normalization Factors'!$A$1:$C$9, 2, )</f>
        <v>197.75481171548117</v>
      </c>
      <c r="O49">
        <f>I49/VLOOKUP(A49, 'Normalization Factors'!$A$1:$C$9, 2, )</f>
        <v>1815.2133891213389</v>
      </c>
      <c r="P49">
        <f>J49/VLOOKUP(A49, 'Normalization Factors'!$A$1:$C$9, 2, )</f>
        <v>2.5104602510460251E-3</v>
      </c>
      <c r="Q49" s="8">
        <f t="shared" si="20"/>
        <v>0.25895887403703194</v>
      </c>
      <c r="R49">
        <f t="shared" si="21"/>
        <v>-9.7543782364611073E-2</v>
      </c>
      <c r="S49">
        <f t="shared" si="22"/>
        <v>-0.71026236483157368</v>
      </c>
      <c r="T49">
        <f t="shared" si="23"/>
        <v>-0.52753898684524525</v>
      </c>
      <c r="U49">
        <f t="shared" si="24"/>
        <v>-0.15930432394073243</v>
      </c>
      <c r="V49">
        <f t="shared" si="25"/>
        <v>-0.10210534846645419</v>
      </c>
      <c r="W49">
        <f t="shared" si="26"/>
        <v>-0.24104461264904337</v>
      </c>
      <c r="X49">
        <f t="shared" si="27"/>
        <v>-0.71563713898904757</v>
      </c>
      <c r="Y49" s="8">
        <v>45.63</v>
      </c>
      <c r="Z49">
        <v>45.65</v>
      </c>
      <c r="AA49" s="4">
        <f t="shared" si="28"/>
        <v>4.3830813061573572E-4</v>
      </c>
      <c r="AB49" t="str">
        <f t="shared" si="29"/>
        <v>UP</v>
      </c>
      <c r="AC49">
        <f t="shared" si="14"/>
        <v>-9.9157598391492758E-3</v>
      </c>
    </row>
    <row r="50" spans="1:29" x14ac:dyDescent="0.25">
      <c r="A50" t="s">
        <v>13</v>
      </c>
      <c r="B50" s="1">
        <v>43054</v>
      </c>
      <c r="C50">
        <v>610</v>
      </c>
      <c r="D50">
        <v>0.27855584533863198</v>
      </c>
      <c r="E50">
        <v>0.131670244600572</v>
      </c>
      <c r="F50" s="2">
        <v>43054.754745370374</v>
      </c>
      <c r="G50">
        <v>188118</v>
      </c>
      <c r="H50">
        <v>1258555</v>
      </c>
      <c r="I50">
        <v>8185081</v>
      </c>
      <c r="J50">
        <v>25</v>
      </c>
      <c r="K50" s="10">
        <f t="shared" si="19"/>
        <v>0.75474537037371192</v>
      </c>
      <c r="L50">
        <f>C50/VLOOKUP(A50, 'Normalization Factors'!$A$1:$C$9, 2, )</f>
        <v>0.12761506276150628</v>
      </c>
      <c r="M50">
        <f>G50/VLOOKUP(A50, 'Normalization Factors'!$A$1:$C$9, 2, )</f>
        <v>39.355230125523015</v>
      </c>
      <c r="N50">
        <f>H50/VLOOKUP(A50, 'Normalization Factors'!$A$1:$C$9, 2, )</f>
        <v>263.29602510460251</v>
      </c>
      <c r="O50">
        <f>I50/VLOOKUP(A50, 'Normalization Factors'!$A$1:$C$9, 2, )</f>
        <v>1712.3600418410042</v>
      </c>
      <c r="P50">
        <f>J50/VLOOKUP(A50, 'Normalization Factors'!$A$1:$C$9, 2, )</f>
        <v>5.2301255230125521E-3</v>
      </c>
      <c r="Q50" s="8">
        <f t="shared" si="20"/>
        <v>-0.60730994140531891</v>
      </c>
      <c r="R50">
        <f t="shared" si="21"/>
        <v>-0.12310104220122114</v>
      </c>
      <c r="S50">
        <f t="shared" si="22"/>
        <v>0.66249828160120161</v>
      </c>
      <c r="T50">
        <f t="shared" si="23"/>
        <v>-0.46762652356286449</v>
      </c>
      <c r="U50">
        <f t="shared" si="24"/>
        <v>-0.15168467798154073</v>
      </c>
      <c r="V50">
        <f t="shared" si="25"/>
        <v>-6.6385103537762793E-2</v>
      </c>
      <c r="W50">
        <f t="shared" si="26"/>
        <v>-0.27173992874367764</v>
      </c>
      <c r="X50">
        <f t="shared" si="27"/>
        <v>-0.51334237842666908</v>
      </c>
      <c r="Y50" s="8">
        <v>45.39</v>
      </c>
      <c r="Z50">
        <v>45.46</v>
      </c>
      <c r="AA50" s="4">
        <f t="shared" si="28"/>
        <v>1.5421899096717401E-3</v>
      </c>
      <c r="AB50" t="str">
        <f t="shared" si="29"/>
        <v>UP</v>
      </c>
      <c r="AC50">
        <f t="shared" si="14"/>
        <v>0.1255767997985642</v>
      </c>
    </row>
    <row r="51" spans="1:29" x14ac:dyDescent="0.25">
      <c r="A51" t="s">
        <v>13</v>
      </c>
      <c r="B51" s="1">
        <v>43053</v>
      </c>
      <c r="C51">
        <v>413</v>
      </c>
      <c r="D51">
        <v>0.31788697536881499</v>
      </c>
      <c r="E51">
        <v>0.146377659478446</v>
      </c>
      <c r="F51" s="2">
        <v>43053.745844907404</v>
      </c>
      <c r="G51">
        <v>140431</v>
      </c>
      <c r="H51">
        <v>602175</v>
      </c>
      <c r="I51">
        <v>2336647</v>
      </c>
      <c r="J51">
        <v>11</v>
      </c>
      <c r="K51" s="10">
        <f t="shared" si="19"/>
        <v>0.74584490740380716</v>
      </c>
      <c r="L51">
        <f>C51/VLOOKUP(A51, 'Normalization Factors'!$A$1:$C$9, 2, )</f>
        <v>8.6401673640167362E-2</v>
      </c>
      <c r="M51">
        <f>G51/VLOOKUP(A51, 'Normalization Factors'!$A$1:$C$9, 2, )</f>
        <v>29.378870292887029</v>
      </c>
      <c r="N51">
        <f>H51/VLOOKUP(A51, 'Normalization Factors'!$A$1:$C$9, 2, )</f>
        <v>125.97803347280335</v>
      </c>
      <c r="O51">
        <f>I51/VLOOKUP(A51, 'Normalization Factors'!$A$1:$C$9, 2, )</f>
        <v>488.83828451882846</v>
      </c>
      <c r="P51">
        <f>J51/VLOOKUP(A51, 'Normalization Factors'!$A$1:$C$9, 2, )</f>
        <v>2.3012552301255231E-3</v>
      </c>
      <c r="Q51" s="8">
        <f t="shared" si="20"/>
        <v>-7.7560089260617318E-2</v>
      </c>
      <c r="R51">
        <f t="shared" si="21"/>
        <v>5.4052601890758611E-2</v>
      </c>
      <c r="S51">
        <f t="shared" si="22"/>
        <v>0.3205310196202375</v>
      </c>
      <c r="T51">
        <f t="shared" si="23"/>
        <v>-0.53959454348133407</v>
      </c>
      <c r="U51">
        <f t="shared" si="24"/>
        <v>-0.15991103199684467</v>
      </c>
      <c r="V51">
        <f t="shared" si="25"/>
        <v>-0.14122400322493289</v>
      </c>
      <c r="W51">
        <f t="shared" si="26"/>
        <v>-0.63688494427053033</v>
      </c>
      <c r="X51">
        <f t="shared" si="27"/>
        <v>-0.73119827441692287</v>
      </c>
      <c r="Y51" s="8">
        <v>45.7</v>
      </c>
      <c r="Z51">
        <v>45.86</v>
      </c>
      <c r="AA51" s="4">
        <f t="shared" si="28"/>
        <v>3.501094091903645E-3</v>
      </c>
      <c r="AB51" t="str">
        <f t="shared" si="29"/>
        <v>UP</v>
      </c>
      <c r="AC51">
        <f t="shared" si="14"/>
        <v>0.3660164435823367</v>
      </c>
    </row>
    <row r="52" spans="1:29" x14ac:dyDescent="0.25">
      <c r="A52" t="s">
        <v>13</v>
      </c>
      <c r="B52" s="1">
        <v>43052</v>
      </c>
      <c r="C52">
        <v>339</v>
      </c>
      <c r="D52">
        <v>0.41337372886045498</v>
      </c>
      <c r="E52">
        <v>0.267777362755238</v>
      </c>
      <c r="F52" s="2">
        <v>43052.757037037038</v>
      </c>
      <c r="G52">
        <v>36275</v>
      </c>
      <c r="H52">
        <v>144295</v>
      </c>
      <c r="I52">
        <v>2048015</v>
      </c>
      <c r="J52">
        <v>10</v>
      </c>
      <c r="K52" s="10">
        <f t="shared" si="19"/>
        <v>0.75703703703766223</v>
      </c>
      <c r="L52">
        <f>C52/VLOOKUP(A52, 'Normalization Factors'!$A$1:$C$9, 2, )</f>
        <v>7.0920502092050211E-2</v>
      </c>
      <c r="M52">
        <f>G52/VLOOKUP(A52, 'Normalization Factors'!$A$1:$C$9, 2, )</f>
        <v>7.5889121338912133</v>
      </c>
      <c r="N52">
        <f>H52/VLOOKUP(A52, 'Normalization Factors'!$A$1:$C$9, 2, )</f>
        <v>30.18723849372385</v>
      </c>
      <c r="O52">
        <f>I52/VLOOKUP(A52, 'Normalization Factors'!$A$1:$C$9, 2, )</f>
        <v>428.45502092050208</v>
      </c>
      <c r="P52">
        <f>J52/VLOOKUP(A52, 'Normalization Factors'!$A$1:$C$9, 2, )</f>
        <v>2.0920502092050207E-3</v>
      </c>
      <c r="Q52" s="8">
        <f t="shared" si="20"/>
        <v>1.2085482301585102</v>
      </c>
      <c r="R52">
        <f t="shared" si="21"/>
        <v>1.5163354031683123</v>
      </c>
      <c r="S52">
        <f t="shared" si="22"/>
        <v>0.75054706929842441</v>
      </c>
      <c r="T52">
        <f t="shared" si="23"/>
        <v>-0.56662821593801815</v>
      </c>
      <c r="U52">
        <f t="shared" si="24"/>
        <v>-0.1778786988414354</v>
      </c>
      <c r="V52">
        <f t="shared" si="25"/>
        <v>-0.19343040102614784</v>
      </c>
      <c r="W52">
        <f t="shared" si="26"/>
        <v>-0.65490558639824292</v>
      </c>
      <c r="X52">
        <f t="shared" si="27"/>
        <v>-0.74675940984479805</v>
      </c>
      <c r="Y52" s="8">
        <v>45.26</v>
      </c>
      <c r="Z52">
        <v>45.75</v>
      </c>
      <c r="AA52" s="4">
        <f t="shared" si="28"/>
        <v>1.0826336721166637E-2</v>
      </c>
      <c r="AB52" t="str">
        <f t="shared" si="29"/>
        <v>UP</v>
      </c>
      <c r="AC52">
        <f t="shared" si="14"/>
        <v>1.2651307261415587</v>
      </c>
    </row>
    <row r="53" spans="1:29" x14ac:dyDescent="0.25">
      <c r="A53" t="s">
        <v>14</v>
      </c>
      <c r="B53" s="1">
        <v>43057</v>
      </c>
      <c r="C53">
        <v>15</v>
      </c>
      <c r="D53">
        <v>0.220611672278338</v>
      </c>
      <c r="E53">
        <v>9.9646464646464594E-2</v>
      </c>
      <c r="F53" s="2">
        <v>43057.659062500003</v>
      </c>
      <c r="G53">
        <v>97</v>
      </c>
      <c r="H53">
        <v>146</v>
      </c>
      <c r="I53">
        <v>9615</v>
      </c>
      <c r="J53">
        <v>0</v>
      </c>
      <c r="K53" s="10">
        <f t="shared" si="19"/>
        <v>0.65906250000261934</v>
      </c>
      <c r="L53">
        <f>C53/VLOOKUP(A53, 'Normalization Factors'!$A$1:$C$9, 2, )</f>
        <v>7.6923076923076927E-2</v>
      </c>
      <c r="M53">
        <f>G53/VLOOKUP(A53, 'Normalization Factors'!$A$1:$C$9, 2, )</f>
        <v>0.49743589743589745</v>
      </c>
      <c r="N53">
        <f>H53/VLOOKUP(A53, 'Normalization Factors'!$A$1:$C$9, 2, )</f>
        <v>0.74871794871794872</v>
      </c>
      <c r="O53">
        <f>I53/VLOOKUP(A53, 'Normalization Factors'!$A$1:$C$9, 2, )</f>
        <v>49.307692307692307</v>
      </c>
      <c r="P53">
        <f>J53/VLOOKUP(A53, 'Normalization Factors'!$A$1:$C$9, 2, )</f>
        <v>0</v>
      </c>
      <c r="Q53" s="8">
        <f t="shared" si="20"/>
        <v>-1.3877583314663584</v>
      </c>
      <c r="R53">
        <f t="shared" si="21"/>
        <v>-0.50883363787339053</v>
      </c>
      <c r="S53">
        <f t="shared" si="22"/>
        <v>-3.0137609545666173</v>
      </c>
      <c r="T53">
        <f t="shared" si="23"/>
        <v>-0.55614634501666349</v>
      </c>
      <c r="U53">
        <f t="shared" si="24"/>
        <v>-0.18372622188499652</v>
      </c>
      <c r="V53">
        <f t="shared" si="25"/>
        <v>-0.20947452211928069</v>
      </c>
      <c r="W53">
        <f t="shared" si="26"/>
        <v>-0.76805744198623827</v>
      </c>
      <c r="X53">
        <f t="shared" si="27"/>
        <v>-0.90237076412355077</v>
      </c>
      <c r="Y53" s="8" t="s">
        <v>16</v>
      </c>
      <c r="Z53" t="s">
        <v>16</v>
      </c>
      <c r="AA53" s="4" t="str">
        <f t="shared" si="28"/>
        <v>N/A</v>
      </c>
      <c r="AB53" t="str">
        <f t="shared" si="29"/>
        <v>N/A</v>
      </c>
      <c r="AC53" t="str">
        <f t="shared" si="14"/>
        <v>N/A</v>
      </c>
    </row>
    <row r="54" spans="1:29" x14ac:dyDescent="0.25">
      <c r="A54" t="s">
        <v>14</v>
      </c>
      <c r="B54" s="1">
        <v>43056</v>
      </c>
      <c r="C54">
        <v>61</v>
      </c>
      <c r="D54">
        <v>0.26835982778605699</v>
      </c>
      <c r="E54">
        <v>0.22409856764364899</v>
      </c>
      <c r="F54" s="2">
        <v>43056.686412037037</v>
      </c>
      <c r="G54">
        <v>292</v>
      </c>
      <c r="H54">
        <v>102</v>
      </c>
      <c r="I54">
        <v>43451</v>
      </c>
      <c r="J54">
        <v>2</v>
      </c>
      <c r="K54" s="10">
        <f t="shared" si="19"/>
        <v>0.68641203703737119</v>
      </c>
      <c r="L54">
        <f>C54/VLOOKUP(A54, 'Normalization Factors'!$A$1:$C$9, 2, )</f>
        <v>0.31282051282051282</v>
      </c>
      <c r="M54">
        <f>G54/VLOOKUP(A54, 'Normalization Factors'!$A$1:$C$9, 2, )</f>
        <v>1.4974358974358974</v>
      </c>
      <c r="N54">
        <f>H54/VLOOKUP(A54, 'Normalization Factors'!$A$1:$C$9, 2, )</f>
        <v>0.52307692307692311</v>
      </c>
      <c r="O54">
        <f>I54/VLOOKUP(A54, 'Normalization Factors'!$A$1:$C$9, 2, )</f>
        <v>222.82564102564103</v>
      </c>
      <c r="P54">
        <f>J54/VLOOKUP(A54, 'Normalization Factors'!$A$1:$C$9, 2, )</f>
        <v>1.0256410256410256E-2</v>
      </c>
      <c r="Q54" s="8">
        <f t="shared" si="20"/>
        <v>-0.74463980675107311</v>
      </c>
      <c r="R54">
        <f t="shared" si="21"/>
        <v>0.99021590577071961</v>
      </c>
      <c r="S54">
        <f t="shared" si="22"/>
        <v>-1.9629564820526284</v>
      </c>
      <c r="T54">
        <f t="shared" si="23"/>
        <v>-0.14421537483123853</v>
      </c>
      <c r="U54">
        <f t="shared" si="24"/>
        <v>-0.18290163715135521</v>
      </c>
      <c r="V54">
        <f t="shared" si="25"/>
        <v>-0.20959749745472356</v>
      </c>
      <c r="W54">
        <f t="shared" si="26"/>
        <v>-0.71627314497670069</v>
      </c>
      <c r="X54">
        <f t="shared" si="27"/>
        <v>-0.139476124685153</v>
      </c>
      <c r="Y54" s="8">
        <v>28.2</v>
      </c>
      <c r="Z54">
        <v>28.36</v>
      </c>
      <c r="AA54" s="4">
        <f t="shared" ref="AA54:AA58" si="30">IFERROR((Z54-Y54)/Y54, "N/A")</f>
        <v>5.6737588652482325E-3</v>
      </c>
      <c r="AB54" t="str">
        <f t="shared" ref="AB54:AB58" si="31">IF(AA54="N/A", "N/A", IF(AA54&gt;0, "UP", "DOWN"))</f>
        <v>UP</v>
      </c>
      <c r="AC54">
        <f t="shared" si="14"/>
        <v>0.63269347092388106</v>
      </c>
    </row>
    <row r="55" spans="1:29" x14ac:dyDescent="0.25">
      <c r="A55" t="s">
        <v>14</v>
      </c>
      <c r="B55" s="1">
        <v>43055</v>
      </c>
      <c r="C55">
        <v>81</v>
      </c>
      <c r="D55">
        <v>0.45187011205529698</v>
      </c>
      <c r="E55">
        <v>0.37767890545668298</v>
      </c>
      <c r="F55" s="2">
        <v>43055.763298611113</v>
      </c>
      <c r="G55">
        <v>899</v>
      </c>
      <c r="H55">
        <v>242</v>
      </c>
      <c r="I55">
        <v>76243</v>
      </c>
      <c r="J55">
        <v>0</v>
      </c>
      <c r="K55" s="10">
        <f t="shared" si="19"/>
        <v>0.76329861111298669</v>
      </c>
      <c r="L55">
        <f>C55/VLOOKUP(A55, 'Normalization Factors'!$A$1:$C$9, 2, )</f>
        <v>0.41538461538461541</v>
      </c>
      <c r="M55">
        <f>G55/VLOOKUP(A55, 'Normalization Factors'!$A$1:$C$9, 2, )</f>
        <v>4.6102564102564099</v>
      </c>
      <c r="N55">
        <f>H55/VLOOKUP(A55, 'Normalization Factors'!$A$1:$C$9, 2, )</f>
        <v>1.2410256410256411</v>
      </c>
      <c r="O55">
        <f>I55/VLOOKUP(A55, 'Normalization Factors'!$A$1:$C$9, 2, )</f>
        <v>390.98974358974357</v>
      </c>
      <c r="P55">
        <f>J55/VLOOKUP(A55, 'Normalization Factors'!$A$1:$C$9, 2, )</f>
        <v>0</v>
      </c>
      <c r="Q55" s="8">
        <f t="shared" si="20"/>
        <v>1.727054901335342</v>
      </c>
      <c r="R55">
        <f t="shared" si="21"/>
        <v>2.8401206463643391</v>
      </c>
      <c r="S55">
        <f t="shared" si="22"/>
        <v>0.99112481783464512</v>
      </c>
      <c r="T55">
        <f t="shared" si="23"/>
        <v>3.4885046988511477E-2</v>
      </c>
      <c r="U55">
        <f t="shared" si="24"/>
        <v>-0.18033485287791795</v>
      </c>
      <c r="V55">
        <f t="shared" si="25"/>
        <v>-0.2092062122964963</v>
      </c>
      <c r="W55">
        <f t="shared" si="26"/>
        <v>-0.66608663748359387</v>
      </c>
      <c r="X55">
        <f t="shared" si="27"/>
        <v>-0.90237076412355077</v>
      </c>
      <c r="Y55" s="8">
        <v>28.3</v>
      </c>
      <c r="Z55">
        <v>28.26</v>
      </c>
      <c r="AA55" s="4">
        <f t="shared" si="30"/>
        <v>-1.4134275618374256E-3</v>
      </c>
      <c r="AB55" t="str">
        <f t="shared" si="31"/>
        <v>DOWN</v>
      </c>
      <c r="AC55">
        <f t="shared" si="14"/>
        <v>-0.23720133833429324</v>
      </c>
    </row>
    <row r="56" spans="1:29" x14ac:dyDescent="0.25">
      <c r="A56" t="s">
        <v>14</v>
      </c>
      <c r="B56" s="1">
        <v>43054</v>
      </c>
      <c r="C56">
        <v>60</v>
      </c>
      <c r="D56">
        <v>0.33344907407407398</v>
      </c>
      <c r="E56">
        <v>0.107984006734006</v>
      </c>
      <c r="F56" s="2">
        <v>43054.707685185182</v>
      </c>
      <c r="G56">
        <v>235</v>
      </c>
      <c r="H56">
        <v>360</v>
      </c>
      <c r="I56">
        <v>215825</v>
      </c>
      <c r="J56">
        <v>1</v>
      </c>
      <c r="K56" s="10">
        <f t="shared" si="19"/>
        <v>0.70768518518161727</v>
      </c>
      <c r="L56">
        <f>C56/VLOOKUP(A56, 'Normalization Factors'!$A$1:$C$9, 2, )</f>
        <v>0.30769230769230771</v>
      </c>
      <c r="M56">
        <f>G56/VLOOKUP(A56, 'Normalization Factors'!$A$1:$C$9, 2, )</f>
        <v>1.2051282051282051</v>
      </c>
      <c r="N56">
        <f>H56/VLOOKUP(A56, 'Normalization Factors'!$A$1:$C$9, 2, )</f>
        <v>1.8461538461538463</v>
      </c>
      <c r="O56">
        <f>I56/VLOOKUP(A56, 'Normalization Factors'!$A$1:$C$9, 2, )</f>
        <v>1106.7948717948718</v>
      </c>
      <c r="P56">
        <f>J56/VLOOKUP(A56, 'Normalization Factors'!$A$1:$C$9, 2, )</f>
        <v>5.1282051282051282E-3</v>
      </c>
      <c r="Q56" s="8">
        <f t="shared" si="20"/>
        <v>0.13204536783775936</v>
      </c>
      <c r="R56">
        <f t="shared" si="21"/>
        <v>-0.40840633804925436</v>
      </c>
      <c r="S56">
        <f t="shared" si="22"/>
        <v>-1.1456147045292171</v>
      </c>
      <c r="T56">
        <f t="shared" si="23"/>
        <v>-0.153170395922226</v>
      </c>
      <c r="U56">
        <f t="shared" si="24"/>
        <v>-0.18314266961195808</v>
      </c>
      <c r="V56">
        <f t="shared" si="25"/>
        <v>-0.20887641480599048</v>
      </c>
      <c r="W56">
        <f t="shared" si="26"/>
        <v>-0.45246340349655978</v>
      </c>
      <c r="X56">
        <f t="shared" si="27"/>
        <v>-0.5209234444043519</v>
      </c>
      <c r="Y56" s="8">
        <v>27.93</v>
      </c>
      <c r="Z56">
        <v>28.17</v>
      </c>
      <c r="AA56" s="4">
        <f t="shared" si="30"/>
        <v>8.5929108485500172E-3</v>
      </c>
      <c r="AB56" t="str">
        <f t="shared" si="31"/>
        <v>UP</v>
      </c>
      <c r="AC56">
        <f t="shared" si="14"/>
        <v>0.99099576533017397</v>
      </c>
    </row>
    <row r="57" spans="1:29" x14ac:dyDescent="0.25">
      <c r="A57" t="s">
        <v>14</v>
      </c>
      <c r="B57" s="1">
        <v>43053</v>
      </c>
      <c r="C57">
        <v>73</v>
      </c>
      <c r="D57">
        <v>0.202983232520903</v>
      </c>
      <c r="E57">
        <v>0.13645036470378899</v>
      </c>
      <c r="F57" s="2">
        <v>43053.69630787037</v>
      </c>
      <c r="G57">
        <v>180</v>
      </c>
      <c r="H57">
        <v>242</v>
      </c>
      <c r="I57">
        <v>274476</v>
      </c>
      <c r="J57">
        <v>2</v>
      </c>
      <c r="K57" s="10">
        <f t="shared" si="19"/>
        <v>0.69630787037021946</v>
      </c>
      <c r="L57">
        <f>C57/VLOOKUP(A57, 'Normalization Factors'!$A$1:$C$9, 2, )</f>
        <v>0.37435897435897436</v>
      </c>
      <c r="M57">
        <f>G57/VLOOKUP(A57, 'Normalization Factors'!$A$1:$C$9, 2, )</f>
        <v>0.92307692307692313</v>
      </c>
      <c r="N57">
        <f>H57/VLOOKUP(A57, 'Normalization Factors'!$A$1:$C$9, 2, )</f>
        <v>1.2410256410256411</v>
      </c>
      <c r="O57">
        <f>I57/VLOOKUP(A57, 'Normalization Factors'!$A$1:$C$9, 2, )</f>
        <v>1407.5692307692307</v>
      </c>
      <c r="P57">
        <f>J57/VLOOKUP(A57, 'Normalization Factors'!$A$1:$C$9, 2, )</f>
        <v>1.0256410256410256E-2</v>
      </c>
      <c r="Q57" s="8">
        <f t="shared" si="20"/>
        <v>-1.6251952763971653</v>
      </c>
      <c r="R57">
        <f t="shared" si="21"/>
        <v>-6.5523575153889846E-2</v>
      </c>
      <c r="S57">
        <f t="shared" si="22"/>
        <v>-1.5827458074734957</v>
      </c>
      <c r="T57">
        <f t="shared" si="23"/>
        <v>-3.6755121739388545E-2</v>
      </c>
      <c r="U57">
        <f t="shared" si="24"/>
        <v>-0.18337524479324149</v>
      </c>
      <c r="V57">
        <f t="shared" si="25"/>
        <v>-0.2092062122964963</v>
      </c>
      <c r="W57">
        <f t="shared" si="26"/>
        <v>-0.36270099647721965</v>
      </c>
      <c r="X57">
        <f t="shared" si="27"/>
        <v>-0.139476124685153</v>
      </c>
      <c r="Y57" s="8">
        <v>28.15</v>
      </c>
      <c r="Z57">
        <v>28.08</v>
      </c>
      <c r="AA57" s="4">
        <f t="shared" si="30"/>
        <v>-2.4866785079929055E-3</v>
      </c>
      <c r="AB57" t="str">
        <f t="shared" si="31"/>
        <v>DOWN</v>
      </c>
      <c r="AC57">
        <f t="shared" si="14"/>
        <v>-0.36893421099078283</v>
      </c>
    </row>
    <row r="58" spans="1:29" x14ac:dyDescent="0.25">
      <c r="A58" t="s">
        <v>14</v>
      </c>
      <c r="B58" s="1">
        <v>43052</v>
      </c>
      <c r="C58">
        <v>30</v>
      </c>
      <c r="D58">
        <v>0.34558501683501602</v>
      </c>
      <c r="E58">
        <v>0.24801346801346799</v>
      </c>
      <c r="F58" s="2">
        <v>43052.716041666667</v>
      </c>
      <c r="G58">
        <v>473</v>
      </c>
      <c r="H58">
        <v>979</v>
      </c>
      <c r="I58">
        <v>82166</v>
      </c>
      <c r="J58">
        <v>5</v>
      </c>
      <c r="K58" s="10">
        <f t="shared" si="19"/>
        <v>0.71604166666656965</v>
      </c>
      <c r="L58">
        <f>C58/VLOOKUP(A58, 'Normalization Factors'!$A$1:$C$9, 2, )</f>
        <v>0.15384615384615385</v>
      </c>
      <c r="M58">
        <f>G58/VLOOKUP(A58, 'Normalization Factors'!$A$1:$C$9, 2, )</f>
        <v>2.4256410256410255</v>
      </c>
      <c r="N58">
        <f>H58/VLOOKUP(A58, 'Normalization Factors'!$A$1:$C$9, 2, )</f>
        <v>5.0205128205128204</v>
      </c>
      <c r="O58">
        <f>I58/VLOOKUP(A58, 'Normalization Factors'!$A$1:$C$9, 2, )</f>
        <v>421.36410256410255</v>
      </c>
      <c r="P58">
        <f>J58/VLOOKUP(A58, 'Normalization Factors'!$A$1:$C$9, 2, )</f>
        <v>2.564102564102564E-2</v>
      </c>
      <c r="Q58" s="8">
        <f t="shared" si="20"/>
        <v>0.29550402967411987</v>
      </c>
      <c r="R58">
        <f t="shared" si="21"/>
        <v>1.2782754854990155</v>
      </c>
      <c r="S58">
        <f t="shared" si="22"/>
        <v>-0.82454791251329973</v>
      </c>
      <c r="T58">
        <f t="shared" si="23"/>
        <v>-0.421821028651851</v>
      </c>
      <c r="U58">
        <f t="shared" si="24"/>
        <v>-0.1821362533729497</v>
      </c>
      <c r="V58">
        <f t="shared" si="25"/>
        <v>-0.2071463754278286</v>
      </c>
      <c r="W58">
        <f t="shared" si="26"/>
        <v>-0.65702178374238651</v>
      </c>
      <c r="X58">
        <f t="shared" si="27"/>
        <v>1.0048658344724437</v>
      </c>
      <c r="Y58" s="8">
        <v>29.04</v>
      </c>
      <c r="Z58">
        <v>28.17</v>
      </c>
      <c r="AA58" s="4">
        <f t="shared" si="30"/>
        <v>-2.9958677685950327E-2</v>
      </c>
      <c r="AB58" t="str">
        <f t="shared" si="31"/>
        <v>DOWN</v>
      </c>
      <c r="AC58">
        <f t="shared" si="14"/>
        <v>-3.7408999029779562</v>
      </c>
    </row>
    <row r="59" spans="1:29" x14ac:dyDescent="0.25">
      <c r="A59" t="s">
        <v>42</v>
      </c>
      <c r="B59" s="1">
        <v>43057</v>
      </c>
      <c r="C59">
        <v>2607</v>
      </c>
      <c r="D59">
        <v>0.39969939099954699</v>
      </c>
      <c r="E59">
        <v>0.14669789679113299</v>
      </c>
      <c r="F59" s="2">
        <v>43057.726782407408</v>
      </c>
      <c r="G59">
        <v>1028439</v>
      </c>
      <c r="H59">
        <v>2170155</v>
      </c>
      <c r="I59">
        <v>20281730</v>
      </c>
      <c r="J59">
        <v>29</v>
      </c>
      <c r="K59" s="10">
        <f t="shared" ref="K59:K79" si="32">MOD(F59, 1)</f>
        <v>0.72678240740788169</v>
      </c>
      <c r="L59">
        <f>C59/VLOOKUP(A59, 'Normalization Factors'!$A$1:$C$9, 2, )</f>
        <v>1.7151315789473685</v>
      </c>
      <c r="M59">
        <f>G59/VLOOKUP(A59, 'Normalization Factors'!$A$1:$C$9, 2, )</f>
        <v>676.60460526315785</v>
      </c>
      <c r="N59">
        <f>H59/VLOOKUP(A59, 'Normalization Factors'!$A$1:$C$9, 2, )</f>
        <v>1427.733552631579</v>
      </c>
      <c r="O59">
        <f>I59/VLOOKUP(A59, 'Normalization Factors'!$A$1:$C$9, 2, )</f>
        <v>13343.243421052632</v>
      </c>
      <c r="P59">
        <f>J59/VLOOKUP(A59, 'Normalization Factors'!$A$1:$C$9, 2, )</f>
        <v>1.9078947368421053E-2</v>
      </c>
      <c r="Q59" s="8">
        <f t="shared" ref="Q59:Q79" si="33">STANDARDIZE(D59, D$1, D$2)</f>
        <v>1.0243689692414295</v>
      </c>
      <c r="R59">
        <f t="shared" ref="R59:R79" si="34">STANDARDIZE(E59, E$1, E$2)</f>
        <v>5.7909921983229098E-2</v>
      </c>
      <c r="S59">
        <f t="shared" ref="S59:S79" si="35">STANDARDIZE(K59, K$1, K$2)</f>
        <v>-0.411874806027338</v>
      </c>
      <c r="T59">
        <f t="shared" ref="T59:T79" si="36">STANDARDIZE(L59, L$1, L$2)</f>
        <v>2.304541033960537</v>
      </c>
      <c r="U59">
        <f t="shared" ref="U59:U79" si="37">STANDARDIZE(M59, M$1, M$2)</f>
        <v>0.3737814282794133</v>
      </c>
      <c r="V59">
        <f t="shared" ref="V59:V79" si="38">STANDARDIZE(N59, N$1, N$2)</f>
        <v>0.5682383881037163</v>
      </c>
      <c r="W59">
        <f t="shared" ref="W59:W79" si="39">STANDARDIZE(O59, O$1, O$2)</f>
        <v>3.1993541214252565</v>
      </c>
      <c r="X59">
        <f t="shared" ref="X59:X79" si="40">STANDARDIZE(P59, P$1, P$2)</f>
        <v>0.51676383654228464</v>
      </c>
      <c r="Y59" s="8" t="s">
        <v>16</v>
      </c>
      <c r="Z59" t="s">
        <v>16</v>
      </c>
      <c r="AA59" s="4" t="str">
        <f t="shared" ref="AA59:AA78" si="41">IFERROR((Z59-Y59)/Y59, "N/A")</f>
        <v>N/A</v>
      </c>
      <c r="AB59" t="str">
        <f t="shared" ref="AB59:AB78" si="42">IF(AA59="N/A", "N/A", IF(AA59&gt;0, "UP", "DOWN"))</f>
        <v>N/A</v>
      </c>
      <c r="AC59" t="str">
        <f t="shared" si="14"/>
        <v>N/A</v>
      </c>
    </row>
    <row r="60" spans="1:29" x14ac:dyDescent="0.25">
      <c r="A60" t="s">
        <v>42</v>
      </c>
      <c r="B60" s="1">
        <v>43056</v>
      </c>
      <c r="C60">
        <v>2728</v>
      </c>
      <c r="D60">
        <v>0.35717126801900601</v>
      </c>
      <c r="E60">
        <v>8.89594560725432E-2</v>
      </c>
      <c r="F60" s="2">
        <v>43056.763726851852</v>
      </c>
      <c r="G60">
        <v>410595</v>
      </c>
      <c r="H60">
        <v>1037153</v>
      </c>
      <c r="I60">
        <v>14672469</v>
      </c>
      <c r="J60">
        <v>101</v>
      </c>
      <c r="K60" s="10">
        <f t="shared" si="32"/>
        <v>0.76372685185197042</v>
      </c>
      <c r="L60">
        <f>C60/VLOOKUP(A60, 'Normalization Factors'!$A$1:$C$9, 2, )</f>
        <v>1.7947368421052632</v>
      </c>
      <c r="M60">
        <f>G60/VLOOKUP(A60, 'Normalization Factors'!$A$1:$C$9, 2, )</f>
        <v>270.12828947368422</v>
      </c>
      <c r="N60">
        <f>H60/VLOOKUP(A60, 'Normalization Factors'!$A$1:$C$9, 2, )</f>
        <v>682.33749999999998</v>
      </c>
      <c r="O60">
        <f>I60/VLOOKUP(A60, 'Normalization Factors'!$A$1:$C$9, 2, )</f>
        <v>9652.9401315789473</v>
      </c>
      <c r="P60">
        <f>J60/VLOOKUP(A60, 'Normalization Factors'!$A$1:$C$9, 2, )</f>
        <v>6.644736842105263E-2</v>
      </c>
      <c r="Q60" s="8">
        <f t="shared" si="33"/>
        <v>0.45155891156843259</v>
      </c>
      <c r="R60">
        <f t="shared" si="34"/>
        <v>-0.63756071391179225</v>
      </c>
      <c r="S60">
        <f t="shared" si="35"/>
        <v>1.0075783791240012</v>
      </c>
      <c r="T60">
        <f t="shared" si="36"/>
        <v>2.4435500620143857</v>
      </c>
      <c r="U60">
        <f t="shared" si="37"/>
        <v>3.8607263692651612E-2</v>
      </c>
      <c r="V60">
        <f t="shared" si="38"/>
        <v>0.16199431369512218</v>
      </c>
      <c r="W60">
        <f t="shared" si="39"/>
        <v>2.0980285063558357</v>
      </c>
      <c r="X60">
        <f t="shared" si="40"/>
        <v>4.0401325002643587</v>
      </c>
      <c r="Y60" s="8">
        <v>171.04</v>
      </c>
      <c r="Z60">
        <v>170.15</v>
      </c>
      <c r="AA60" s="4">
        <f t="shared" si="41"/>
        <v>-5.2034611786715762E-3</v>
      </c>
      <c r="AB60" t="str">
        <f t="shared" si="42"/>
        <v>DOWN</v>
      </c>
      <c r="AC60">
        <f t="shared" si="14"/>
        <v>-0.70239730913560772</v>
      </c>
    </row>
    <row r="61" spans="1:29" x14ac:dyDescent="0.25">
      <c r="A61" t="s">
        <v>42</v>
      </c>
      <c r="B61" s="1">
        <v>43055</v>
      </c>
      <c r="C61">
        <v>2557</v>
      </c>
      <c r="D61">
        <v>0.35831746555201699</v>
      </c>
      <c r="E61">
        <v>8.9284885993644897E-2</v>
      </c>
      <c r="F61" s="2">
        <v>43055.732118055559</v>
      </c>
      <c r="G61">
        <v>408291</v>
      </c>
      <c r="H61">
        <v>866191</v>
      </c>
      <c r="I61">
        <v>15599546</v>
      </c>
      <c r="J61">
        <v>64</v>
      </c>
      <c r="K61" s="10">
        <f t="shared" si="32"/>
        <v>0.73211805555911269</v>
      </c>
      <c r="L61">
        <f>C61/VLOOKUP(A61, 'Normalization Factors'!$A$1:$C$9, 2, )</f>
        <v>1.6822368421052631</v>
      </c>
      <c r="M61">
        <f>G61/VLOOKUP(A61, 'Normalization Factors'!$A$1:$C$9, 2, )</f>
        <v>268.61250000000001</v>
      </c>
      <c r="N61">
        <f>H61/VLOOKUP(A61, 'Normalization Factors'!$A$1:$C$9, 2, )</f>
        <v>569.86249999999995</v>
      </c>
      <c r="O61">
        <f>I61/VLOOKUP(A61, 'Normalization Factors'!$A$1:$C$9, 2, )</f>
        <v>10262.859210526316</v>
      </c>
      <c r="P61">
        <f>J61/VLOOKUP(A61, 'Normalization Factors'!$A$1:$C$9, 2, )</f>
        <v>4.2105263157894736E-2</v>
      </c>
      <c r="Q61" s="8">
        <f t="shared" si="33"/>
        <v>0.46699701296992352</v>
      </c>
      <c r="R61">
        <f t="shared" si="34"/>
        <v>-0.63364084785113861</v>
      </c>
      <c r="S61">
        <f t="shared" si="35"/>
        <v>-0.20687232521933333</v>
      </c>
      <c r="T61">
        <f t="shared" si="36"/>
        <v>2.2470992868308475</v>
      </c>
      <c r="U61">
        <f t="shared" si="37"/>
        <v>3.7357366833237426E-2</v>
      </c>
      <c r="V61">
        <f t="shared" si="38"/>
        <v>0.10069495195609429</v>
      </c>
      <c r="W61">
        <f t="shared" si="39"/>
        <v>2.2800513516543006</v>
      </c>
      <c r="X61">
        <f t="shared" si="40"/>
        <v>2.229512492518293</v>
      </c>
      <c r="Y61" s="8">
        <v>171.18</v>
      </c>
      <c r="Z61">
        <v>171.1</v>
      </c>
      <c r="AA61" s="4">
        <f t="shared" si="41"/>
        <v>-4.6734431592483058E-4</v>
      </c>
      <c r="AB61" t="str">
        <f t="shared" si="42"/>
        <v>DOWN</v>
      </c>
      <c r="AC61">
        <f t="shared" si="14"/>
        <v>-0.12107727228740689</v>
      </c>
    </row>
    <row r="62" spans="1:29" x14ac:dyDescent="0.25">
      <c r="A62" t="s">
        <v>42</v>
      </c>
      <c r="B62" s="1">
        <v>43054</v>
      </c>
      <c r="C62">
        <v>4137</v>
      </c>
      <c r="D62">
        <v>0.43461034836882301</v>
      </c>
      <c r="E62">
        <v>4.3181578706188897E-2</v>
      </c>
      <c r="F62" s="2">
        <v>43054.726840277777</v>
      </c>
      <c r="G62">
        <v>8286839</v>
      </c>
      <c r="H62">
        <v>12393491</v>
      </c>
      <c r="I62">
        <v>21339523</v>
      </c>
      <c r="J62">
        <v>71</v>
      </c>
      <c r="K62" s="10">
        <f t="shared" si="32"/>
        <v>0.72684027777722804</v>
      </c>
      <c r="L62">
        <f>C62/VLOOKUP(A62, 'Normalization Factors'!$A$1:$C$9, 2, )</f>
        <v>2.7217105263157895</v>
      </c>
      <c r="M62">
        <f>G62/VLOOKUP(A62, 'Normalization Factors'!$A$1:$C$9, 2, )</f>
        <v>5451.8677631578948</v>
      </c>
      <c r="N62">
        <f>H62/VLOOKUP(A62, 'Normalization Factors'!$A$1:$C$9, 2, )</f>
        <v>8153.6125000000002</v>
      </c>
      <c r="O62">
        <f>I62/VLOOKUP(A62, 'Normalization Factors'!$A$1:$C$9, 2, )</f>
        <v>14039.159868421053</v>
      </c>
      <c r="P62">
        <f>J62/VLOOKUP(A62, 'Normalization Factors'!$A$1:$C$9, 2, )</f>
        <v>4.6710526315789473E-2</v>
      </c>
      <c r="Q62" s="8">
        <f t="shared" si="33"/>
        <v>1.4945836437349276</v>
      </c>
      <c r="R62">
        <f t="shared" si="34"/>
        <v>-1.188964061242789</v>
      </c>
      <c r="S62">
        <f t="shared" si="35"/>
        <v>-0.40965135182926843</v>
      </c>
      <c r="T62">
        <f t="shared" si="36"/>
        <v>4.0622584961290373</v>
      </c>
      <c r="U62">
        <f t="shared" si="37"/>
        <v>4.3113905273991771</v>
      </c>
      <c r="V62">
        <f t="shared" si="38"/>
        <v>4.2338715208678757</v>
      </c>
      <c r="W62">
        <f t="shared" si="39"/>
        <v>3.4070418233063293</v>
      </c>
      <c r="X62">
        <f t="shared" si="40"/>
        <v>2.5720622237134947</v>
      </c>
      <c r="Y62" s="8">
        <v>169.97</v>
      </c>
      <c r="Z62">
        <v>169.08</v>
      </c>
      <c r="AA62" s="4">
        <f t="shared" si="41"/>
        <v>-5.236218156145122E-3</v>
      </c>
      <c r="AB62" t="str">
        <f t="shared" si="42"/>
        <v>DOWN</v>
      </c>
      <c r="AC62">
        <f t="shared" si="14"/>
        <v>-0.70641796316586181</v>
      </c>
    </row>
    <row r="63" spans="1:29" x14ac:dyDescent="0.25">
      <c r="A63" t="s">
        <v>42</v>
      </c>
      <c r="B63" s="1">
        <v>43053</v>
      </c>
      <c r="C63">
        <v>5034</v>
      </c>
      <c r="D63">
        <v>0.46817756258038701</v>
      </c>
      <c r="E63">
        <v>1.6061838332765501E-2</v>
      </c>
      <c r="F63" s="2">
        <v>43053.743194444447</v>
      </c>
      <c r="G63">
        <v>14856364</v>
      </c>
      <c r="H63">
        <v>22530685</v>
      </c>
      <c r="I63">
        <v>10196381</v>
      </c>
      <c r="J63">
        <v>74</v>
      </c>
      <c r="K63" s="10">
        <f t="shared" si="32"/>
        <v>0.74319444444699911</v>
      </c>
      <c r="L63">
        <f>C63/VLOOKUP(A63, 'Normalization Factors'!$A$1:$C$9, 2, )</f>
        <v>3.3118421052631577</v>
      </c>
      <c r="M63">
        <f>G63/VLOOKUP(A63, 'Normalization Factors'!$A$1:$C$9, 2, )</f>
        <v>9773.9236842105256</v>
      </c>
      <c r="N63">
        <f>H63/VLOOKUP(A63, 'Normalization Factors'!$A$1:$C$9, 2, )</f>
        <v>14822.819078947368</v>
      </c>
      <c r="O63">
        <f>I63/VLOOKUP(A63, 'Normalization Factors'!$A$1:$C$9, 2, )</f>
        <v>6708.1453947368418</v>
      </c>
      <c r="P63">
        <f>J63/VLOOKUP(A63, 'Normalization Factors'!$A$1:$C$9, 2, )</f>
        <v>4.8684210526315788E-2</v>
      </c>
      <c r="Q63" s="8">
        <f t="shared" si="33"/>
        <v>1.9466994805247511</v>
      </c>
      <c r="R63">
        <f t="shared" si="34"/>
        <v>-1.51562655590105</v>
      </c>
      <c r="S63">
        <f t="shared" si="35"/>
        <v>0.21869681578316286</v>
      </c>
      <c r="T63">
        <f t="shared" si="36"/>
        <v>5.0927634396356671</v>
      </c>
      <c r="U63">
        <f t="shared" si="37"/>
        <v>7.8752918578431812</v>
      </c>
      <c r="V63">
        <f t="shared" si="38"/>
        <v>7.8686179675911418</v>
      </c>
      <c r="W63">
        <f t="shared" si="39"/>
        <v>1.2191907468533172</v>
      </c>
      <c r="X63">
        <f t="shared" si="40"/>
        <v>2.7188692513685804</v>
      </c>
      <c r="Y63" s="8">
        <v>173.04</v>
      </c>
      <c r="Z63">
        <v>171.34</v>
      </c>
      <c r="AA63" s="4">
        <f t="shared" si="41"/>
        <v>-9.8243180767451956E-3</v>
      </c>
      <c r="AB63" t="str">
        <f t="shared" si="42"/>
        <v>DOWN</v>
      </c>
      <c r="AC63">
        <f t="shared" si="14"/>
        <v>-1.2695701175997425</v>
      </c>
    </row>
    <row r="64" spans="1:29" x14ac:dyDescent="0.25">
      <c r="A64" t="s">
        <v>42</v>
      </c>
      <c r="B64" s="1">
        <v>43052</v>
      </c>
      <c r="C64">
        <v>2719</v>
      </c>
      <c r="D64">
        <v>0.35862885567193198</v>
      </c>
      <c r="E64">
        <v>8.5777491000965794E-2</v>
      </c>
      <c r="F64" s="2">
        <v>43052.740428240744</v>
      </c>
      <c r="G64">
        <v>305248</v>
      </c>
      <c r="H64">
        <v>749550</v>
      </c>
      <c r="I64">
        <v>12309559</v>
      </c>
      <c r="J64">
        <v>51</v>
      </c>
      <c r="K64" s="10">
        <f t="shared" si="32"/>
        <v>0.74042824074422242</v>
      </c>
      <c r="L64">
        <f>C64/VLOOKUP(A64, 'Normalization Factors'!$A$1:$C$9, 2, )</f>
        <v>1.7888157894736842</v>
      </c>
      <c r="M64">
        <f>G64/VLOOKUP(A64, 'Normalization Factors'!$A$1:$C$9, 2, )</f>
        <v>200.82105263157894</v>
      </c>
      <c r="N64">
        <f>H64/VLOOKUP(A64, 'Normalization Factors'!$A$1:$C$9, 2, )</f>
        <v>493.125</v>
      </c>
      <c r="O64">
        <f>I64/VLOOKUP(A64, 'Normalization Factors'!$A$1:$C$9, 2, )</f>
        <v>8098.3940789473681</v>
      </c>
      <c r="P64">
        <f>J64/VLOOKUP(A64, 'Normalization Factors'!$A$1:$C$9, 2, )</f>
        <v>3.3552631578947369E-2</v>
      </c>
      <c r="Q64" s="8">
        <f t="shared" si="33"/>
        <v>0.47119111748351605</v>
      </c>
      <c r="R64">
        <f t="shared" si="34"/>
        <v>-0.67588809588096255</v>
      </c>
      <c r="S64">
        <f t="shared" si="35"/>
        <v>0.11241570327039745</v>
      </c>
      <c r="T64">
        <f t="shared" si="36"/>
        <v>2.4332105475310417</v>
      </c>
      <c r="U64">
        <f t="shared" si="37"/>
        <v>-1.8542425738210539E-2</v>
      </c>
      <c r="V64">
        <f t="shared" si="38"/>
        <v>5.8872682372198774E-2</v>
      </c>
      <c r="W64">
        <f t="shared" si="39"/>
        <v>1.6340933624743712</v>
      </c>
      <c r="X64">
        <f t="shared" si="40"/>
        <v>1.5933487060129183</v>
      </c>
      <c r="Y64" s="8">
        <v>173.5</v>
      </c>
      <c r="Z64">
        <v>173.97</v>
      </c>
      <c r="AA64" s="4">
        <f t="shared" si="41"/>
        <v>2.708933717579244E-3</v>
      </c>
      <c r="AB64" t="str">
        <f t="shared" si="42"/>
        <v>UP</v>
      </c>
      <c r="AC64">
        <f t="shared" si="14"/>
        <v>0.26878516501864103</v>
      </c>
    </row>
    <row r="65" spans="1:29" x14ac:dyDescent="0.25">
      <c r="A65" t="s">
        <v>42</v>
      </c>
      <c r="B65" s="1">
        <v>43051</v>
      </c>
      <c r="C65">
        <v>2793</v>
      </c>
      <c r="D65">
        <v>0.356521010193808</v>
      </c>
      <c r="E65">
        <v>0.109434659293475</v>
      </c>
      <c r="F65" s="2">
        <v>43051.758252314816</v>
      </c>
      <c r="G65">
        <v>756809</v>
      </c>
      <c r="H65">
        <v>1834381</v>
      </c>
      <c r="I65">
        <v>10139671</v>
      </c>
      <c r="J65">
        <v>38</v>
      </c>
      <c r="K65" s="10">
        <f t="shared" si="32"/>
        <v>0.75825231481576338</v>
      </c>
      <c r="L65">
        <f>C65/VLOOKUP(A65, 'Normalization Factors'!$A$1:$C$9, 2, )</f>
        <v>1.8374999999999999</v>
      </c>
      <c r="M65">
        <f>G65/VLOOKUP(A65, 'Normalization Factors'!$A$1:$C$9, 2, )</f>
        <v>497.90065789473687</v>
      </c>
      <c r="N65">
        <f>H65/VLOOKUP(A65, 'Normalization Factors'!$A$1:$C$9, 2, )</f>
        <v>1206.8296052631579</v>
      </c>
      <c r="O65">
        <f>I65/VLOOKUP(A65, 'Normalization Factors'!$A$1:$C$9, 2, )</f>
        <v>6670.836184210526</v>
      </c>
      <c r="P65">
        <f>J65/VLOOKUP(A65, 'Normalization Factors'!$A$1:$C$9, 2, )</f>
        <v>2.5000000000000001E-2</v>
      </c>
      <c r="Q65" s="8">
        <f t="shared" si="33"/>
        <v>0.44280060773911906</v>
      </c>
      <c r="R65">
        <f t="shared" si="34"/>
        <v>-0.39093294864974093</v>
      </c>
      <c r="S65">
        <f t="shared" si="35"/>
        <v>0.79723960829653995</v>
      </c>
      <c r="T65">
        <f t="shared" si="36"/>
        <v>2.5182243332829821</v>
      </c>
      <c r="U65">
        <f t="shared" si="37"/>
        <v>0.22642488143797426</v>
      </c>
      <c r="V65">
        <f t="shared" si="38"/>
        <v>0.44784478081928847</v>
      </c>
      <c r="W65">
        <f t="shared" si="39"/>
        <v>1.2080562719856678</v>
      </c>
      <c r="X65">
        <f t="shared" si="40"/>
        <v>0.95718491950754403</v>
      </c>
      <c r="Y65" s="8" t="s">
        <v>16</v>
      </c>
      <c r="Z65" t="s">
        <v>16</v>
      </c>
      <c r="AA65" s="4" t="str">
        <f t="shared" si="41"/>
        <v>N/A</v>
      </c>
      <c r="AB65" t="str">
        <f t="shared" si="42"/>
        <v>N/A</v>
      </c>
      <c r="AC65" t="str">
        <f t="shared" si="14"/>
        <v>N/A</v>
      </c>
    </row>
    <row r="66" spans="1:29" x14ac:dyDescent="0.25">
      <c r="A66" t="s">
        <v>10</v>
      </c>
      <c r="B66" s="1">
        <v>43057</v>
      </c>
      <c r="C66">
        <v>152</v>
      </c>
      <c r="D66">
        <v>0.32042998120300697</v>
      </c>
      <c r="E66">
        <v>-2.4401379870129799E-2</v>
      </c>
      <c r="F66" s="2">
        <v>43057.804618055554</v>
      </c>
      <c r="G66">
        <v>13929</v>
      </c>
      <c r="H66">
        <v>12306</v>
      </c>
      <c r="I66">
        <v>209299</v>
      </c>
      <c r="J66">
        <v>1</v>
      </c>
      <c r="K66" s="10">
        <f t="shared" si="32"/>
        <v>0.804618055553874</v>
      </c>
      <c r="L66">
        <f>C66/VLOOKUP(A66, 'Normalization Factors'!$A$1:$C$9, 2, )</f>
        <v>0.21933621933621933</v>
      </c>
      <c r="M66">
        <f>G66/VLOOKUP(A66, 'Normalization Factors'!$A$1:$C$9, 2, )</f>
        <v>20.0995670995671</v>
      </c>
      <c r="N66">
        <f>H66/VLOOKUP(A66, 'Normalization Factors'!$A$1:$C$9, 2, )</f>
        <v>17.757575757575758</v>
      </c>
      <c r="O66">
        <f>I66/VLOOKUP(A66, 'Normalization Factors'!$A$1:$C$9, 2, )</f>
        <v>302.018759018759</v>
      </c>
      <c r="P66">
        <f>J66/VLOOKUP(A66, 'Normalization Factors'!$A$1:$C$9, 2, )</f>
        <v>1.443001443001443E-3</v>
      </c>
      <c r="Q66" s="8">
        <f t="shared" si="33"/>
        <v>-4.330841727375865E-2</v>
      </c>
      <c r="R66">
        <f t="shared" si="34"/>
        <v>-2.0030138102795036</v>
      </c>
      <c r="S66">
        <f t="shared" si="35"/>
        <v>2.5786711432114693</v>
      </c>
      <c r="T66">
        <f t="shared" si="36"/>
        <v>-0.30746036969768165</v>
      </c>
      <c r="U66">
        <f t="shared" si="37"/>
        <v>-0.16756260374888526</v>
      </c>
      <c r="V66">
        <f t="shared" si="38"/>
        <v>-0.20020462100709699</v>
      </c>
      <c r="W66">
        <f t="shared" si="39"/>
        <v>-0.69263893322185188</v>
      </c>
      <c r="X66">
        <f t="shared" si="40"/>
        <v>-0.79503710273070261</v>
      </c>
      <c r="Y66" s="8" t="s">
        <v>16</v>
      </c>
      <c r="Z66" t="s">
        <v>16</v>
      </c>
      <c r="AA66" s="4" t="str">
        <f t="shared" si="41"/>
        <v>N/A</v>
      </c>
      <c r="AB66" t="str">
        <f t="shared" si="42"/>
        <v>N/A</v>
      </c>
      <c r="AC66" t="str">
        <f t="shared" si="14"/>
        <v>N/A</v>
      </c>
    </row>
    <row r="67" spans="1:29" x14ac:dyDescent="0.25">
      <c r="A67" t="s">
        <v>10</v>
      </c>
      <c r="B67" s="1">
        <v>43056</v>
      </c>
      <c r="C67">
        <v>376</v>
      </c>
      <c r="D67">
        <v>0.48083149120383101</v>
      </c>
      <c r="E67">
        <v>-0.23310343173375001</v>
      </c>
      <c r="F67" s="2">
        <v>43056.721018518518</v>
      </c>
      <c r="G67">
        <v>11856</v>
      </c>
      <c r="H67">
        <v>8444</v>
      </c>
      <c r="I67">
        <v>2530128</v>
      </c>
      <c r="J67">
        <v>10</v>
      </c>
      <c r="K67" s="10">
        <f t="shared" si="32"/>
        <v>0.72101851851766696</v>
      </c>
      <c r="L67">
        <f>C67/VLOOKUP(A67, 'Normalization Factors'!$A$1:$C$9, 2, )</f>
        <v>0.54256854256854259</v>
      </c>
      <c r="M67">
        <f>G67/VLOOKUP(A67, 'Normalization Factors'!$A$1:$C$9, 2, )</f>
        <v>17.10822510822511</v>
      </c>
      <c r="N67">
        <f>H67/VLOOKUP(A67, 'Normalization Factors'!$A$1:$C$9, 2, )</f>
        <v>12.184704184704184</v>
      </c>
      <c r="O67">
        <f>I67/VLOOKUP(A67, 'Normalization Factors'!$A$1:$C$9, 2, )</f>
        <v>3650.9783549783551</v>
      </c>
      <c r="P67">
        <f>J67/VLOOKUP(A67, 'Normalization Factors'!$A$1:$C$9, 2, )</f>
        <v>1.443001443001443E-2</v>
      </c>
      <c r="Q67" s="8">
        <f t="shared" si="33"/>
        <v>2.1171348789527853</v>
      </c>
      <c r="R67">
        <f t="shared" si="34"/>
        <v>-4.5168702102057248</v>
      </c>
      <c r="S67">
        <f t="shared" si="35"/>
        <v>-0.63333084812469864</v>
      </c>
      <c r="T67">
        <f t="shared" si="36"/>
        <v>0.25697732331001527</v>
      </c>
      <c r="U67">
        <f t="shared" si="37"/>
        <v>-0.17002921868804607</v>
      </c>
      <c r="V67">
        <f t="shared" si="38"/>
        <v>-0.20324186013108544</v>
      </c>
      <c r="W67">
        <f t="shared" si="39"/>
        <v>0.30681685605796938</v>
      </c>
      <c r="X67">
        <f t="shared" si="40"/>
        <v>0.17096584980493096</v>
      </c>
      <c r="Y67" s="8">
        <v>49</v>
      </c>
      <c r="Z67">
        <v>48.94</v>
      </c>
      <c r="AA67" s="4">
        <f t="shared" si="41"/>
        <v>-1.2244897959184137E-3</v>
      </c>
      <c r="AB67" t="str">
        <f t="shared" si="42"/>
        <v>DOWN</v>
      </c>
      <c r="AC67">
        <f t="shared" si="14"/>
        <v>-0.21401075578976578</v>
      </c>
    </row>
    <row r="68" spans="1:29" x14ac:dyDescent="0.25">
      <c r="A68" t="s">
        <v>10</v>
      </c>
      <c r="B68" s="1">
        <v>43055</v>
      </c>
      <c r="C68">
        <v>220</v>
      </c>
      <c r="D68">
        <v>0.34548857077266099</v>
      </c>
      <c r="E68">
        <v>0.16734549226026399</v>
      </c>
      <c r="F68" s="2">
        <v>43055.761932870373</v>
      </c>
      <c r="G68">
        <v>1574</v>
      </c>
      <c r="H68">
        <v>2684</v>
      </c>
      <c r="I68">
        <v>2564042</v>
      </c>
      <c r="J68">
        <v>10</v>
      </c>
      <c r="K68" s="10">
        <f t="shared" si="32"/>
        <v>0.76193287037312984</v>
      </c>
      <c r="L68">
        <f>C68/VLOOKUP(A68, 'Normalization Factors'!$A$1:$C$9, 2, )</f>
        <v>0.31746031746031744</v>
      </c>
      <c r="M68">
        <f>G68/VLOOKUP(A68, 'Normalization Factors'!$A$1:$C$9, 2, )</f>
        <v>2.2712842712842711</v>
      </c>
      <c r="N68">
        <f>H68/VLOOKUP(A68, 'Normalization Factors'!$A$1:$C$9, 2, )</f>
        <v>3.873015873015873</v>
      </c>
      <c r="O68">
        <f>I68/VLOOKUP(A68, 'Normalization Factors'!$A$1:$C$9, 2, )</f>
        <v>3699.9163059163061</v>
      </c>
      <c r="P68">
        <f>J68/VLOOKUP(A68, 'Normalization Factors'!$A$1:$C$9, 2, )</f>
        <v>1.443001443001443E-2</v>
      </c>
      <c r="Q68" s="8">
        <f t="shared" si="33"/>
        <v>0.29420500045138176</v>
      </c>
      <c r="R68">
        <f t="shared" si="34"/>
        <v>0.30661418506867716</v>
      </c>
      <c r="S68">
        <f t="shared" si="35"/>
        <v>0.9386512978656385</v>
      </c>
      <c r="T68">
        <f t="shared" si="36"/>
        <v>-0.13611321289177369</v>
      </c>
      <c r="U68">
        <f t="shared" si="37"/>
        <v>-0.18226353359612671</v>
      </c>
      <c r="V68">
        <f t="shared" si="38"/>
        <v>-0.20777176623004284</v>
      </c>
      <c r="W68">
        <f t="shared" si="39"/>
        <v>0.32142178543347955</v>
      </c>
      <c r="X68">
        <f t="shared" si="40"/>
        <v>0.17096584980493096</v>
      </c>
      <c r="Y68" s="8">
        <v>49.11</v>
      </c>
      <c r="Z68">
        <v>49.2</v>
      </c>
      <c r="AA68" s="4">
        <f t="shared" si="41"/>
        <v>1.8326206475260316E-3</v>
      </c>
      <c r="AB68" t="str">
        <f t="shared" si="42"/>
        <v>UP</v>
      </c>
      <c r="AC68">
        <f t="shared" si="14"/>
        <v>0.16122482372282837</v>
      </c>
    </row>
    <row r="69" spans="1:29" x14ac:dyDescent="0.25">
      <c r="A69" t="s">
        <v>10</v>
      </c>
      <c r="B69" s="1">
        <v>43054</v>
      </c>
      <c r="C69">
        <v>236</v>
      </c>
      <c r="D69">
        <v>0.28857508193313203</v>
      </c>
      <c r="E69">
        <v>0.16380658889133401</v>
      </c>
      <c r="F69" s="2">
        <v>43054.724004629628</v>
      </c>
      <c r="G69">
        <v>2762</v>
      </c>
      <c r="H69">
        <v>3431</v>
      </c>
      <c r="I69">
        <v>1564770</v>
      </c>
      <c r="J69">
        <v>8</v>
      </c>
      <c r="K69" s="10">
        <f t="shared" si="32"/>
        <v>0.72400462962832535</v>
      </c>
      <c r="L69">
        <f>C69/VLOOKUP(A69, 'Normalization Factors'!$A$1:$C$9, 2, )</f>
        <v>0.34054834054834054</v>
      </c>
      <c r="M69">
        <f>G69/VLOOKUP(A69, 'Normalization Factors'!$A$1:$C$9, 2, )</f>
        <v>3.9855699855699855</v>
      </c>
      <c r="N69">
        <f>H69/VLOOKUP(A69, 'Normalization Factors'!$A$1:$C$9, 2, )</f>
        <v>4.9509379509379512</v>
      </c>
      <c r="O69">
        <f>I69/VLOOKUP(A69, 'Normalization Factors'!$A$1:$C$9, 2, )</f>
        <v>2257.9653679653679</v>
      </c>
      <c r="P69">
        <f>J69/VLOOKUP(A69, 'Normalization Factors'!$A$1:$C$9, 2, )</f>
        <v>1.1544011544011544E-2</v>
      </c>
      <c r="Q69" s="8">
        <f t="shared" si="33"/>
        <v>-0.47236113366788496</v>
      </c>
      <c r="R69">
        <f t="shared" si="34"/>
        <v>0.26398741258002656</v>
      </c>
      <c r="S69">
        <f t="shared" si="35"/>
        <v>-0.51860060949153797</v>
      </c>
      <c r="T69">
        <f t="shared" si="36"/>
        <v>-9.5796234819795309E-2</v>
      </c>
      <c r="U69">
        <f t="shared" si="37"/>
        <v>-0.18084995976702734</v>
      </c>
      <c r="V69">
        <f t="shared" si="38"/>
        <v>-0.20718429403283428</v>
      </c>
      <c r="W69">
        <f t="shared" si="39"/>
        <v>-0.10891073172535709</v>
      </c>
      <c r="X69">
        <f t="shared" si="40"/>
        <v>-4.3701472980765391E-2</v>
      </c>
      <c r="Y69" s="8">
        <v>48.88</v>
      </c>
      <c r="Z69">
        <v>48.82</v>
      </c>
      <c r="AA69" s="4">
        <f t="shared" si="41"/>
        <v>-1.2274959083470186E-3</v>
      </c>
      <c r="AB69" t="str">
        <f t="shared" si="42"/>
        <v>DOWN</v>
      </c>
      <c r="AC69">
        <f t="shared" ref="AC69:AC78" si="43">IFERROR(STANDARDIZE(AA69, $AA$1, $AA$2), "N/A")</f>
        <v>-0.21437973177545397</v>
      </c>
    </row>
    <row r="70" spans="1:29" x14ac:dyDescent="0.25">
      <c r="A70" t="s">
        <v>10</v>
      </c>
      <c r="B70" s="1">
        <v>43053</v>
      </c>
      <c r="C70">
        <v>387</v>
      </c>
      <c r="D70">
        <v>0.33826647333430199</v>
      </c>
      <c r="E70">
        <v>0.14675150941866</v>
      </c>
      <c r="F70" s="2">
        <v>43053.731863425928</v>
      </c>
      <c r="G70">
        <v>15748</v>
      </c>
      <c r="H70">
        <v>6632</v>
      </c>
      <c r="I70">
        <v>2212768</v>
      </c>
      <c r="J70">
        <v>10</v>
      </c>
      <c r="K70" s="10">
        <f t="shared" si="32"/>
        <v>0.731863425928168</v>
      </c>
      <c r="L70">
        <f>C70/VLOOKUP(A70, 'Normalization Factors'!$A$1:$C$9, 2, )</f>
        <v>0.55844155844155841</v>
      </c>
      <c r="M70">
        <f>G70/VLOOKUP(A70, 'Normalization Factors'!$A$1:$C$9, 2, )</f>
        <v>22.724386724386726</v>
      </c>
      <c r="N70">
        <f>H70/VLOOKUP(A70, 'Normalization Factors'!$A$1:$C$9, 2, )</f>
        <v>9.5699855699855707</v>
      </c>
      <c r="O70">
        <f>I70/VLOOKUP(A70, 'Normalization Factors'!$A$1:$C$9, 2, )</f>
        <v>3193.027417027417</v>
      </c>
      <c r="P70">
        <f>J70/VLOOKUP(A70, 'Normalization Factors'!$A$1:$C$9, 2, )</f>
        <v>1.443001443001443E-2</v>
      </c>
      <c r="Q70" s="8">
        <f t="shared" si="33"/>
        <v>0.19693077905959164</v>
      </c>
      <c r="R70">
        <f t="shared" si="34"/>
        <v>5.8555696404813166E-2</v>
      </c>
      <c r="S70">
        <f t="shared" si="35"/>
        <v>-0.21665552391448067</v>
      </c>
      <c r="T70">
        <f t="shared" si="36"/>
        <v>0.28469524573450028</v>
      </c>
      <c r="U70">
        <f t="shared" si="37"/>
        <v>-0.1653982175576969</v>
      </c>
      <c r="V70">
        <f t="shared" si="38"/>
        <v>-0.20466689309138245</v>
      </c>
      <c r="W70">
        <f t="shared" si="39"/>
        <v>0.17014703278109539</v>
      </c>
      <c r="X70">
        <f t="shared" si="40"/>
        <v>0.17096584980493096</v>
      </c>
      <c r="Y70" s="8">
        <v>49.32</v>
      </c>
      <c r="Z70">
        <v>49.2</v>
      </c>
      <c r="AA70" s="4">
        <f t="shared" si="41"/>
        <v>-2.4330900243308483E-3</v>
      </c>
      <c r="AB70" t="str">
        <f t="shared" si="42"/>
        <v>DOWN</v>
      </c>
      <c r="AC70">
        <f t="shared" si="43"/>
        <v>-0.36235665807140666</v>
      </c>
    </row>
    <row r="71" spans="1:29" x14ac:dyDescent="0.25">
      <c r="A71" t="s">
        <v>10</v>
      </c>
      <c r="B71" s="1">
        <v>43052</v>
      </c>
      <c r="C71">
        <v>231</v>
      </c>
      <c r="D71">
        <v>0.33578175852526398</v>
      </c>
      <c r="E71">
        <v>0.190826048050073</v>
      </c>
      <c r="F71" s="2">
        <v>43052.705185185187</v>
      </c>
      <c r="G71">
        <v>6490</v>
      </c>
      <c r="H71">
        <v>10995</v>
      </c>
      <c r="I71">
        <v>828298</v>
      </c>
      <c r="J71">
        <v>8</v>
      </c>
      <c r="K71" s="10">
        <f t="shared" si="32"/>
        <v>0.70518518518656492</v>
      </c>
      <c r="L71">
        <f>C71/VLOOKUP(A71, 'Normalization Factors'!$A$1:$C$9, 2, )</f>
        <v>0.33333333333333331</v>
      </c>
      <c r="M71">
        <f>G71/VLOOKUP(A71, 'Normalization Factors'!$A$1:$C$9, 2, )</f>
        <v>9.3650793650793656</v>
      </c>
      <c r="N71">
        <f>H71/VLOOKUP(A71, 'Normalization Factors'!$A$1:$C$9, 2, )</f>
        <v>15.865800865800866</v>
      </c>
      <c r="O71">
        <f>I71/VLOOKUP(A71, 'Normalization Factors'!$A$1:$C$9, 2, )</f>
        <v>1195.2352092352091</v>
      </c>
      <c r="P71">
        <f>J71/VLOOKUP(A71, 'Normalization Factors'!$A$1:$C$9, 2, )</f>
        <v>1.1544011544011544E-2</v>
      </c>
      <c r="Q71" s="8">
        <f t="shared" si="33"/>
        <v>0.16346422720360604</v>
      </c>
      <c r="R71">
        <f t="shared" si="34"/>
        <v>0.58944200069843466</v>
      </c>
      <c r="S71">
        <f t="shared" si="35"/>
        <v>-1.2416679273954006</v>
      </c>
      <c r="T71">
        <f t="shared" si="36"/>
        <v>-0.10839529046728857</v>
      </c>
      <c r="U71">
        <f t="shared" si="37"/>
        <v>-0.17641409845820369</v>
      </c>
      <c r="V71">
        <f t="shared" si="38"/>
        <v>-0.20123564650982845</v>
      </c>
      <c r="W71">
        <f t="shared" si="39"/>
        <v>-0.42606947286591013</v>
      </c>
      <c r="X71">
        <f t="shared" si="40"/>
        <v>-4.3701472980765391E-2</v>
      </c>
      <c r="Y71" s="8">
        <v>49.1</v>
      </c>
      <c r="Z71">
        <v>49.4</v>
      </c>
      <c r="AA71" s="4">
        <f t="shared" si="41"/>
        <v>6.1099796334011637E-3</v>
      </c>
      <c r="AB71" t="str">
        <f t="shared" si="42"/>
        <v>UP</v>
      </c>
      <c r="AC71">
        <f t="shared" si="43"/>
        <v>0.68623604184548304</v>
      </c>
    </row>
    <row r="72" spans="1:29" x14ac:dyDescent="0.25">
      <c r="A72" t="s">
        <v>10</v>
      </c>
      <c r="B72" s="1">
        <v>43051</v>
      </c>
      <c r="C72">
        <v>131</v>
      </c>
      <c r="D72">
        <v>0.14472560942026499</v>
      </c>
      <c r="E72">
        <v>6.7227206635603595E-2</v>
      </c>
      <c r="F72" s="2">
        <v>43051.686574074076</v>
      </c>
      <c r="G72">
        <v>32084</v>
      </c>
      <c r="H72">
        <v>58946</v>
      </c>
      <c r="I72">
        <v>1130109</v>
      </c>
      <c r="J72">
        <v>2</v>
      </c>
      <c r="K72" s="10">
        <f t="shared" si="32"/>
        <v>0.68657407407590654</v>
      </c>
      <c r="L72">
        <f>C72/VLOOKUP(A72, 'Normalization Factors'!$A$1:$C$9, 2, )</f>
        <v>0.18903318903318903</v>
      </c>
      <c r="M72">
        <f>G72/VLOOKUP(A72, 'Normalization Factors'!$A$1:$C$9, 2, )</f>
        <v>46.297258297258296</v>
      </c>
      <c r="N72">
        <f>H72/VLOOKUP(A72, 'Normalization Factors'!$A$1:$C$9, 2, )</f>
        <v>85.059163059163055</v>
      </c>
      <c r="O72">
        <f>I72/VLOOKUP(A72, 'Normalization Factors'!$A$1:$C$9, 2, )</f>
        <v>1630.7489177489178</v>
      </c>
      <c r="P72">
        <f>J72/VLOOKUP(A72, 'Normalization Factors'!$A$1:$C$9, 2, )</f>
        <v>2.886002886002886E-3</v>
      </c>
      <c r="Q72" s="8">
        <f t="shared" si="33"/>
        <v>-2.4098655159804427</v>
      </c>
      <c r="R72">
        <f t="shared" si="34"/>
        <v>-0.89932984288779128</v>
      </c>
      <c r="S72">
        <f t="shared" si="35"/>
        <v>-1.9567308101303027</v>
      </c>
      <c r="T72">
        <f t="shared" si="36"/>
        <v>-0.36037640341715321</v>
      </c>
      <c r="U72">
        <f t="shared" si="37"/>
        <v>-0.14596038753061996</v>
      </c>
      <c r="V72">
        <f t="shared" si="38"/>
        <v>-0.16352496467803931</v>
      </c>
      <c r="W72">
        <f t="shared" si="39"/>
        <v>-0.29609576467011789</v>
      </c>
      <c r="X72">
        <f t="shared" si="40"/>
        <v>-0.68770344133785444</v>
      </c>
      <c r="Y72" s="8" t="s">
        <v>16</v>
      </c>
      <c r="Z72" t="s">
        <v>16</v>
      </c>
      <c r="AA72" s="4" t="str">
        <f t="shared" si="41"/>
        <v>N/A</v>
      </c>
      <c r="AB72" t="str">
        <f t="shared" si="42"/>
        <v>N/A</v>
      </c>
      <c r="AC72" t="str">
        <f t="shared" si="43"/>
        <v>N/A</v>
      </c>
    </row>
    <row r="73" spans="1:29" x14ac:dyDescent="0.25">
      <c r="A73" t="s">
        <v>43</v>
      </c>
      <c r="B73" s="1">
        <v>43057</v>
      </c>
      <c r="C73">
        <v>127</v>
      </c>
      <c r="D73">
        <v>0.26026505209576001</v>
      </c>
      <c r="E73">
        <v>0.13946601845223799</v>
      </c>
      <c r="F73" s="2">
        <v>43057.741712962961</v>
      </c>
      <c r="G73">
        <v>3261</v>
      </c>
      <c r="H73">
        <v>17603</v>
      </c>
      <c r="I73">
        <v>1051083</v>
      </c>
      <c r="J73">
        <v>5</v>
      </c>
      <c r="K73" s="10">
        <f t="shared" si="32"/>
        <v>0.74171296296117362</v>
      </c>
      <c r="L73">
        <f>C73/VLOOKUP(A73, 'Normalization Factors'!$A$1:$C$9, 2, )</f>
        <v>0.11869158878504672</v>
      </c>
      <c r="M73">
        <f>G73/VLOOKUP(A73, 'Normalization Factors'!$A$1:$C$9, 2, )</f>
        <v>3.0476635514018691</v>
      </c>
      <c r="N73">
        <f>H73/VLOOKUP(A73, 'Normalization Factors'!$A$1:$C$9, 2, )</f>
        <v>16.451401869158879</v>
      </c>
      <c r="O73">
        <f>I73/VLOOKUP(A73, 'Normalization Factors'!$A$1:$C$9, 2, )</f>
        <v>982.32056074766354</v>
      </c>
      <c r="P73">
        <f>J73/VLOOKUP(A73, 'Normalization Factors'!$A$1:$C$9, 2, )</f>
        <v>4.6728971962616819E-3</v>
      </c>
      <c r="Q73" s="8">
        <f t="shared" si="33"/>
        <v>-0.85366810626315293</v>
      </c>
      <c r="R73">
        <f t="shared" si="34"/>
        <v>-2.9199445094766591E-2</v>
      </c>
      <c r="S73">
        <f t="shared" si="35"/>
        <v>0.1617763871384654</v>
      </c>
      <c r="T73">
        <f t="shared" si="36"/>
        <v>-0.48320895360735877</v>
      </c>
      <c r="U73">
        <f t="shared" si="37"/>
        <v>-0.18162334309422631</v>
      </c>
      <c r="V73">
        <f t="shared" si="38"/>
        <v>-0.20091649142879195</v>
      </c>
      <c r="W73">
        <f t="shared" si="39"/>
        <v>-0.4896112302254465</v>
      </c>
      <c r="X73">
        <f t="shared" si="40"/>
        <v>-0.55479026251026209</v>
      </c>
      <c r="Y73" s="8" t="s">
        <v>16</v>
      </c>
      <c r="Z73" t="s">
        <v>16</v>
      </c>
      <c r="AA73" s="4" t="str">
        <f t="shared" si="41"/>
        <v>N/A</v>
      </c>
      <c r="AB73" t="str">
        <f t="shared" si="42"/>
        <v>N/A</v>
      </c>
      <c r="AC73" t="str">
        <f t="shared" si="43"/>
        <v>N/A</v>
      </c>
    </row>
    <row r="74" spans="1:29" x14ac:dyDescent="0.25">
      <c r="A74" t="s">
        <v>43</v>
      </c>
      <c r="B74" s="1">
        <v>43056</v>
      </c>
      <c r="C74">
        <v>214</v>
      </c>
      <c r="D74">
        <v>0.40578389030491802</v>
      </c>
      <c r="E74">
        <v>0.25743090956291798</v>
      </c>
      <c r="F74" s="2">
        <v>43056.736562500002</v>
      </c>
      <c r="G74">
        <v>4319</v>
      </c>
      <c r="H74">
        <v>29574</v>
      </c>
      <c r="I74">
        <v>1169765</v>
      </c>
      <c r="J74">
        <v>12</v>
      </c>
      <c r="K74" s="10">
        <f t="shared" si="32"/>
        <v>0.73656250000203727</v>
      </c>
      <c r="L74">
        <f>C74/VLOOKUP(A74, 'Normalization Factors'!$A$1:$C$9, 2, )</f>
        <v>0.2</v>
      </c>
      <c r="M74">
        <f>G74/VLOOKUP(A74, 'Normalization Factors'!$A$1:$C$9, 2, )</f>
        <v>4.0364485981308409</v>
      </c>
      <c r="N74">
        <f>H74/VLOOKUP(A74, 'Normalization Factors'!$A$1:$C$9, 2, )</f>
        <v>27.6392523364486</v>
      </c>
      <c r="O74">
        <f>I74/VLOOKUP(A74, 'Normalization Factors'!$A$1:$C$9, 2, )</f>
        <v>1093.2383177570093</v>
      </c>
      <c r="P74">
        <f>J74/VLOOKUP(A74, 'Normalization Factors'!$A$1:$C$9, 2, )</f>
        <v>1.1214953271028037E-2</v>
      </c>
      <c r="Q74" s="8">
        <f t="shared" si="33"/>
        <v>1.1063209143017745</v>
      </c>
      <c r="R74">
        <f t="shared" si="34"/>
        <v>1.3917103822746646</v>
      </c>
      <c r="S74">
        <f t="shared" si="35"/>
        <v>-3.6111039844344363E-2</v>
      </c>
      <c r="T74">
        <f t="shared" si="36"/>
        <v>-0.34122583883296348</v>
      </c>
      <c r="U74">
        <f t="shared" si="37"/>
        <v>-0.18080800603984079</v>
      </c>
      <c r="V74">
        <f t="shared" si="38"/>
        <v>-0.19481906450835146</v>
      </c>
      <c r="W74">
        <f t="shared" si="39"/>
        <v>-0.45650919026334341</v>
      </c>
      <c r="X74">
        <f t="shared" si="40"/>
        <v>-6.8177560251657929E-2</v>
      </c>
      <c r="Y74" s="8">
        <v>21.51</v>
      </c>
      <c r="Z74">
        <v>21.75</v>
      </c>
      <c r="AA74" s="4">
        <f t="shared" si="41"/>
        <v>1.1157601115760038E-2</v>
      </c>
      <c r="AB74" t="str">
        <f t="shared" si="42"/>
        <v>UP</v>
      </c>
      <c r="AC74">
        <f t="shared" si="43"/>
        <v>1.3057907511477513</v>
      </c>
    </row>
    <row r="75" spans="1:29" x14ac:dyDescent="0.25">
      <c r="A75" t="s">
        <v>43</v>
      </c>
      <c r="B75" s="1">
        <v>43055</v>
      </c>
      <c r="C75">
        <v>288</v>
      </c>
      <c r="D75">
        <v>0.44602469803858702</v>
      </c>
      <c r="E75">
        <v>0.243771851489509</v>
      </c>
      <c r="F75" s="2">
        <v>43055.759837962964</v>
      </c>
      <c r="G75">
        <v>6622</v>
      </c>
      <c r="H75">
        <v>45587</v>
      </c>
      <c r="I75">
        <v>3736873</v>
      </c>
      <c r="J75">
        <v>13</v>
      </c>
      <c r="K75" s="10">
        <f t="shared" si="32"/>
        <v>0.75983796296350192</v>
      </c>
      <c r="L75">
        <f>C75/VLOOKUP(A75, 'Normalization Factors'!$A$1:$C$9, 2, )</f>
        <v>0.2691588785046729</v>
      </c>
      <c r="M75">
        <f>G75/VLOOKUP(A75, 'Normalization Factors'!$A$1:$C$9, 2, )</f>
        <v>6.188785046728972</v>
      </c>
      <c r="N75">
        <f>H75/VLOOKUP(A75, 'Normalization Factors'!$A$1:$C$9, 2, )</f>
        <v>42.604672897196259</v>
      </c>
      <c r="O75">
        <f>I75/VLOOKUP(A75, 'Normalization Factors'!$A$1:$C$9, 2, )</f>
        <v>3492.4046728971962</v>
      </c>
      <c r="P75">
        <f>J75/VLOOKUP(A75, 'Normalization Factors'!$A$1:$C$9, 2, )</f>
        <v>1.2149532710280374E-2</v>
      </c>
      <c r="Q75" s="8">
        <f t="shared" si="33"/>
        <v>1.6483231891089121</v>
      </c>
      <c r="R75">
        <f t="shared" si="34"/>
        <v>1.2271843977518049</v>
      </c>
      <c r="S75">
        <f t="shared" si="35"/>
        <v>0.85816225438594185</v>
      </c>
      <c r="T75">
        <f t="shared" si="36"/>
        <v>-0.22045859178347788</v>
      </c>
      <c r="U75">
        <f t="shared" si="37"/>
        <v>-0.17903322226266702</v>
      </c>
      <c r="V75">
        <f t="shared" si="38"/>
        <v>-0.18666284553942539</v>
      </c>
      <c r="W75">
        <f t="shared" si="39"/>
        <v>0.25949249156738496</v>
      </c>
      <c r="X75">
        <f t="shared" si="40"/>
        <v>1.3385400709998703E-3</v>
      </c>
      <c r="Y75" s="8">
        <v>21.43</v>
      </c>
      <c r="Z75">
        <v>21.57</v>
      </c>
      <c r="AA75" s="4">
        <f t="shared" si="41"/>
        <v>6.5328978068129057E-3</v>
      </c>
      <c r="AB75" t="str">
        <f t="shared" si="42"/>
        <v>UP</v>
      </c>
      <c r="AC75">
        <f t="shared" si="43"/>
        <v>0.73814582686056496</v>
      </c>
    </row>
    <row r="76" spans="1:29" x14ac:dyDescent="0.25">
      <c r="A76" t="s">
        <v>43</v>
      </c>
      <c r="B76" s="1">
        <v>43054</v>
      </c>
      <c r="C76">
        <v>426</v>
      </c>
      <c r="D76">
        <v>0.34212611527752401</v>
      </c>
      <c r="E76">
        <v>0.34384883321392901</v>
      </c>
      <c r="F76" s="2">
        <v>43054.753252314818</v>
      </c>
      <c r="G76">
        <v>38938</v>
      </c>
      <c r="H76">
        <v>237253</v>
      </c>
      <c r="I76">
        <v>3061210</v>
      </c>
      <c r="J76">
        <v>20</v>
      </c>
      <c r="K76" s="10">
        <f t="shared" si="32"/>
        <v>0.75325231481838273</v>
      </c>
      <c r="L76">
        <f>C76/VLOOKUP(A76, 'Normalization Factors'!$A$1:$C$9, 2, )</f>
        <v>0.39813084112149533</v>
      </c>
      <c r="M76">
        <f>G76/VLOOKUP(A76, 'Normalization Factors'!$A$1:$C$9, 2, )</f>
        <v>36.390654205607476</v>
      </c>
      <c r="N76">
        <f>H76/VLOOKUP(A76, 'Normalization Factors'!$A$1:$C$9, 2, )</f>
        <v>221.73177570093458</v>
      </c>
      <c r="O76">
        <f>I76/VLOOKUP(A76, 'Normalization Factors'!$A$1:$C$9, 2, )</f>
        <v>2860.9439252336447</v>
      </c>
      <c r="P76">
        <f>J76/VLOOKUP(A76, 'Normalization Factors'!$A$1:$C$9, 2, )</f>
        <v>1.8691588785046728E-2</v>
      </c>
      <c r="Q76" s="8">
        <f t="shared" si="33"/>
        <v>0.24891618469589755</v>
      </c>
      <c r="R76">
        <f t="shared" si="34"/>
        <v>2.4326309122768812</v>
      </c>
      <c r="S76">
        <f t="shared" si="35"/>
        <v>0.60513316228462133</v>
      </c>
      <c r="T76">
        <f t="shared" si="36"/>
        <v>4.7560040655628445E-3</v>
      </c>
      <c r="U76">
        <f t="shared" si="37"/>
        <v>-0.15412922202682372</v>
      </c>
      <c r="V76">
        <f t="shared" si="38"/>
        <v>-8.903779933333171E-2</v>
      </c>
      <c r="W76">
        <f t="shared" si="39"/>
        <v>7.1040800266981757E-2</v>
      </c>
      <c r="X76">
        <f t="shared" si="40"/>
        <v>0.48795124232960396</v>
      </c>
      <c r="Y76" s="8">
        <v>21.31</v>
      </c>
      <c r="Z76">
        <v>21.36</v>
      </c>
      <c r="AA76" s="4">
        <f t="shared" si="41"/>
        <v>2.3463162834350404E-3</v>
      </c>
      <c r="AB76" t="str">
        <f t="shared" si="42"/>
        <v>UP</v>
      </c>
      <c r="AC76">
        <f t="shared" si="43"/>
        <v>0.22427680800646727</v>
      </c>
    </row>
    <row r="77" spans="1:29" x14ac:dyDescent="0.25">
      <c r="A77" t="s">
        <v>43</v>
      </c>
      <c r="B77" s="1">
        <v>43053</v>
      </c>
      <c r="C77">
        <v>197</v>
      </c>
      <c r="D77">
        <v>0.37370244321386398</v>
      </c>
      <c r="E77">
        <v>0.20890202789314399</v>
      </c>
      <c r="F77" s="2">
        <v>43053.709513888891</v>
      </c>
      <c r="G77">
        <v>4483</v>
      </c>
      <c r="H77">
        <v>15135</v>
      </c>
      <c r="I77">
        <v>1241254</v>
      </c>
      <c r="J77">
        <v>11</v>
      </c>
      <c r="K77" s="10">
        <f t="shared" si="32"/>
        <v>0.70951388889079681</v>
      </c>
      <c r="L77">
        <f>C77/VLOOKUP(A77, 'Normalization Factors'!$A$1:$C$9, 2, )</f>
        <v>0.18411214953271027</v>
      </c>
      <c r="M77">
        <f>G77/VLOOKUP(A77, 'Normalization Factors'!$A$1:$C$9, 2, )</f>
        <v>4.1897196261682241</v>
      </c>
      <c r="N77">
        <f>H77/VLOOKUP(A77, 'Normalization Factors'!$A$1:$C$9, 2, )</f>
        <v>14.144859813084112</v>
      </c>
      <c r="O77">
        <f>I77/VLOOKUP(A77, 'Normalization Factors'!$A$1:$C$9, 2, )</f>
        <v>1160.0504672897196</v>
      </c>
      <c r="P77">
        <f>J77/VLOOKUP(A77, 'Normalization Factors'!$A$1:$C$9, 2, )</f>
        <v>1.0280373831775701E-2</v>
      </c>
      <c r="Q77" s="8">
        <f t="shared" si="33"/>
        <v>0.67421683186041714</v>
      </c>
      <c r="R77">
        <f t="shared" si="34"/>
        <v>0.80717065840772817</v>
      </c>
      <c r="S77">
        <f t="shared" si="35"/>
        <v>-1.0753535504165508</v>
      </c>
      <c r="T77">
        <f t="shared" si="36"/>
        <v>-0.36896966585784535</v>
      </c>
      <c r="U77">
        <f t="shared" si="37"/>
        <v>-0.18068162109001165</v>
      </c>
      <c r="V77">
        <f t="shared" si="38"/>
        <v>-0.2021735668309845</v>
      </c>
      <c r="W77">
        <f t="shared" si="39"/>
        <v>-0.43656992622287571</v>
      </c>
      <c r="X77">
        <f t="shared" si="40"/>
        <v>-0.13769366057431562</v>
      </c>
      <c r="Y77" s="8">
        <v>21.1</v>
      </c>
      <c r="Z77">
        <v>21.36</v>
      </c>
      <c r="AA77" s="4">
        <f t="shared" si="41"/>
        <v>1.2322274881516493E-2</v>
      </c>
      <c r="AB77" t="str">
        <f t="shared" si="42"/>
        <v>UP</v>
      </c>
      <c r="AC77">
        <f t="shared" si="43"/>
        <v>1.448745035437311</v>
      </c>
    </row>
    <row r="78" spans="1:29" x14ac:dyDescent="0.25">
      <c r="A78" t="s">
        <v>43</v>
      </c>
      <c r="B78" s="1">
        <v>43052</v>
      </c>
      <c r="C78">
        <v>254</v>
      </c>
      <c r="D78">
        <v>0.40687138894569902</v>
      </c>
      <c r="E78">
        <v>0.22447224281623801</v>
      </c>
      <c r="F78" s="2">
        <v>43052.745057870372</v>
      </c>
      <c r="G78">
        <v>11191</v>
      </c>
      <c r="H78">
        <v>72188</v>
      </c>
      <c r="I78">
        <v>2380535</v>
      </c>
      <c r="J78">
        <v>11</v>
      </c>
      <c r="K78" s="10">
        <f t="shared" si="32"/>
        <v>0.74505787037196569</v>
      </c>
      <c r="L78">
        <f>C78/VLOOKUP(A78, 'Normalization Factors'!$A$1:$C$9, 2, )</f>
        <v>0.23738317757009345</v>
      </c>
      <c r="M78">
        <f>G78/VLOOKUP(A78, 'Normalization Factors'!$A$1:$C$9, 2, )</f>
        <v>10.458878504672898</v>
      </c>
      <c r="N78">
        <f>H78/VLOOKUP(A78, 'Normalization Factors'!$A$1:$C$9, 2, )</f>
        <v>67.46542056074766</v>
      </c>
      <c r="O78">
        <f>I78/VLOOKUP(A78, 'Normalization Factors'!$A$1:$C$9, 2, )</f>
        <v>2224.799065420561</v>
      </c>
      <c r="P78">
        <f>J78/VLOOKUP(A78, 'Normalization Factors'!$A$1:$C$9, 2, )</f>
        <v>1.0280373831775701E-2</v>
      </c>
      <c r="Q78" s="8">
        <f t="shared" si="33"/>
        <v>1.1209684020225492</v>
      </c>
      <c r="R78">
        <f t="shared" si="34"/>
        <v>0.99471689517508</v>
      </c>
      <c r="S78">
        <f t="shared" si="35"/>
        <v>0.29029204219102961</v>
      </c>
      <c r="T78">
        <f t="shared" si="36"/>
        <v>-0.27594624583324157</v>
      </c>
      <c r="U78">
        <f t="shared" si="37"/>
        <v>-0.17551216838602487</v>
      </c>
      <c r="V78">
        <f t="shared" si="38"/>
        <v>-0.17311363047713843</v>
      </c>
      <c r="W78">
        <f t="shared" si="39"/>
        <v>-0.11880880667597925</v>
      </c>
      <c r="X78">
        <f t="shared" si="40"/>
        <v>-0.13769366057431562</v>
      </c>
      <c r="Y78" s="8">
        <v>21.23</v>
      </c>
      <c r="Z78">
        <v>21.17</v>
      </c>
      <c r="AA78" s="4">
        <f t="shared" si="41"/>
        <v>-2.8261893546867038E-3</v>
      </c>
      <c r="AB78" t="str">
        <f t="shared" si="42"/>
        <v>DOWN</v>
      </c>
      <c r="AC78">
        <f t="shared" si="43"/>
        <v>-0.41060642129091879</v>
      </c>
    </row>
    <row r="79" spans="1:29" x14ac:dyDescent="0.25">
      <c r="A79" t="s">
        <v>43</v>
      </c>
      <c r="B79" s="1">
        <v>43051</v>
      </c>
      <c r="C79">
        <v>99</v>
      </c>
      <c r="D79">
        <v>0.25837733394551499</v>
      </c>
      <c r="E79">
        <v>6.6087006427915498E-2</v>
      </c>
      <c r="F79" s="2">
        <v>43051.796516203707</v>
      </c>
      <c r="G79">
        <v>2898</v>
      </c>
      <c r="H79">
        <v>10113</v>
      </c>
      <c r="I79">
        <v>373205</v>
      </c>
      <c r="J79">
        <v>3</v>
      </c>
      <c r="K79" s="10">
        <f t="shared" si="32"/>
        <v>0.79651620370714227</v>
      </c>
      <c r="L79">
        <f>C79/VLOOKUP(A79, 'Normalization Factors'!$A$1:$C$9, 2, )</f>
        <v>9.2523364485981308E-2</v>
      </c>
      <c r="M79">
        <f>G79/VLOOKUP(A79, 'Normalization Factors'!$A$1:$C$9, 2, )</f>
        <v>2.7084112149532711</v>
      </c>
      <c r="N79">
        <f>H79/VLOOKUP(A79, 'Normalization Factors'!$A$1:$C$9, 2, )</f>
        <v>9.4514018691588788</v>
      </c>
      <c r="O79">
        <f>I79/VLOOKUP(A79, 'Normalization Factors'!$A$1:$C$9, 2, )</f>
        <v>348.78971962616822</v>
      </c>
      <c r="P79">
        <f>J79/VLOOKUP(A79, 'Normalization Factors'!$A$1:$C$9, 2, )</f>
        <v>2.8037383177570091E-3</v>
      </c>
      <c r="Q79" s="8">
        <f t="shared" si="33"/>
        <v>-0.87909372739877123</v>
      </c>
      <c r="R79">
        <f t="shared" si="34"/>
        <v>-0.91306377393302585</v>
      </c>
      <c r="S79">
        <f t="shared" si="35"/>
        <v>2.267387550170251</v>
      </c>
      <c r="T79">
        <f t="shared" si="36"/>
        <v>-0.52890466870716413</v>
      </c>
      <c r="U79">
        <f t="shared" si="37"/>
        <v>-0.18190308539171399</v>
      </c>
      <c r="V79">
        <f t="shared" si="38"/>
        <v>-0.2047315217215076</v>
      </c>
      <c r="W79">
        <f t="shared" si="39"/>
        <v>-0.67868071545008468</v>
      </c>
      <c r="X79">
        <f t="shared" si="40"/>
        <v>-0.69382246315557761</v>
      </c>
      <c r="Y79" s="8" t="s">
        <v>16</v>
      </c>
      <c r="Z79" t="s">
        <v>16</v>
      </c>
      <c r="AA79" s="4" t="str">
        <f t="shared" ref="AA79:AA86" si="44">IFERROR((Z79-Y79)/Y79, "N/A")</f>
        <v>N/A</v>
      </c>
      <c r="AB79" t="str">
        <f t="shared" ref="AB79:AB86" si="45">IF(AA79="N/A", "N/A", IF(AA79&gt;0, "UP", "DOWN"))</f>
        <v>N/A</v>
      </c>
      <c r="AC79" t="str">
        <f t="shared" ref="AC79:AC86" si="46">IFERROR(STANDARDIZE(AA79, $AA$1, $AA$2), "N/A")</f>
        <v>N/A</v>
      </c>
    </row>
    <row r="80" spans="1:29" x14ac:dyDescent="0.25">
      <c r="A80" t="s">
        <v>15</v>
      </c>
      <c r="B80" s="1">
        <v>43058</v>
      </c>
      <c r="C80">
        <v>154</v>
      </c>
      <c r="D80">
        <v>0.28351244354491101</v>
      </c>
      <c r="E80">
        <v>0.18228524812128699</v>
      </c>
      <c r="F80" s="2">
        <v>43058.706956018519</v>
      </c>
      <c r="G80">
        <v>7933</v>
      </c>
      <c r="H80">
        <v>8066</v>
      </c>
      <c r="I80">
        <v>662701</v>
      </c>
      <c r="J80">
        <v>1</v>
      </c>
      <c r="K80" s="10">
        <f t="shared" ref="K80:K86" si="47">MOD(F80, 1)</f>
        <v>0.70695601851912215</v>
      </c>
      <c r="L80">
        <f>C80/VLOOKUP(A80, 'Normalization Factors'!$A$1:$C$9, 2, )</f>
        <v>0.24600638977635783</v>
      </c>
      <c r="M80">
        <f>G80/VLOOKUP(A80, 'Normalization Factors'!$A$1:$C$9, 2, )</f>
        <v>12.672523961661343</v>
      </c>
      <c r="N80">
        <f>H80/VLOOKUP(A80, 'Normalization Factors'!$A$1:$C$9, 2, )</f>
        <v>12.884984025559106</v>
      </c>
      <c r="O80">
        <f>I80/VLOOKUP(A80, 'Normalization Factors'!$A$1:$C$9, 2, )</f>
        <v>1058.6277955271566</v>
      </c>
      <c r="P80">
        <f>J80/VLOOKUP(A80, 'Normalization Factors'!$A$1:$C$9, 2, )</f>
        <v>1.5974440894568689E-3</v>
      </c>
      <c r="Q80" s="8">
        <f t="shared" ref="Q80:Q86" si="48">STANDARDIZE(D80, D$1, D$2)</f>
        <v>-0.54054966360750378</v>
      </c>
      <c r="R80">
        <f t="shared" ref="R80:R86" si="49">STANDARDIZE(E80, E$1, E$2)</f>
        <v>0.486566421039552</v>
      </c>
      <c r="S80">
        <f t="shared" ref="S80:S86" si="50">STANDARDIZE(K80, K$1, K$2)</f>
        <v>-1.1736302277603554</v>
      </c>
      <c r="T80">
        <f t="shared" ref="T80:T86" si="51">STANDARDIZE(L80, L$1, L$2)</f>
        <v>-0.2608881416333057</v>
      </c>
      <c r="U80">
        <f t="shared" ref="U80:U86" si="52">STANDARDIZE(M80, M$1, M$2)</f>
        <v>-0.17368683013649777</v>
      </c>
      <c r="V80">
        <f t="shared" ref="V80:V86" si="53">STANDARDIZE(N80, N$1, N$2)</f>
        <v>-0.20286020458733692</v>
      </c>
      <c r="W80">
        <f t="shared" ref="W80:W86" si="54">STANDARDIZE(O80, O$1, O$2)</f>
        <v>-0.46683827481078249</v>
      </c>
      <c r="X80">
        <f t="shared" ref="X80:X86" si="55">STANDARDIZE(P80, P$1, P$2)</f>
        <v>-0.78354931469025402</v>
      </c>
      <c r="AA80" s="4" t="str">
        <f t="shared" si="44"/>
        <v>N/A</v>
      </c>
      <c r="AB80" t="str">
        <f t="shared" si="45"/>
        <v>N/A</v>
      </c>
      <c r="AC80" t="str">
        <f t="shared" si="46"/>
        <v>N/A</v>
      </c>
    </row>
    <row r="81" spans="1:29" x14ac:dyDescent="0.25">
      <c r="A81" t="s">
        <v>15</v>
      </c>
      <c r="B81" s="1">
        <v>43057</v>
      </c>
      <c r="C81">
        <v>246</v>
      </c>
      <c r="D81">
        <v>0.26649315943015101</v>
      </c>
      <c r="E81">
        <v>0.126889539999295</v>
      </c>
      <c r="F81" s="2">
        <v>43057.757604166669</v>
      </c>
      <c r="G81">
        <v>37320</v>
      </c>
      <c r="H81">
        <v>21060</v>
      </c>
      <c r="I81">
        <v>578655</v>
      </c>
      <c r="J81">
        <v>2</v>
      </c>
      <c r="K81" s="10">
        <f t="shared" si="47"/>
        <v>0.75760416666889796</v>
      </c>
      <c r="L81">
        <f>C81/VLOOKUP(A81, 'Normalization Factors'!$A$1:$C$9, 2, )</f>
        <v>0.39297124600638977</v>
      </c>
      <c r="M81">
        <f>G81/VLOOKUP(A81, 'Normalization Factors'!$A$1:$C$9, 2, )</f>
        <v>59.616613418530349</v>
      </c>
      <c r="N81">
        <f>H81/VLOOKUP(A81, 'Normalization Factors'!$A$1:$C$9, 2, )</f>
        <v>33.642172523961662</v>
      </c>
      <c r="O81">
        <f>I81/VLOOKUP(A81, 'Normalization Factors'!$A$1:$C$9, 2, )</f>
        <v>924.36900958466458</v>
      </c>
      <c r="P81">
        <f>J81/VLOOKUP(A81, 'Normalization Factors'!$A$1:$C$9, 2, )</f>
        <v>3.1948881789137379E-3</v>
      </c>
      <c r="Q81" s="8">
        <f t="shared" si="48"/>
        <v>-0.76978190881591402</v>
      </c>
      <c r="R81">
        <f t="shared" si="49"/>
        <v>-0.18068554964022934</v>
      </c>
      <c r="S81">
        <f t="shared" si="50"/>
        <v>0.77233692088678862</v>
      </c>
      <c r="T81">
        <f t="shared" si="51"/>
        <v>-4.2538311343987834E-3</v>
      </c>
      <c r="U81">
        <f t="shared" si="52"/>
        <v>-0.1349774506356719</v>
      </c>
      <c r="V81">
        <f t="shared" si="53"/>
        <v>-0.19154744702833476</v>
      </c>
      <c r="W81">
        <f t="shared" si="54"/>
        <v>-0.50690615769410974</v>
      </c>
      <c r="X81">
        <f t="shared" si="55"/>
        <v>-0.66472786525695726</v>
      </c>
      <c r="Y81" s="8" t="s">
        <v>16</v>
      </c>
      <c r="Z81" t="s">
        <v>16</v>
      </c>
      <c r="AA81" s="4" t="str">
        <f t="shared" si="44"/>
        <v>N/A</v>
      </c>
      <c r="AB81" t="str">
        <f t="shared" si="45"/>
        <v>N/A</v>
      </c>
      <c r="AC81" t="str">
        <f t="shared" si="46"/>
        <v>N/A</v>
      </c>
    </row>
    <row r="82" spans="1:29" x14ac:dyDescent="0.25">
      <c r="A82" t="s">
        <v>15</v>
      </c>
      <c r="B82" s="1">
        <v>43056</v>
      </c>
      <c r="C82">
        <v>299</v>
      </c>
      <c r="D82">
        <v>0.35142081348603099</v>
      </c>
      <c r="E82">
        <v>0.179707743946874</v>
      </c>
      <c r="F82" s="2">
        <v>43056.729641203703</v>
      </c>
      <c r="G82">
        <v>1623</v>
      </c>
      <c r="H82">
        <v>3688</v>
      </c>
      <c r="I82">
        <v>2477109</v>
      </c>
      <c r="J82">
        <v>13</v>
      </c>
      <c r="K82" s="10">
        <f t="shared" si="47"/>
        <v>0.72964120370306773</v>
      </c>
      <c r="L82">
        <f>C82/VLOOKUP(A82, 'Normalization Factors'!$A$1:$C$9, 2, )</f>
        <v>0.47763578274760382</v>
      </c>
      <c r="M82">
        <f>G82/VLOOKUP(A82, 'Normalization Factors'!$A$1:$C$9, 2, )</f>
        <v>2.5926517571884986</v>
      </c>
      <c r="N82">
        <f>H82/VLOOKUP(A82, 'Normalization Factors'!$A$1:$C$9, 2, )</f>
        <v>5.8913738019169326</v>
      </c>
      <c r="O82">
        <f>I82/VLOOKUP(A82, 'Normalization Factors'!$A$1:$C$9, 2, )</f>
        <v>3957.0431309904152</v>
      </c>
      <c r="P82">
        <f>J82/VLOOKUP(A82, 'Normalization Factors'!$A$1:$C$9, 2, )</f>
        <v>2.0766773162939296E-2</v>
      </c>
      <c r="Q82" s="8">
        <f t="shared" si="48"/>
        <v>0.37410620588032784</v>
      </c>
      <c r="R82">
        <f t="shared" si="49"/>
        <v>0.45551988696465573</v>
      </c>
      <c r="S82">
        <f t="shared" si="50"/>
        <v>-0.30203616674175099</v>
      </c>
      <c r="T82">
        <f t="shared" si="51"/>
        <v>0.14358984773997149</v>
      </c>
      <c r="U82">
        <f t="shared" si="52"/>
        <v>-0.1819985388733614</v>
      </c>
      <c r="V82">
        <f t="shared" si="53"/>
        <v>-0.20667175242428562</v>
      </c>
      <c r="W82">
        <f t="shared" si="54"/>
        <v>0.39815812295439323</v>
      </c>
      <c r="X82">
        <f t="shared" si="55"/>
        <v>0.64230807850930738</v>
      </c>
      <c r="Y82">
        <v>35.9</v>
      </c>
      <c r="Z82">
        <v>35.9</v>
      </c>
      <c r="AA82" s="4">
        <f t="shared" si="44"/>
        <v>0</v>
      </c>
      <c r="AB82" t="str">
        <f t="shared" si="45"/>
        <v>DOWN</v>
      </c>
      <c r="AC82">
        <f t="shared" si="46"/>
        <v>-6.3714537619441194E-2</v>
      </c>
    </row>
    <row r="83" spans="1:29" x14ac:dyDescent="0.25">
      <c r="A83" t="s">
        <v>15</v>
      </c>
      <c r="B83" s="1">
        <v>43055</v>
      </c>
      <c r="C83">
        <v>367</v>
      </c>
      <c r="D83">
        <v>0.35762754048857598</v>
      </c>
      <c r="E83">
        <v>0.18192706551698301</v>
      </c>
      <c r="F83" s="2">
        <v>43055.706921296296</v>
      </c>
      <c r="G83">
        <v>2756</v>
      </c>
      <c r="H83">
        <v>5985</v>
      </c>
      <c r="I83">
        <v>2446737</v>
      </c>
      <c r="J83">
        <v>18</v>
      </c>
      <c r="K83" s="10">
        <f t="shared" si="47"/>
        <v>0.70692129629605915</v>
      </c>
      <c r="L83">
        <f>C83/VLOOKUP(A83, 'Normalization Factors'!$A$1:$C$9, 2, )</f>
        <v>0.58626198083067094</v>
      </c>
      <c r="M83">
        <f>G83/VLOOKUP(A83, 'Normalization Factors'!$A$1:$C$9, 2, )</f>
        <v>4.4025559105431311</v>
      </c>
      <c r="N83">
        <f>H83/VLOOKUP(A83, 'Normalization Factors'!$A$1:$C$9, 2, )</f>
        <v>9.560702875399361</v>
      </c>
      <c r="O83">
        <f>I83/VLOOKUP(A83, 'Normalization Factors'!$A$1:$C$9, 2, )</f>
        <v>3908.5255591054315</v>
      </c>
      <c r="P83">
        <f>J83/VLOOKUP(A83, 'Normalization Factors'!$A$1:$C$9, 2, )</f>
        <v>2.8753993610223641E-2</v>
      </c>
      <c r="Q83" s="8">
        <f t="shared" si="48"/>
        <v>0.45770443225667373</v>
      </c>
      <c r="R83">
        <f t="shared" si="49"/>
        <v>0.48225204260325277</v>
      </c>
      <c r="S83">
        <f t="shared" si="50"/>
        <v>-1.1749643003351076</v>
      </c>
      <c r="T83">
        <f t="shared" si="51"/>
        <v>0.33327607723916358</v>
      </c>
      <c r="U83">
        <f t="shared" si="52"/>
        <v>-0.18050611953915119</v>
      </c>
      <c r="V83">
        <f t="shared" si="53"/>
        <v>-0.20467195220010306</v>
      </c>
      <c r="W83">
        <f t="shared" si="54"/>
        <v>0.38367865053533218</v>
      </c>
      <c r="X83">
        <f t="shared" si="55"/>
        <v>1.2364153256757913</v>
      </c>
      <c r="Y83">
        <v>36.04</v>
      </c>
      <c r="Z83">
        <v>35.880000000000003</v>
      </c>
      <c r="AA83" s="4">
        <f t="shared" si="44"/>
        <v>-4.4395116537179966E-3</v>
      </c>
      <c r="AB83" t="str">
        <f t="shared" si="45"/>
        <v>DOWN</v>
      </c>
      <c r="AC83">
        <f t="shared" si="46"/>
        <v>-0.60862868414888771</v>
      </c>
    </row>
    <row r="84" spans="1:29" x14ac:dyDescent="0.25">
      <c r="A84" t="s">
        <v>15</v>
      </c>
      <c r="B84" s="1">
        <v>43054</v>
      </c>
      <c r="C84">
        <v>362</v>
      </c>
      <c r="D84">
        <v>0.33900413966021598</v>
      </c>
      <c r="E84">
        <v>0.201432724542185</v>
      </c>
      <c r="F84" s="2">
        <v>43054.729351851849</v>
      </c>
      <c r="G84">
        <v>2867</v>
      </c>
      <c r="H84">
        <v>6509</v>
      </c>
      <c r="I84">
        <v>3860212</v>
      </c>
      <c r="J84">
        <v>21</v>
      </c>
      <c r="K84" s="10">
        <f t="shared" si="47"/>
        <v>0.72935185184906004</v>
      </c>
      <c r="L84">
        <f>C84/VLOOKUP(A84, 'Normalization Factors'!$A$1:$C$9, 2, )</f>
        <v>0.57827476038338654</v>
      </c>
      <c r="M84">
        <f>G84/VLOOKUP(A84, 'Normalization Factors'!$A$1:$C$9, 2, )</f>
        <v>4.579872204472843</v>
      </c>
      <c r="N84">
        <f>H84/VLOOKUP(A84, 'Normalization Factors'!$A$1:$C$9, 2, )</f>
        <v>10.397763578274761</v>
      </c>
      <c r="O84">
        <f>I84/VLOOKUP(A84, 'Normalization Factors'!$A$1:$C$9, 2, )</f>
        <v>6166.4728434504796</v>
      </c>
      <c r="P84">
        <f>J84/VLOOKUP(A84, 'Normalization Factors'!$A$1:$C$9, 2, )</f>
        <v>3.3546325878594248E-2</v>
      </c>
      <c r="Q84" s="8">
        <f t="shared" si="48"/>
        <v>0.20686638545547129</v>
      </c>
      <c r="R84">
        <f>STANDARDIZE(E84, E$1, E$2)</f>
        <v>0.71720146134363505</v>
      </c>
      <c r="S84">
        <f t="shared" si="50"/>
        <v>-0.31315343801165041</v>
      </c>
      <c r="T84">
        <f t="shared" si="51"/>
        <v>0.31932856036422291</v>
      </c>
      <c r="U84">
        <f t="shared" si="52"/>
        <v>-0.18035990723015088</v>
      </c>
      <c r="V84">
        <f t="shared" si="53"/>
        <v>-0.20421575049463001</v>
      </c>
      <c r="W84">
        <f t="shared" si="54"/>
        <v>1.0575352381006051</v>
      </c>
      <c r="X84">
        <f t="shared" si="55"/>
        <v>1.5928796739756816</v>
      </c>
      <c r="Y84">
        <v>33.97</v>
      </c>
      <c r="Z84">
        <v>34.11</v>
      </c>
      <c r="AA84" s="4">
        <f t="shared" si="44"/>
        <v>4.1212834854283363E-3</v>
      </c>
      <c r="AB84" t="str">
        <f t="shared" si="45"/>
        <v>UP</v>
      </c>
      <c r="AC84">
        <f t="shared" si="46"/>
        <v>0.44213967523915559</v>
      </c>
    </row>
    <row r="85" spans="1:29" x14ac:dyDescent="0.25">
      <c r="A85" t="s">
        <v>15</v>
      </c>
      <c r="B85" s="1">
        <v>43053</v>
      </c>
      <c r="C85">
        <v>322</v>
      </c>
      <c r="D85">
        <v>0.326441488980308</v>
      </c>
      <c r="E85">
        <v>0.17534386679573</v>
      </c>
      <c r="F85" s="2">
        <v>43053.726354166669</v>
      </c>
      <c r="G85">
        <v>1315</v>
      </c>
      <c r="H85">
        <v>2392</v>
      </c>
      <c r="I85">
        <v>5578478</v>
      </c>
      <c r="J85">
        <v>29</v>
      </c>
      <c r="K85" s="10">
        <f t="shared" si="47"/>
        <v>0.72635416666889796</v>
      </c>
      <c r="L85">
        <f>C85/VLOOKUP(A85, 'Normalization Factors'!$A$1:$C$9, 2, )</f>
        <v>0.51437699680511184</v>
      </c>
      <c r="M85">
        <f>G85/VLOOKUP(A85, 'Normalization Factors'!$A$1:$C$9, 2, )</f>
        <v>2.1006389776357826</v>
      </c>
      <c r="N85">
        <f>H85/VLOOKUP(A85, 'Normalization Factors'!$A$1:$C$9, 2, )</f>
        <v>3.8210862619808306</v>
      </c>
      <c r="O85">
        <f>I85/VLOOKUP(A85, 'Normalization Factors'!$A$1:$C$9, 2, )</f>
        <v>8911.3067092651763</v>
      </c>
      <c r="P85">
        <f>J85/VLOOKUP(A85, 'Normalization Factors'!$A$1:$C$9, 2, )</f>
        <v>4.6325878594249199E-2</v>
      </c>
      <c r="Q85" s="8">
        <f t="shared" si="48"/>
        <v>3.7660407007365754E-2</v>
      </c>
      <c r="R85">
        <f t="shared" si="49"/>
        <v>0.40295614642192362</v>
      </c>
      <c r="S85">
        <f t="shared" si="50"/>
        <v>-0.42832836731669399</v>
      </c>
      <c r="T85">
        <f t="shared" si="51"/>
        <v>0.20774842536469826</v>
      </c>
      <c r="U85">
        <f t="shared" si="52"/>
        <v>-0.182404245100137</v>
      </c>
      <c r="V85">
        <f t="shared" si="53"/>
        <v>-0.2078000680927839</v>
      </c>
      <c r="W85">
        <f t="shared" si="54"/>
        <v>1.876697135756688</v>
      </c>
      <c r="X85">
        <f t="shared" si="55"/>
        <v>2.5434512694420559</v>
      </c>
      <c r="Y85">
        <v>33.86</v>
      </c>
      <c r="Z85">
        <v>34.04</v>
      </c>
      <c r="AA85" s="4">
        <f t="shared" si="44"/>
        <v>5.3160070880094419E-3</v>
      </c>
      <c r="AB85" t="str">
        <f t="shared" si="45"/>
        <v>UP</v>
      </c>
      <c r="AC85">
        <f t="shared" si="46"/>
        <v>0.58878233394100898</v>
      </c>
    </row>
    <row r="86" spans="1:29" x14ac:dyDescent="0.25">
      <c r="A86" t="s">
        <v>15</v>
      </c>
      <c r="B86" s="1">
        <v>43052</v>
      </c>
      <c r="C86">
        <v>196</v>
      </c>
      <c r="D86">
        <v>0.26493727361074298</v>
      </c>
      <c r="E86">
        <v>0.17343312406131201</v>
      </c>
      <c r="F86" s="2">
        <v>43052.761678240742</v>
      </c>
      <c r="G86">
        <v>840</v>
      </c>
      <c r="H86">
        <v>1515</v>
      </c>
      <c r="I86">
        <v>1126647</v>
      </c>
      <c r="J86">
        <v>18</v>
      </c>
      <c r="K86" s="10">
        <f t="shared" si="47"/>
        <v>0.76167824074218515</v>
      </c>
      <c r="L86">
        <f>C86/VLOOKUP(A86, 'Normalization Factors'!$A$1:$C$9, 2, )</f>
        <v>0.31309904153354634</v>
      </c>
      <c r="M86">
        <f>G86/VLOOKUP(A86, 'Normalization Factors'!$A$1:$C$9, 2, )</f>
        <v>1.3418530351437701</v>
      </c>
      <c r="N86">
        <f>H86/VLOOKUP(A86, 'Normalization Factors'!$A$1:$C$9, 2, )</f>
        <v>2.4201277955271565</v>
      </c>
      <c r="O86">
        <f>I86/VLOOKUP(A86, 'Normalization Factors'!$A$1:$C$9, 2, )</f>
        <v>1799.7555910543131</v>
      </c>
      <c r="P86">
        <f>J86/VLOOKUP(A86, 'Normalization Factors'!$A$1:$C$9, 2, )</f>
        <v>2.8753993610223641E-2</v>
      </c>
      <c r="Q86" s="8">
        <f t="shared" si="48"/>
        <v>-0.79073808989062289</v>
      </c>
      <c r="R86">
        <f t="shared" si="49"/>
        <v>0.3799408822755605</v>
      </c>
      <c r="S86">
        <f t="shared" si="50"/>
        <v>0.92886809917049118</v>
      </c>
      <c r="T86">
        <f t="shared" si="51"/>
        <v>-0.14372899988380469</v>
      </c>
      <c r="U86">
        <f t="shared" si="52"/>
        <v>-0.18302992840441754</v>
      </c>
      <c r="V86">
        <f t="shared" si="53"/>
        <v>-0.20856359651969208</v>
      </c>
      <c r="W86">
        <f t="shared" si="54"/>
        <v>-0.24565780230539111</v>
      </c>
      <c r="X86">
        <f t="shared" si="55"/>
        <v>1.2364153256757913</v>
      </c>
      <c r="Y86">
        <v>33.86</v>
      </c>
      <c r="Z86">
        <v>33.950000000000003</v>
      </c>
      <c r="AA86" s="4">
        <f t="shared" si="44"/>
        <v>2.6580035440048259E-3</v>
      </c>
      <c r="AB86" t="str">
        <f t="shared" si="45"/>
        <v>UP</v>
      </c>
      <c r="AC86">
        <f t="shared" si="46"/>
        <v>0.26253389816079675</v>
      </c>
    </row>
  </sheetData>
  <conditionalFormatting sqref="AA3:AA1048576 AB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workbookViewId="0">
      <pane xSplit="2" topLeftCell="C1" activePane="topRight" state="frozen"/>
      <selection pane="topRight" activeCell="M4" sqref="M4"/>
    </sheetView>
  </sheetViews>
  <sheetFormatPr defaultColWidth="11" defaultRowHeight="15.75" x14ac:dyDescent="0.25"/>
  <cols>
    <col min="6" max="6" width="15.5" bestFit="1" customWidth="1"/>
    <col min="11" max="11" width="15.5" style="10" customWidth="1"/>
    <col min="17" max="17" width="10.875" style="8"/>
    <col min="25" max="25" width="10.875" style="8"/>
    <col min="27" max="27" width="10.875" style="4"/>
  </cols>
  <sheetData>
    <row r="1" spans="1:29" x14ac:dyDescent="0.25">
      <c r="A1" t="s">
        <v>23</v>
      </c>
      <c r="D1">
        <f>AVERAGE(D4:D1048576)</f>
        <v>0.3440183058928622</v>
      </c>
      <c r="E1">
        <f>AVERAGE(E4:E1048576)</f>
        <v>0.15925405620465499</v>
      </c>
      <c r="K1" s="8">
        <f t="shared" ref="K1:P1" si="0">AVERAGE(K4:K1048576)</f>
        <v>0.73974459876602239</v>
      </c>
      <c r="L1">
        <f t="shared" si="0"/>
        <v>4.4839932041195012E-2</v>
      </c>
      <c r="M1">
        <f t="shared" si="0"/>
        <v>14.368842459234537</v>
      </c>
      <c r="N1">
        <f t="shared" si="0"/>
        <v>35.913734566611055</v>
      </c>
      <c r="O1">
        <f t="shared" si="0"/>
        <v>399.0110806228592</v>
      </c>
      <c r="P1">
        <f t="shared" si="0"/>
        <v>1.7460745897163062E-3</v>
      </c>
      <c r="AA1" s="4">
        <f>AVERAGE(AA4:AA1048576)</f>
        <v>5.1909357478477098E-4</v>
      </c>
    </row>
    <row r="2" spans="1:29" x14ac:dyDescent="0.25">
      <c r="A2" t="s">
        <v>24</v>
      </c>
      <c r="D2">
        <f>_xlfn.STDEV.P(D4:D1048576)</f>
        <v>6.4138264749769372E-2</v>
      </c>
      <c r="E2">
        <f>_xlfn.STDEV.P(E4:E1048576)</f>
        <v>8.587490570726794E-2</v>
      </c>
      <c r="K2" s="8">
        <f t="shared" ref="K2:P2" si="1">_xlfn.STDEV.P(K4:K1048576)</f>
        <v>2.2021343317379989E-2</v>
      </c>
      <c r="L2">
        <f t="shared" si="1"/>
        <v>2.9041923982132855E-2</v>
      </c>
      <c r="M2">
        <f t="shared" si="1"/>
        <v>41.476844537585087</v>
      </c>
      <c r="N2">
        <f t="shared" si="1"/>
        <v>71.794209193883944</v>
      </c>
      <c r="O2">
        <f t="shared" si="1"/>
        <v>387.36953507387329</v>
      </c>
      <c r="P2">
        <f t="shared" si="1"/>
        <v>1.1554561964737657E-3</v>
      </c>
      <c r="AA2" s="4">
        <f>_xlfn.STDEV.P(AA4:AA1048576)</f>
        <v>8.1471763616217489E-3</v>
      </c>
    </row>
    <row r="3" spans="1:29" s="6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22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11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40</v>
      </c>
      <c r="Z3" s="6" t="s">
        <v>41</v>
      </c>
      <c r="AA3" s="7" t="s">
        <v>25</v>
      </c>
      <c r="AB3" s="7" t="s">
        <v>34</v>
      </c>
      <c r="AC3" s="6" t="s">
        <v>44</v>
      </c>
    </row>
    <row r="4" spans="1:29" x14ac:dyDescent="0.25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>
        <v>2328</v>
      </c>
      <c r="H4">
        <v>4873</v>
      </c>
      <c r="I4">
        <v>903368</v>
      </c>
      <c r="J4">
        <v>9</v>
      </c>
      <c r="K4" s="10">
        <f t="shared" ref="K4:K28" si="2">MOD(F4, 1)</f>
        <v>0.70833333333575865</v>
      </c>
      <c r="L4">
        <f>C4/VLOOKUP(A4, 'Normalization Factors'!$A$1:$C$9, 3, )</f>
        <v>1.9157505170349406E-2</v>
      </c>
      <c r="M4">
        <f>G4/VLOOKUP(A4, 'Normalization Factors'!$A$1:$C$9, 3, )</f>
        <v>0.25340154566234896</v>
      </c>
      <c r="N4">
        <f>H4/VLOOKUP(A4, 'Normalization Factors'!$A$1:$C$9, 3, )</f>
        <v>0.53042342440404922</v>
      </c>
      <c r="O4">
        <f>I4/VLOOKUP(A4, 'Normalization Factors'!$A$1:$C$9, 3, )</f>
        <v>98.331120060955698</v>
      </c>
      <c r="P4">
        <f>J4/VLOOKUP(A4, 'Normalization Factors'!$A$1:$C$9, 3, )</f>
        <v>9.7964515075650376E-4</v>
      </c>
      <c r="Q4" s="8">
        <f t="shared" ref="Q4:Q28" si="3">STANDARDIZE(D4, D$1, D$2)</f>
        <v>-1.1252945675166821</v>
      </c>
      <c r="R4">
        <f t="shared" ref="R4:R28" si="4">STANDARDIZE(E4, E$1, E$2)</f>
        <v>-0.20973990080469601</v>
      </c>
      <c r="S4">
        <f t="shared" ref="S4:S28" si="5">STANDARDIZE(K4, K$1, K$2)</f>
        <v>-1.4264009682585033</v>
      </c>
      <c r="T4">
        <f t="shared" ref="T4:T28" si="6">STANDARDIZE(L4, L$1, L$2)</f>
        <v>-0.88432250172701798</v>
      </c>
      <c r="U4">
        <f t="shared" ref="U4:X14" si="7">STANDARDIZE(M4, M$1, M$2)</f>
        <v>-0.34032099285617529</v>
      </c>
      <c r="V4">
        <f t="shared" si="7"/>
        <v>-0.49284352511847523</v>
      </c>
      <c r="W4">
        <f t="shared" si="7"/>
        <v>-0.77620962243342739</v>
      </c>
      <c r="X4">
        <f t="shared" si="7"/>
        <v>-0.66331327946381735</v>
      </c>
      <c r="Y4" s="8">
        <v>49</v>
      </c>
      <c r="Z4">
        <v>49.32</v>
      </c>
      <c r="AA4" s="4">
        <f t="shared" ref="AA4:AA49" si="8">IFERROR((Z4-Y4)/Y4, "N/A")</f>
        <v>6.5306122448979646E-3</v>
      </c>
      <c r="AB4" t="str">
        <f t="shared" ref="AB4:AB50" si="9">IF(AA4="N/A", "N/A", IF(AA4&gt;0, "UP", "DOWN"))</f>
        <v>UP</v>
      </c>
      <c r="AC4">
        <f t="shared" ref="AC4:AC50" si="10">IFERROR(STANDARDIZE(AA4, $AA$1, $AA$2), "N/A")</f>
        <v>0.7378652926222603</v>
      </c>
    </row>
    <row r="5" spans="1:29" x14ac:dyDescent="0.25">
      <c r="A5" t="s">
        <v>11</v>
      </c>
      <c r="B5" s="1">
        <v>43049</v>
      </c>
      <c r="C5">
        <v>1067</v>
      </c>
      <c r="D5">
        <v>0.318429238</v>
      </c>
      <c r="E5">
        <v>0.12303083500000001</v>
      </c>
      <c r="F5" s="2">
        <v>43049.724999999999</v>
      </c>
      <c r="G5">
        <v>54681</v>
      </c>
      <c r="H5">
        <v>159766</v>
      </c>
      <c r="I5">
        <v>16890622</v>
      </c>
      <c r="J5">
        <v>54</v>
      </c>
      <c r="K5" s="10">
        <f t="shared" si="2"/>
        <v>0.72499999999854481</v>
      </c>
      <c r="L5">
        <f>C5/VLOOKUP(A5, 'Normalization Factors'!$A$1:$C$9, 3, )</f>
        <v>4.348357649360176E-2</v>
      </c>
      <c r="M5">
        <f>G5/VLOOKUP(A5, 'Normalization Factors'!$A$1:$C$9, 3, )</f>
        <v>2.228421224223653</v>
      </c>
      <c r="N5">
        <f>H5/VLOOKUP(A5, 'Normalization Factors'!$A$1:$C$9, 3, )</f>
        <v>6.5109625886380309</v>
      </c>
      <c r="O5">
        <f>I5/VLOOKUP(A5, 'Normalization Factors'!$A$1:$C$9, 3, )</f>
        <v>688.34550493112727</v>
      </c>
      <c r="P5">
        <f>J5/VLOOKUP(A5, 'Normalization Factors'!$A$1:$C$9, 3, )</f>
        <v>2.2006683511288615E-3</v>
      </c>
      <c r="Q5" s="8">
        <f t="shared" si="3"/>
        <v>-0.39896726225282242</v>
      </c>
      <c r="R5">
        <f t="shared" si="4"/>
        <v>-0.42181381052263872</v>
      </c>
      <c r="S5">
        <f t="shared" si="5"/>
        <v>-0.66955946124506593</v>
      </c>
      <c r="T5">
        <f t="shared" si="6"/>
        <v>-4.6703364020500425E-2</v>
      </c>
      <c r="U5">
        <f t="shared" si="7"/>
        <v>-0.29270358848078698</v>
      </c>
      <c r="V5">
        <f t="shared" si="7"/>
        <v>-0.40954238939479548</v>
      </c>
      <c r="W5">
        <f t="shared" si="7"/>
        <v>0.74692095818296744</v>
      </c>
      <c r="X5">
        <f t="shared" si="7"/>
        <v>0.39343227618657434</v>
      </c>
      <c r="Y5" s="8">
        <v>83.79</v>
      </c>
      <c r="Z5">
        <v>83.87</v>
      </c>
      <c r="AA5" s="4">
        <f t="shared" si="8"/>
        <v>9.5476787206108472E-4</v>
      </c>
      <c r="AB5" t="str">
        <f t="shared" si="9"/>
        <v>UP</v>
      </c>
      <c r="AC5">
        <f t="shared" si="10"/>
        <v>5.3475496041623667E-2</v>
      </c>
    </row>
    <row r="6" spans="1:29" x14ac:dyDescent="0.25">
      <c r="A6" t="s">
        <v>11</v>
      </c>
      <c r="B6" s="1">
        <v>43048</v>
      </c>
      <c r="C6">
        <v>1350</v>
      </c>
      <c r="D6">
        <v>0.34686815799999998</v>
      </c>
      <c r="E6">
        <v>0.12900209800000001</v>
      </c>
      <c r="F6" s="2">
        <v>43048.738194444442</v>
      </c>
      <c r="G6">
        <v>132180</v>
      </c>
      <c r="H6">
        <v>472977</v>
      </c>
      <c r="I6">
        <v>12224187</v>
      </c>
      <c r="J6">
        <v>49</v>
      </c>
      <c r="K6" s="10">
        <f t="shared" si="2"/>
        <v>0.7381944444423425</v>
      </c>
      <c r="L6">
        <f>C6/VLOOKUP(A6, 'Normalization Factors'!$A$1:$C$9, 3, )</f>
        <v>5.5016708778221533E-2</v>
      </c>
      <c r="M6">
        <f>G6/VLOOKUP(A6, 'Normalization Factors'!$A$1:$C$9, 3, )</f>
        <v>5.3867470861520905</v>
      </c>
      <c r="N6">
        <f>H6/VLOOKUP(A6, 'Normalization Factors'!$A$1:$C$9, 3, )</f>
        <v>19.275287309479175</v>
      </c>
      <c r="O6">
        <f>I6/VLOOKUP(A6, 'Normalization Factors'!$A$1:$C$9, 3, )</f>
        <v>498.17373054038632</v>
      </c>
      <c r="P6">
        <f>J6/VLOOKUP(A6, 'Normalization Factors'!$A$1:$C$9, 3, )</f>
        <v>1.9969027630613741E-3</v>
      </c>
      <c r="Q6" s="8">
        <f t="shared" si="3"/>
        <v>4.4432946825990208E-2</v>
      </c>
      <c r="R6">
        <f t="shared" si="4"/>
        <v>-0.35227937609362214</v>
      </c>
      <c r="S6">
        <f t="shared" si="5"/>
        <v>-7.0393268082626553E-2</v>
      </c>
      <c r="T6">
        <f t="shared" si="6"/>
        <v>0.35041675418224594</v>
      </c>
      <c r="U6">
        <f t="shared" si="7"/>
        <v>-0.21655686379283601</v>
      </c>
      <c r="V6">
        <f t="shared" si="7"/>
        <v>-0.23175193993987592</v>
      </c>
      <c r="W6">
        <f t="shared" si="7"/>
        <v>0.25598980027847651</v>
      </c>
      <c r="X6">
        <f t="shared" si="7"/>
        <v>0.21708150781530983</v>
      </c>
      <c r="Y6" s="8">
        <v>84.11</v>
      </c>
      <c r="Z6">
        <v>84.09</v>
      </c>
      <c r="AA6" s="4">
        <f t="shared" si="8"/>
        <v>-2.3778385447623376E-4</v>
      </c>
      <c r="AB6" t="str">
        <f t="shared" si="9"/>
        <v>DOWN</v>
      </c>
      <c r="AC6">
        <f t="shared" si="10"/>
        <v>-9.2900582443061708E-2</v>
      </c>
    </row>
    <row r="7" spans="1:29" x14ac:dyDescent="0.25">
      <c r="A7" t="s">
        <v>11</v>
      </c>
      <c r="B7" s="1">
        <v>43047</v>
      </c>
      <c r="C7">
        <v>2589</v>
      </c>
      <c r="D7">
        <v>0.29645387000000001</v>
      </c>
      <c r="E7">
        <v>0.133648924</v>
      </c>
      <c r="F7" s="2">
        <v>43047.727777777778</v>
      </c>
      <c r="G7">
        <v>886006</v>
      </c>
      <c r="H7">
        <v>5678150</v>
      </c>
      <c r="I7">
        <v>10942134</v>
      </c>
      <c r="J7">
        <v>69</v>
      </c>
      <c r="K7" s="10">
        <f t="shared" si="2"/>
        <v>0.72777777777810115</v>
      </c>
      <c r="L7">
        <f>C7/VLOOKUP(A7, 'Normalization Factors'!$A$1:$C$9, 3, )</f>
        <v>0.10550982150134486</v>
      </c>
      <c r="M7">
        <f>G7/VLOOKUP(A7, 'Normalization Factors'!$A$1:$C$9, 3, )</f>
        <v>36.107506724264404</v>
      </c>
      <c r="N7">
        <f>H7/VLOOKUP(A7, 'Normalization Factors'!$A$1:$C$9, 3, )</f>
        <v>231.40231477708045</v>
      </c>
      <c r="O7">
        <f>I7/VLOOKUP(A7, 'Normalization Factors'!$A$1:$C$9, 3, )</f>
        <v>445.92607384464912</v>
      </c>
      <c r="P7">
        <f>J7/VLOOKUP(A7, 'Normalization Factors'!$A$1:$C$9, 3, )</f>
        <v>2.8119651153313227E-3</v>
      </c>
      <c r="Q7" s="8">
        <f t="shared" si="3"/>
        <v>-0.74159218492161061</v>
      </c>
      <c r="R7">
        <f t="shared" si="4"/>
        <v>-0.29816780576083851</v>
      </c>
      <c r="S7">
        <f t="shared" si="5"/>
        <v>-0.54341920996602477</v>
      </c>
      <c r="T7">
        <f t="shared" si="6"/>
        <v>2.0890451162076973</v>
      </c>
      <c r="U7">
        <f t="shared" si="7"/>
        <v>0.52411567242852664</v>
      </c>
      <c r="V7">
        <f t="shared" si="7"/>
        <v>2.7229017828240498</v>
      </c>
      <c r="W7">
        <f t="shared" si="7"/>
        <v>0.12111172659162008</v>
      </c>
      <c r="X7">
        <f t="shared" si="7"/>
        <v>0.92248458130036715</v>
      </c>
      <c r="Y7" s="8">
        <v>84.14</v>
      </c>
      <c r="Z7">
        <v>84.56</v>
      </c>
      <c r="AA7" s="4">
        <f t="shared" si="8"/>
        <v>4.9916805324459433E-3</v>
      </c>
      <c r="AB7" t="str">
        <f t="shared" si="9"/>
        <v>UP</v>
      </c>
      <c r="AC7">
        <f t="shared" si="10"/>
        <v>0.54897387255906593</v>
      </c>
    </row>
    <row r="8" spans="1:29" x14ac:dyDescent="0.25">
      <c r="A8" t="s">
        <v>11</v>
      </c>
      <c r="B8" s="1">
        <v>43046</v>
      </c>
      <c r="C8">
        <v>1884</v>
      </c>
      <c r="D8">
        <v>0.33530866999999998</v>
      </c>
      <c r="E8">
        <v>0.12027892799999999</v>
      </c>
      <c r="F8" s="2">
        <v>43046.737500000003</v>
      </c>
      <c r="G8">
        <v>67370</v>
      </c>
      <c r="H8">
        <v>455760</v>
      </c>
      <c r="I8">
        <v>15655615</v>
      </c>
      <c r="J8">
        <v>62</v>
      </c>
      <c r="K8" s="10">
        <f t="shared" si="2"/>
        <v>0.73750000000291038</v>
      </c>
      <c r="L8">
        <f>C8/VLOOKUP(A8, 'Normalization Factors'!$A$1:$C$9, 3, )</f>
        <v>7.6778873583829163E-2</v>
      </c>
      <c r="M8">
        <f>G8/VLOOKUP(A8, 'Normalization Factors'!$A$1:$C$9, 3, )</f>
        <v>2.7455375336213219</v>
      </c>
      <c r="N8">
        <f>H8/VLOOKUP(A8, 'Normalization Factors'!$A$1:$C$9, 3, )</f>
        <v>18.573640883527588</v>
      </c>
      <c r="O8">
        <f>I8/VLOOKUP(A8, 'Normalization Factors'!$A$1:$C$9, 3, )</f>
        <v>638.01511940663465</v>
      </c>
      <c r="P8">
        <f>J8/VLOOKUP(A8, 'Normalization Factors'!$A$1:$C$9, 3, )</f>
        <v>2.5266932920368409E-3</v>
      </c>
      <c r="Q8" s="8">
        <f t="shared" si="3"/>
        <v>-0.1357946917778679</v>
      </c>
      <c r="R8">
        <f t="shared" si="4"/>
        <v>-0.45385934207036199</v>
      </c>
      <c r="S8">
        <f t="shared" si="5"/>
        <v>-0.10192833065458325</v>
      </c>
      <c r="T8">
        <f t="shared" si="6"/>
        <v>1.0997529489535058</v>
      </c>
      <c r="U8">
        <f t="shared" si="7"/>
        <v>-0.28023599806587313</v>
      </c>
      <c r="V8">
        <f t="shared" si="7"/>
        <v>-0.24152496249740218</v>
      </c>
      <c r="W8">
        <f t="shared" si="7"/>
        <v>0.61699234747047471</v>
      </c>
      <c r="X8">
        <f t="shared" si="7"/>
        <v>0.67559350558059728</v>
      </c>
      <c r="Y8" s="8">
        <v>84.77</v>
      </c>
      <c r="Z8">
        <v>84.27</v>
      </c>
      <c r="AA8" s="4">
        <f t="shared" si="8"/>
        <v>-5.8983130824584173E-3</v>
      </c>
      <c r="AB8" t="str">
        <f t="shared" si="9"/>
        <v>DOWN</v>
      </c>
      <c r="AC8">
        <f t="shared" si="10"/>
        <v>-0.78768476001982135</v>
      </c>
    </row>
    <row r="9" spans="1:29" x14ac:dyDescent="0.25">
      <c r="A9" t="s">
        <v>11</v>
      </c>
      <c r="B9" s="1">
        <v>43045</v>
      </c>
      <c r="C9">
        <v>1246</v>
      </c>
      <c r="D9">
        <v>0.33793314600000002</v>
      </c>
      <c r="E9">
        <v>0.14200795399999999</v>
      </c>
      <c r="F9" s="2">
        <v>43045.759722222225</v>
      </c>
      <c r="G9">
        <v>55237</v>
      </c>
      <c r="H9">
        <v>305135</v>
      </c>
      <c r="I9">
        <v>24069567</v>
      </c>
      <c r="J9">
        <v>81</v>
      </c>
      <c r="K9" s="10">
        <f t="shared" si="2"/>
        <v>0.75972222222480923</v>
      </c>
      <c r="L9">
        <f>C9/VLOOKUP(A9, 'Normalization Factors'!$A$1:$C$9, 3, )</f>
        <v>5.0778384546417803E-2</v>
      </c>
      <c r="M9">
        <f>G9/VLOOKUP(A9, 'Normalization Factors'!$A$1:$C$9, 3, )</f>
        <v>2.2510799576167577</v>
      </c>
      <c r="N9">
        <f>H9/VLOOKUP(A9, 'Normalization Factors'!$A$1:$C$9, 3, )</f>
        <v>12.435202542994539</v>
      </c>
      <c r="O9">
        <f>I9/VLOOKUP(A9, 'Normalization Factors'!$A$1:$C$9, 3, )</f>
        <v>980.90989485695661</v>
      </c>
      <c r="P9">
        <f>J9/VLOOKUP(A9, 'Normalization Factors'!$A$1:$C$9, 3, )</f>
        <v>3.3010025266932922E-3</v>
      </c>
      <c r="Q9" s="8">
        <f t="shared" si="3"/>
        <v>-9.487565522084164E-2</v>
      </c>
      <c r="R9">
        <f t="shared" si="4"/>
        <v>-0.20082819378508376</v>
      </c>
      <c r="S9">
        <f t="shared" si="5"/>
        <v>0.90719367891693625</v>
      </c>
      <c r="T9">
        <f t="shared" si="6"/>
        <v>0.20447861887098939</v>
      </c>
      <c r="U9">
        <f t="shared" si="7"/>
        <v>-0.29215729009078839</v>
      </c>
      <c r="V9">
        <f t="shared" si="7"/>
        <v>-0.32702542847448235</v>
      </c>
      <c r="W9">
        <f t="shared" si="7"/>
        <v>1.5021801188447266</v>
      </c>
      <c r="X9">
        <f t="shared" si="7"/>
        <v>1.3457264253914019</v>
      </c>
      <c r="Y9" s="8">
        <v>84.2</v>
      </c>
      <c r="Z9">
        <v>84.47</v>
      </c>
      <c r="AA9" s="4">
        <f t="shared" si="8"/>
        <v>3.2066508313538717E-3</v>
      </c>
      <c r="AB9" t="str">
        <f t="shared" si="9"/>
        <v>UP</v>
      </c>
      <c r="AC9">
        <f t="shared" si="10"/>
        <v>0.32987591495246887</v>
      </c>
    </row>
    <row r="10" spans="1:29" x14ac:dyDescent="0.25">
      <c r="A10" t="s">
        <v>12</v>
      </c>
      <c r="B10" s="1">
        <v>43049</v>
      </c>
      <c r="C10">
        <v>2410</v>
      </c>
      <c r="D10">
        <v>0.32025905700000001</v>
      </c>
      <c r="E10">
        <v>0.20481043299999999</v>
      </c>
      <c r="F10" s="2">
        <v>43049.708333333336</v>
      </c>
      <c r="G10">
        <v>728970</v>
      </c>
      <c r="H10">
        <v>1882366</v>
      </c>
      <c r="I10">
        <v>14133192</v>
      </c>
      <c r="J10">
        <v>99</v>
      </c>
      <c r="K10" s="10">
        <f t="shared" si="2"/>
        <v>0.70833333333575865</v>
      </c>
      <c r="L10">
        <f>C10/VLOOKUP(A10, 'Normalization Factors'!$A$1:$C$9, 3, )</f>
        <v>8.6778049834365545E-2</v>
      </c>
      <c r="M10">
        <f>G10/VLOOKUP(A10, 'Normalization Factors'!$A$1:$C$9, 3, )</f>
        <v>26.248379662969899</v>
      </c>
      <c r="N10">
        <f>H10/VLOOKUP(A10, 'Normalization Factors'!$A$1:$C$9, 3, )</f>
        <v>67.779274089010514</v>
      </c>
      <c r="O10">
        <f>I10/VLOOKUP(A10, 'Normalization Factors'!$A$1:$C$9, 3, )</f>
        <v>508.90076335877865</v>
      </c>
      <c r="P10">
        <f>J10/VLOOKUP(A10, 'Normalization Factors'!$A$1:$C$9, 3, )</f>
        <v>3.5647414662249746E-3</v>
      </c>
      <c r="Q10" s="8">
        <f t="shared" si="3"/>
        <v>-0.37043797467170514</v>
      </c>
      <c r="R10">
        <f t="shared" si="4"/>
        <v>0.5304969643942139</v>
      </c>
      <c r="S10">
        <f t="shared" si="5"/>
        <v>-1.4264009682585033</v>
      </c>
      <c r="T10">
        <f t="shared" si="6"/>
        <v>1.4440543890608508</v>
      </c>
      <c r="U10">
        <f t="shared" si="7"/>
        <v>0.28641371676600125</v>
      </c>
      <c r="V10">
        <f t="shared" si="7"/>
        <v>0.44384553963600232</v>
      </c>
      <c r="W10">
        <f t="shared" si="7"/>
        <v>0.28368178905696068</v>
      </c>
      <c r="X10">
        <f t="shared" si="7"/>
        <v>1.5739816723982238</v>
      </c>
      <c r="Y10" s="8">
        <v>1043.8699999999999</v>
      </c>
      <c r="Z10">
        <v>1044.1500000000001</v>
      </c>
      <c r="AA10" s="4">
        <f t="shared" si="8"/>
        <v>2.6823263433205295E-4</v>
      </c>
      <c r="AB10" t="str">
        <f t="shared" si="9"/>
        <v>UP</v>
      </c>
      <c r="AC10">
        <f t="shared" si="10"/>
        <v>-3.0791151353299354E-2</v>
      </c>
    </row>
    <row r="11" spans="1:29" x14ac:dyDescent="0.25">
      <c r="A11" t="s">
        <v>12</v>
      </c>
      <c r="B11" s="1">
        <v>43048</v>
      </c>
      <c r="C11">
        <v>2731</v>
      </c>
      <c r="D11">
        <v>0.27931995100000001</v>
      </c>
      <c r="E11">
        <v>0.118267686</v>
      </c>
      <c r="F11" s="2">
        <v>43048.746527777781</v>
      </c>
      <c r="G11">
        <v>528803</v>
      </c>
      <c r="H11">
        <v>1260719</v>
      </c>
      <c r="I11">
        <v>22383865</v>
      </c>
      <c r="J11">
        <v>107</v>
      </c>
      <c r="K11" s="10">
        <f t="shared" si="2"/>
        <v>0.74652777778101154</v>
      </c>
      <c r="L11">
        <f>C11/VLOOKUP(A11, 'Normalization Factors'!$A$1:$C$9, 3, )</f>
        <v>9.8336453982428351E-2</v>
      </c>
      <c r="M11">
        <f>G11/VLOOKUP(A11, 'Normalization Factors'!$A$1:$C$9, 3, )</f>
        <v>19.040868500648134</v>
      </c>
      <c r="N11">
        <f>H11/VLOOKUP(A11, 'Normalization Factors'!$A$1:$C$9, 3, )</f>
        <v>45.395326227855392</v>
      </c>
      <c r="O11">
        <f>I11/VLOOKUP(A11, 'Normalization Factors'!$A$1:$C$9, 3, )</f>
        <v>805.98678525133232</v>
      </c>
      <c r="P11">
        <f>J11/VLOOKUP(A11, 'Normalization Factors'!$A$1:$C$9, 3, )</f>
        <v>3.8528013826875989E-3</v>
      </c>
      <c r="Q11" s="8">
        <f t="shared" si="3"/>
        <v>-1.0087325428163354</v>
      </c>
      <c r="R11">
        <f t="shared" si="4"/>
        <v>-0.47727994420593761</v>
      </c>
      <c r="S11">
        <f t="shared" si="5"/>
        <v>0.30802748575449684</v>
      </c>
      <c r="T11">
        <f t="shared" si="6"/>
        <v>1.8420446928428509</v>
      </c>
      <c r="U11">
        <f t="shared" si="7"/>
        <v>0.11264179070276055</v>
      </c>
      <c r="V11">
        <f t="shared" si="7"/>
        <v>0.13206624556081972</v>
      </c>
      <c r="W11">
        <f t="shared" si="7"/>
        <v>1.0506136073681189</v>
      </c>
      <c r="X11">
        <f t="shared" si="7"/>
        <v>1.8232857285292383</v>
      </c>
      <c r="Y11" s="8">
        <v>1048</v>
      </c>
      <c r="Z11">
        <v>1047.72</v>
      </c>
      <c r="AA11" s="4">
        <f t="shared" si="8"/>
        <v>-2.6717557251905791E-4</v>
      </c>
      <c r="AB11" t="str">
        <f t="shared" si="9"/>
        <v>DOWN</v>
      </c>
      <c r="AC11">
        <f t="shared" si="10"/>
        <v>-9.6508178098076283E-2</v>
      </c>
    </row>
    <row r="12" spans="1:29" x14ac:dyDescent="0.25">
      <c r="A12" t="s">
        <v>12</v>
      </c>
      <c r="B12" s="1">
        <v>43047</v>
      </c>
      <c r="C12">
        <v>2420</v>
      </c>
      <c r="D12">
        <v>0.35751104500000003</v>
      </c>
      <c r="E12">
        <v>0.190866551</v>
      </c>
      <c r="F12" s="2">
        <v>43047.742361111108</v>
      </c>
      <c r="G12">
        <v>741334</v>
      </c>
      <c r="H12">
        <v>1855603</v>
      </c>
      <c r="I12">
        <v>17160497</v>
      </c>
      <c r="J12">
        <v>81</v>
      </c>
      <c r="K12" s="10">
        <f t="shared" si="2"/>
        <v>0.74236111110803904</v>
      </c>
      <c r="L12">
        <f>C12/VLOOKUP(A12, 'Normalization Factors'!$A$1:$C$9, 3, )</f>
        <v>8.7138124729943825E-2</v>
      </c>
      <c r="M12">
        <f>G12/VLOOKUP(A12, 'Normalization Factors'!$A$1:$C$9, 3, )</f>
        <v>26.693576263862884</v>
      </c>
      <c r="N12">
        <f>H12/VLOOKUP(A12, 'Normalization Factors'!$A$1:$C$9, 3, )</f>
        <v>66.815605645974358</v>
      </c>
      <c r="O12">
        <f>I12/VLOOKUP(A12, 'Normalization Factors'!$A$1:$C$9, 3, )</f>
        <v>617.90641653463922</v>
      </c>
      <c r="P12">
        <f>J12/VLOOKUP(A12, 'Normalization Factors'!$A$1:$C$9, 3, )</f>
        <v>2.9166066541840702E-3</v>
      </c>
      <c r="Q12" s="8">
        <f t="shared" si="3"/>
        <v>0.21036956892704753</v>
      </c>
      <c r="R12">
        <f t="shared" si="4"/>
        <v>0.36812261434214899</v>
      </c>
      <c r="S12">
        <f t="shared" si="5"/>
        <v>0.11881710867073275</v>
      </c>
      <c r="T12">
        <f t="shared" si="6"/>
        <v>1.4564528408920658</v>
      </c>
      <c r="U12">
        <f t="shared" si="7"/>
        <v>0.29714733466428572</v>
      </c>
      <c r="V12">
        <f t="shared" si="7"/>
        <v>0.43042289101494546</v>
      </c>
      <c r="W12">
        <f t="shared" si="7"/>
        <v>0.56508144314971898</v>
      </c>
      <c r="X12">
        <f t="shared" si="7"/>
        <v>1.0130475461034412</v>
      </c>
      <c r="Y12" s="8">
        <v>1050.05</v>
      </c>
      <c r="Z12">
        <v>1058.29</v>
      </c>
      <c r="AA12" s="4">
        <f t="shared" si="8"/>
        <v>7.8472453692681396E-3</v>
      </c>
      <c r="AB12" t="str">
        <f t="shared" si="9"/>
        <v>UP</v>
      </c>
      <c r="AC12">
        <f t="shared" si="10"/>
        <v>0.89947135905925713</v>
      </c>
    </row>
    <row r="13" spans="1:29" x14ac:dyDescent="0.25">
      <c r="A13" t="s">
        <v>12</v>
      </c>
      <c r="B13" s="1">
        <v>43046</v>
      </c>
      <c r="C13">
        <v>2662</v>
      </c>
      <c r="D13">
        <v>0.36730168600000002</v>
      </c>
      <c r="E13">
        <v>0.18164086300000001</v>
      </c>
      <c r="F13" s="2">
        <v>43046.752083333333</v>
      </c>
      <c r="G13">
        <v>889832</v>
      </c>
      <c r="H13">
        <v>2736449</v>
      </c>
      <c r="I13">
        <v>34626861</v>
      </c>
      <c r="J13">
        <v>119</v>
      </c>
      <c r="K13" s="10">
        <f t="shared" si="2"/>
        <v>0.75208333333284827</v>
      </c>
      <c r="L13">
        <f>C13/VLOOKUP(A13, 'Normalization Factors'!$A$1:$C$9, 3, )</f>
        <v>9.5851937202938206E-2</v>
      </c>
      <c r="M13">
        <f>G13/VLOOKUP(A13, 'Normalization Factors'!$A$1:$C$9, 3, )</f>
        <v>32.040616448221229</v>
      </c>
      <c r="N13">
        <f>H13/VLOOKUP(A13, 'Normalization Factors'!$A$1:$C$9, 3, )</f>
        <v>98.532658793028943</v>
      </c>
      <c r="O13">
        <f>I13/VLOOKUP(A13, 'Normalization Factors'!$A$1:$C$9, 3, )</f>
        <v>1246.8263358778627</v>
      </c>
      <c r="P13">
        <f>J13/VLOOKUP(A13, 'Normalization Factors'!$A$1:$C$9, 3, )</f>
        <v>4.2848912573815352E-3</v>
      </c>
      <c r="Q13" s="8">
        <f t="shared" si="3"/>
        <v>0.36301855371323466</v>
      </c>
      <c r="R13">
        <f t="shared" si="4"/>
        <v>0.26069090394879274</v>
      </c>
      <c r="S13">
        <f t="shared" si="5"/>
        <v>0.56030798798217429</v>
      </c>
      <c r="T13">
        <f t="shared" si="6"/>
        <v>1.7564953752074675</v>
      </c>
      <c r="U13">
        <f t="shared" si="7"/>
        <v>0.42606360695961465</v>
      </c>
      <c r="V13">
        <f t="shared" si="7"/>
        <v>0.8722002084779884</v>
      </c>
      <c r="W13">
        <f t="shared" si="7"/>
        <v>2.1886472179422185</v>
      </c>
      <c r="X13">
        <f t="shared" si="7"/>
        <v>2.19724181272576</v>
      </c>
      <c r="Y13" s="8">
        <v>1049.6500000000001</v>
      </c>
      <c r="Z13">
        <v>1052.3900000000001</v>
      </c>
      <c r="AA13" s="4">
        <f t="shared" si="8"/>
        <v>2.6103939408374304E-3</v>
      </c>
      <c r="AB13" t="str">
        <f t="shared" si="9"/>
        <v>UP</v>
      </c>
      <c r="AC13">
        <f t="shared" si="10"/>
        <v>0.25669020446199992</v>
      </c>
    </row>
    <row r="14" spans="1:29" x14ac:dyDescent="0.25">
      <c r="A14" t="s">
        <v>12</v>
      </c>
      <c r="B14" s="1">
        <v>43045</v>
      </c>
      <c r="C14">
        <v>3190</v>
      </c>
      <c r="D14">
        <v>0.42111298200000002</v>
      </c>
      <c r="E14">
        <v>0.176021184</v>
      </c>
      <c r="F14" s="2">
        <v>43045.75277777778</v>
      </c>
      <c r="G14">
        <v>1322624</v>
      </c>
      <c r="H14">
        <v>3717511</v>
      </c>
      <c r="I14">
        <v>15641992</v>
      </c>
      <c r="J14">
        <v>87</v>
      </c>
      <c r="K14" s="10">
        <f t="shared" si="2"/>
        <v>0.75277777777955635</v>
      </c>
      <c r="L14">
        <f>C14/VLOOKUP(A14, 'Normalization Factors'!$A$1:$C$9, 3, )</f>
        <v>0.11486389168947141</v>
      </c>
      <c r="M14">
        <f>G14/VLOOKUP(A14, 'Normalization Factors'!$A$1:$C$9, 3, )</f>
        <v>47.624369868932739</v>
      </c>
      <c r="N14">
        <f>H14/VLOOKUP(A14, 'Normalization Factors'!$A$1:$C$9, 3, )</f>
        <v>133.85823851361084</v>
      </c>
      <c r="O14">
        <f>I14/VLOOKUP(A14, 'Normalization Factors'!$A$1:$C$9, 3, )</f>
        <v>563.22886360362952</v>
      </c>
      <c r="P14">
        <f>J14/VLOOKUP(A14, 'Normalization Factors'!$A$1:$C$9, 3, )</f>
        <v>3.1326515915310383E-3</v>
      </c>
      <c r="Q14" s="8">
        <f t="shared" si="3"/>
        <v>1.2020075131111969</v>
      </c>
      <c r="R14">
        <f t="shared" si="4"/>
        <v>0.19525061084202081</v>
      </c>
      <c r="S14">
        <f t="shared" si="5"/>
        <v>0.59184305088453582</v>
      </c>
      <c r="T14">
        <f t="shared" si="6"/>
        <v>2.4111336318956167</v>
      </c>
      <c r="U14">
        <f t="shared" si="7"/>
        <v>0.80178537640593728</v>
      </c>
      <c r="V14">
        <f t="shared" si="7"/>
        <v>1.3642396099453598</v>
      </c>
      <c r="W14">
        <f t="shared" si="7"/>
        <v>0.42393055754746739</v>
      </c>
      <c r="X14">
        <f t="shared" si="7"/>
        <v>1.2000255882017021</v>
      </c>
      <c r="Y14" s="8">
        <v>1049.0999999999999</v>
      </c>
      <c r="Z14">
        <v>1042.68</v>
      </c>
      <c r="AA14" s="4">
        <f t="shared" si="8"/>
        <v>-6.1195310265940769E-3</v>
      </c>
      <c r="AB14" t="str">
        <f t="shared" si="9"/>
        <v>DOWN</v>
      </c>
      <c r="AC14">
        <f t="shared" si="10"/>
        <v>-0.81483747334240675</v>
      </c>
    </row>
    <row r="15" spans="1:29" x14ac:dyDescent="0.25">
      <c r="A15" t="s">
        <v>13</v>
      </c>
      <c r="B15" s="1">
        <v>43049</v>
      </c>
      <c r="C15">
        <v>330</v>
      </c>
      <c r="D15">
        <v>0.31613144100000001</v>
      </c>
      <c r="E15">
        <v>0.15310684999999999</v>
      </c>
      <c r="F15" s="2">
        <v>43049.739583333336</v>
      </c>
      <c r="G15">
        <v>19854</v>
      </c>
      <c r="H15">
        <v>73869</v>
      </c>
      <c r="I15">
        <v>4077966</v>
      </c>
      <c r="J15">
        <v>14</v>
      </c>
      <c r="K15" s="10">
        <f t="shared" si="2"/>
        <v>0.73958333333575865</v>
      </c>
      <c r="L15">
        <f>C15/VLOOKUP(A15, 'Normalization Factors'!$A$1:$C$9, 3, )</f>
        <v>2.0434701839123166E-2</v>
      </c>
      <c r="M15">
        <f>G15/VLOOKUP(A15, 'Normalization Factors'!$A$1:$C$9, 3, )</f>
        <v>1.2294259706483373</v>
      </c>
      <c r="N15">
        <f>H15/VLOOKUP(A15, 'Normalization Factors'!$A$1:$C$9, 3, )</f>
        <v>4.5742151216793605</v>
      </c>
      <c r="O15">
        <f>I15/VLOOKUP(A15, 'Normalization Factors'!$A$1:$C$9, 3, )</f>
        <v>252.52127066691435</v>
      </c>
      <c r="P15">
        <f>J15/VLOOKUP(A15, 'Normalization Factors'!$A$1:$C$9, 3, )</f>
        <v>8.6692674469007367E-4</v>
      </c>
      <c r="Q15" s="8">
        <f t="shared" si="3"/>
        <v>-0.43479294305296057</v>
      </c>
      <c r="R15">
        <f t="shared" si="4"/>
        <v>-7.1583265844968963E-2</v>
      </c>
      <c r="S15">
        <f t="shared" si="5"/>
        <v>-7.3231422779035894E-3</v>
      </c>
      <c r="T15">
        <f t="shared" si="6"/>
        <v>-0.84034481383142545</v>
      </c>
      <c r="U15">
        <f t="shared" ref="U15:X28" si="11">STANDARDIZE(M15, M$1, M$2)</f>
        <v>-0.3167892021457816</v>
      </c>
      <c r="V15">
        <f t="shared" si="11"/>
        <v>-0.43651876379469151</v>
      </c>
      <c r="W15">
        <f t="shared" si="11"/>
        <v>-0.37816554140740188</v>
      </c>
      <c r="X15">
        <f t="shared" si="11"/>
        <v>-0.76086644193802055</v>
      </c>
      <c r="Y15" s="8">
        <v>46.04</v>
      </c>
      <c r="Z15">
        <v>45.58</v>
      </c>
      <c r="AA15" s="4">
        <f t="shared" si="8"/>
        <v>-9.9913119026933291E-3</v>
      </c>
      <c r="AB15" t="str">
        <f t="shared" si="9"/>
        <v>DOWN</v>
      </c>
      <c r="AC15">
        <f t="shared" si="10"/>
        <v>-1.2900672590062767</v>
      </c>
    </row>
    <row r="16" spans="1:29" x14ac:dyDescent="0.25">
      <c r="A16" t="s">
        <v>13</v>
      </c>
      <c r="B16" s="1">
        <v>43048</v>
      </c>
      <c r="C16">
        <v>459</v>
      </c>
      <c r="D16">
        <v>0.40097507799999998</v>
      </c>
      <c r="E16">
        <v>0.16450478199999999</v>
      </c>
      <c r="F16" s="2">
        <v>43048.753472222219</v>
      </c>
      <c r="G16">
        <v>33208</v>
      </c>
      <c r="H16">
        <v>125272</v>
      </c>
      <c r="I16">
        <v>11336102</v>
      </c>
      <c r="J16">
        <v>45</v>
      </c>
      <c r="K16" s="10">
        <f t="shared" si="2"/>
        <v>0.75347222221898846</v>
      </c>
      <c r="L16">
        <f>C16/VLOOKUP(A16, 'Normalization Factors'!$A$1:$C$9, 3, )</f>
        <v>2.842281255805313E-2</v>
      </c>
      <c r="M16">
        <f>G16/VLOOKUP(A16, 'Normalization Factors'!$A$1:$C$9, 3, )</f>
        <v>2.0563502384048546</v>
      </c>
      <c r="N16">
        <f>H16/VLOOKUP(A16, 'Normalization Factors'!$A$1:$C$9, 3, )</f>
        <v>7.7572605114867796</v>
      </c>
      <c r="O16">
        <f>I16/VLOOKUP(A16, 'Normalization Factors'!$A$1:$C$9, 3, )</f>
        <v>701.96928602390244</v>
      </c>
      <c r="P16">
        <f>J16/VLOOKUP(A16, 'Normalization Factors'!$A$1:$C$9, 3, )</f>
        <v>2.7865502507895224E-3</v>
      </c>
      <c r="Q16" s="8">
        <f t="shared" si="3"/>
        <v>0.88803107363989908</v>
      </c>
      <c r="R16">
        <f t="shared" si="4"/>
        <v>6.1143890081740211E-2</v>
      </c>
      <c r="S16">
        <f t="shared" si="5"/>
        <v>0.62337811345649252</v>
      </c>
      <c r="T16">
        <f t="shared" si="6"/>
        <v>-0.56529035380858395</v>
      </c>
      <c r="U16">
        <f t="shared" si="11"/>
        <v>-0.29685219206278979</v>
      </c>
      <c r="V16">
        <f t="shared" si="11"/>
        <v>-0.39218307954456705</v>
      </c>
      <c r="W16">
        <f t="shared" si="11"/>
        <v>0.78209094409881152</v>
      </c>
      <c r="X16">
        <f t="shared" si="11"/>
        <v>0.90048905726461259</v>
      </c>
      <c r="Y16" s="8">
        <v>46.05</v>
      </c>
      <c r="Z16">
        <v>46.3</v>
      </c>
      <c r="AA16" s="4">
        <f t="shared" si="8"/>
        <v>5.4288816503800224E-3</v>
      </c>
      <c r="AB16" t="str">
        <f t="shared" si="9"/>
        <v>UP</v>
      </c>
      <c r="AC16">
        <f t="shared" si="10"/>
        <v>0.60263677348675015</v>
      </c>
    </row>
    <row r="17" spans="1:29" x14ac:dyDescent="0.25">
      <c r="A17" t="s">
        <v>13</v>
      </c>
      <c r="B17" s="1">
        <v>43047</v>
      </c>
      <c r="C17">
        <v>504</v>
      </c>
      <c r="D17">
        <v>0.47423859499999999</v>
      </c>
      <c r="E17">
        <v>0.24211280900000001</v>
      </c>
      <c r="F17" s="2">
        <v>43047.759722222225</v>
      </c>
      <c r="G17">
        <v>61916</v>
      </c>
      <c r="H17">
        <v>90765</v>
      </c>
      <c r="I17">
        <v>10820240</v>
      </c>
      <c r="J17">
        <v>36</v>
      </c>
      <c r="K17" s="10">
        <f t="shared" si="2"/>
        <v>0.75972222222480923</v>
      </c>
      <c r="L17">
        <f>C17/VLOOKUP(A17, 'Normalization Factors'!$A$1:$C$9, 3, )</f>
        <v>3.1209362808842653E-2</v>
      </c>
      <c r="M17">
        <f>G17/VLOOKUP(A17, 'Normalization Factors'!$A$1:$C$9, 3, )</f>
        <v>3.8340454517307574</v>
      </c>
      <c r="N17">
        <f>H17/VLOOKUP(A17, 'Normalization Factors'!$A$1:$C$9, 3, )</f>
        <v>5.6204718558424673</v>
      </c>
      <c r="O17">
        <f>I17/VLOOKUP(A17, 'Normalization Factors'!$A$1:$C$9, 3, )</f>
        <v>670.0253885689516</v>
      </c>
      <c r="P17">
        <f>J17/VLOOKUP(A17, 'Normalization Factors'!$A$1:$C$9, 3, )</f>
        <v>2.229240200631618E-3</v>
      </c>
      <c r="Q17" s="8">
        <f t="shared" si="3"/>
        <v>2.0303057716822006</v>
      </c>
      <c r="R17">
        <f t="shared" si="4"/>
        <v>0.9648773656625087</v>
      </c>
      <c r="S17">
        <f t="shared" si="5"/>
        <v>0.90719367891693625</v>
      </c>
      <c r="T17">
        <f t="shared" si="6"/>
        <v>-0.46934112356805785</v>
      </c>
      <c r="U17">
        <f t="shared" si="11"/>
        <v>-0.25399224856552094</v>
      </c>
      <c r="V17">
        <f t="shared" si="11"/>
        <v>-0.42194576764485386</v>
      </c>
      <c r="W17">
        <f t="shared" si="11"/>
        <v>0.69962731554098245</v>
      </c>
      <c r="X17">
        <f t="shared" si="11"/>
        <v>0.41816004136707402</v>
      </c>
      <c r="Y17" s="8">
        <v>46.62</v>
      </c>
      <c r="Z17">
        <v>46.7</v>
      </c>
      <c r="AA17" s="4">
        <f t="shared" si="8"/>
        <v>1.716001716001832E-3</v>
      </c>
      <c r="AB17" t="str">
        <f t="shared" si="9"/>
        <v>UP</v>
      </c>
      <c r="AC17">
        <f t="shared" si="10"/>
        <v>0.14691079314978872</v>
      </c>
    </row>
    <row r="18" spans="1:29" x14ac:dyDescent="0.25">
      <c r="A18" t="s">
        <v>13</v>
      </c>
      <c r="B18" s="1">
        <v>43046</v>
      </c>
      <c r="C18">
        <v>937</v>
      </c>
      <c r="D18">
        <v>0.488971349</v>
      </c>
      <c r="E18">
        <v>0.33080688200000002</v>
      </c>
      <c r="F18" s="2">
        <v>43046.78125</v>
      </c>
      <c r="G18">
        <v>178084</v>
      </c>
      <c r="H18">
        <v>285854</v>
      </c>
      <c r="I18">
        <v>9479257</v>
      </c>
      <c r="J18">
        <v>69</v>
      </c>
      <c r="K18" s="10">
        <f t="shared" si="2"/>
        <v>0.78125</v>
      </c>
      <c r="L18">
        <f>C18/VLOOKUP(A18, 'Normalization Factors'!$A$1:$C$9, 3, )</f>
        <v>5.8022168555328504E-2</v>
      </c>
      <c r="M18">
        <f>G18/VLOOKUP(A18, 'Normalization Factors'!$A$1:$C$9, 3, )</f>
        <v>11.027555885813364</v>
      </c>
      <c r="N18">
        <f>H18/VLOOKUP(A18, 'Normalization Factors'!$A$1:$C$9, 3, )</f>
        <v>17.701034119759736</v>
      </c>
      <c r="O18">
        <f>I18/VLOOKUP(A18, 'Normalization Factors'!$A$1:$C$9, 3, )</f>
        <v>586.98724379218527</v>
      </c>
      <c r="P18">
        <f>J18/VLOOKUP(A18, 'Normalization Factors'!$A$1:$C$9, 3, )</f>
        <v>4.2727103845439348E-3</v>
      </c>
      <c r="Q18" s="8">
        <f t="shared" si="3"/>
        <v>2.2600088055494054</v>
      </c>
      <c r="R18">
        <f t="shared" si="4"/>
        <v>1.9977061329201067</v>
      </c>
      <c r="S18">
        <f t="shared" si="5"/>
        <v>1.8847806255860942</v>
      </c>
      <c r="T18">
        <f t="shared" si="6"/>
        <v>0.45390369185744911</v>
      </c>
      <c r="U18">
        <f t="shared" si="11"/>
        <v>-8.0557877791146787E-2</v>
      </c>
      <c r="V18">
        <f t="shared" si="11"/>
        <v>-0.25367924030846256</v>
      </c>
      <c r="W18">
        <f t="shared" si="11"/>
        <v>0.48526315610616638</v>
      </c>
      <c r="X18">
        <f t="shared" si="11"/>
        <v>2.1866997663247161</v>
      </c>
      <c r="Y18" s="8">
        <v>46.7</v>
      </c>
      <c r="Z18">
        <v>46.78</v>
      </c>
      <c r="AA18" s="4">
        <f t="shared" si="8"/>
        <v>1.7130620985010339E-3</v>
      </c>
      <c r="AB18" t="str">
        <f t="shared" si="9"/>
        <v>UP</v>
      </c>
      <c r="AC18">
        <f t="shared" si="10"/>
        <v>0.14654997887864499</v>
      </c>
    </row>
    <row r="19" spans="1:29" x14ac:dyDescent="0.25">
      <c r="A19" t="s">
        <v>13</v>
      </c>
      <c r="B19" s="1">
        <v>43045</v>
      </c>
      <c r="C19">
        <v>484</v>
      </c>
      <c r="D19">
        <v>0.29815142900000002</v>
      </c>
      <c r="E19">
        <v>0.131109791</v>
      </c>
      <c r="F19" s="2">
        <v>43045.750694444447</v>
      </c>
      <c r="G19">
        <v>29272</v>
      </c>
      <c r="H19">
        <v>146553</v>
      </c>
      <c r="I19">
        <v>5138084</v>
      </c>
      <c r="J19">
        <v>30</v>
      </c>
      <c r="K19" s="10">
        <f t="shared" si="2"/>
        <v>0.75069444444670808</v>
      </c>
      <c r="L19">
        <f>C19/VLOOKUP(A19, 'Normalization Factors'!$A$1:$C$9, 3, )</f>
        <v>2.9970896030713977E-2</v>
      </c>
      <c r="M19">
        <f>G19/VLOOKUP(A19, 'Normalization Factors'!$A$1:$C$9, 3, )</f>
        <v>1.8126199764691313</v>
      </c>
      <c r="N19">
        <f>H19/VLOOKUP(A19, 'Normalization Factors'!$A$1:$C$9, 3, )</f>
        <v>9.0750510867545984</v>
      </c>
      <c r="O19">
        <f>I19/VLOOKUP(A19, 'Normalization Factors'!$A$1:$C$9, 3, )</f>
        <v>318.16731686172517</v>
      </c>
      <c r="P19">
        <f>J19/VLOOKUP(A19, 'Normalization Factors'!$A$1:$C$9, 3, )</f>
        <v>1.857700167193015E-3</v>
      </c>
      <c r="Q19" s="8">
        <f t="shared" si="3"/>
        <v>-0.71512500489073649</v>
      </c>
      <c r="R19">
        <f t="shared" si="4"/>
        <v>-0.32773561697515818</v>
      </c>
      <c r="S19">
        <f t="shared" si="5"/>
        <v>0.49723786250785618</v>
      </c>
      <c r="T19">
        <f t="shared" si="6"/>
        <v>-0.51198522589718054</v>
      </c>
      <c r="U19">
        <f t="shared" si="11"/>
        <v>-0.30272848917875922</v>
      </c>
      <c r="V19">
        <f t="shared" si="11"/>
        <v>-0.3738279699881813</v>
      </c>
      <c r="W19">
        <f t="shared" si="11"/>
        <v>-0.20869933343032956</v>
      </c>
      <c r="X19">
        <f t="shared" si="11"/>
        <v>9.6607364102048163E-2</v>
      </c>
      <c r="Y19" s="8">
        <v>46.6</v>
      </c>
      <c r="Z19">
        <v>46.7</v>
      </c>
      <c r="AA19" s="4">
        <f t="shared" si="8"/>
        <v>2.1459227467811462E-3</v>
      </c>
      <c r="AB19" t="str">
        <f t="shared" si="9"/>
        <v>UP</v>
      </c>
      <c r="AC19">
        <f t="shared" si="10"/>
        <v>0.19968012226416862</v>
      </c>
    </row>
    <row r="20" spans="1:29" x14ac:dyDescent="0.25">
      <c r="A20" t="s">
        <v>14</v>
      </c>
      <c r="B20" s="1">
        <v>43049</v>
      </c>
      <c r="C20">
        <v>72</v>
      </c>
      <c r="D20">
        <v>0.272164352</v>
      </c>
      <c r="E20">
        <v>0.106828704</v>
      </c>
      <c r="F20" s="2">
        <v>43049.75</v>
      </c>
      <c r="G20">
        <v>540</v>
      </c>
      <c r="H20">
        <v>1323</v>
      </c>
      <c r="I20">
        <v>3708280</v>
      </c>
      <c r="J20">
        <v>2</v>
      </c>
      <c r="K20" s="10">
        <f t="shared" si="2"/>
        <v>0.75</v>
      </c>
      <c r="L20">
        <f>C20/VLOOKUP(A20, 'Normalization Factors'!$A$1:$C$9, 3, )</f>
        <v>2.8834601521826191E-2</v>
      </c>
      <c r="M20">
        <f>G20/VLOOKUP(A20, 'Normalization Factors'!$A$1:$C$9, 3, )</f>
        <v>0.21625951141369643</v>
      </c>
      <c r="N20">
        <f>H20/VLOOKUP(A20, 'Normalization Factors'!$A$1:$C$9, 3, )</f>
        <v>0.52983580296355626</v>
      </c>
      <c r="O20">
        <f>I20/VLOOKUP(A20, 'Normalization Factors'!$A$1:$C$9, 3, )</f>
        <v>1485.0941129355226</v>
      </c>
      <c r="P20">
        <f>J20/VLOOKUP(A20, 'Normalization Factors'!$A$1:$C$9, 3, )</f>
        <v>8.0096115338406087E-4</v>
      </c>
      <c r="Q20" s="8">
        <f t="shared" si="3"/>
        <v>-1.1202977531929654</v>
      </c>
      <c r="R20">
        <f t="shared" si="4"/>
        <v>-0.61048512103598185</v>
      </c>
      <c r="S20">
        <f t="shared" si="5"/>
        <v>0.46570279960549466</v>
      </c>
      <c r="T20">
        <f t="shared" si="6"/>
        <v>-0.55111123247948746</v>
      </c>
      <c r="U20">
        <f t="shared" si="11"/>
        <v>-0.34121648128261517</v>
      </c>
      <c r="V20">
        <f t="shared" si="11"/>
        <v>-0.49285170992122035</v>
      </c>
      <c r="W20">
        <f t="shared" si="11"/>
        <v>2.8037388952271169</v>
      </c>
      <c r="X20">
        <f t="shared" si="11"/>
        <v>-0.81795695865975127</v>
      </c>
      <c r="Y20" s="8">
        <v>29.2</v>
      </c>
      <c r="Z20">
        <v>29.17</v>
      </c>
      <c r="AA20" s="4">
        <f t="shared" si="8"/>
        <v>-1.0273972602738899E-3</v>
      </c>
      <c r="AB20" t="str">
        <f t="shared" si="9"/>
        <v>DOWN</v>
      </c>
      <c r="AC20">
        <f t="shared" si="10"/>
        <v>-0.18981924122123972</v>
      </c>
    </row>
    <row r="21" spans="1:29" x14ac:dyDescent="0.25">
      <c r="A21" t="s">
        <v>14</v>
      </c>
      <c r="B21" s="1">
        <v>43048</v>
      </c>
      <c r="C21">
        <v>67</v>
      </c>
      <c r="D21">
        <v>0.33552691099999998</v>
      </c>
      <c r="E21">
        <v>0.12507538100000001</v>
      </c>
      <c r="F21" s="2">
        <v>43048.77847222222</v>
      </c>
      <c r="G21">
        <v>482</v>
      </c>
      <c r="H21">
        <v>559</v>
      </c>
      <c r="I21">
        <v>577345</v>
      </c>
      <c r="J21">
        <v>7</v>
      </c>
      <c r="K21" s="10">
        <f t="shared" si="2"/>
        <v>0.77847222222044365</v>
      </c>
      <c r="L21">
        <f>C21/VLOOKUP(A21, 'Normalization Factors'!$A$1:$C$9, 3, )</f>
        <v>2.6832198638366039E-2</v>
      </c>
      <c r="M21">
        <f>G21/VLOOKUP(A21, 'Normalization Factors'!$A$1:$C$9, 3, )</f>
        <v>0.19303163796555867</v>
      </c>
      <c r="N21">
        <f>H21/VLOOKUP(A21, 'Normalization Factors'!$A$1:$C$9, 3, )</f>
        <v>0.223868642370845</v>
      </c>
      <c r="O21">
        <f>I21/VLOOKUP(A21, 'Normalization Factors'!$A$1:$C$9, 3, )</f>
        <v>231.21545855026031</v>
      </c>
      <c r="P21">
        <f>J21/VLOOKUP(A21, 'Normalization Factors'!$A$1:$C$9, 3, )</f>
        <v>2.803364036844213E-3</v>
      </c>
      <c r="Q21" s="8">
        <f t="shared" si="3"/>
        <v>-0.13239202722416571</v>
      </c>
      <c r="R21">
        <f t="shared" si="4"/>
        <v>-0.39800538845613309</v>
      </c>
      <c r="S21">
        <f t="shared" si="5"/>
        <v>1.7586403743070531</v>
      </c>
      <c r="T21">
        <f t="shared" si="6"/>
        <v>-0.62005993176993623</v>
      </c>
      <c r="U21">
        <f t="shared" si="11"/>
        <v>-0.34177650154710487</v>
      </c>
      <c r="V21">
        <f t="shared" si="11"/>
        <v>-0.49711343470415414</v>
      </c>
      <c r="W21">
        <f t="shared" si="11"/>
        <v>-0.43316680037989935</v>
      </c>
      <c r="X21">
        <f t="shared" si="11"/>
        <v>0.91504070024857265</v>
      </c>
      <c r="Y21" s="8">
        <v>29.08</v>
      </c>
      <c r="Z21">
        <v>29.27</v>
      </c>
      <c r="AA21" s="4">
        <f t="shared" si="8"/>
        <v>6.5337001375516263E-3</v>
      </c>
      <c r="AB21" t="str">
        <f t="shared" si="9"/>
        <v>UP</v>
      </c>
      <c r="AC21">
        <f t="shared" si="10"/>
        <v>0.73824430646909533</v>
      </c>
    </row>
    <row r="22" spans="1:29" x14ac:dyDescent="0.25">
      <c r="A22" t="s">
        <v>14</v>
      </c>
      <c r="B22" s="1">
        <v>43047</v>
      </c>
      <c r="C22">
        <v>64</v>
      </c>
      <c r="D22">
        <v>0.27476720300000002</v>
      </c>
      <c r="E22">
        <v>0.18637547300000001</v>
      </c>
      <c r="F22" s="2">
        <v>43047.777777777781</v>
      </c>
      <c r="G22">
        <v>504</v>
      </c>
      <c r="H22">
        <v>320</v>
      </c>
      <c r="I22">
        <v>55167</v>
      </c>
      <c r="J22">
        <v>0</v>
      </c>
      <c r="K22" s="10">
        <f t="shared" si="2"/>
        <v>0.77777777778101154</v>
      </c>
      <c r="L22">
        <f>C22/VLOOKUP(A22, 'Normalization Factors'!$A$1:$C$9, 3, )</f>
        <v>2.5630756908289948E-2</v>
      </c>
      <c r="M22">
        <f>G22/VLOOKUP(A22, 'Normalization Factors'!$A$1:$C$9, 3, )</f>
        <v>0.20184221065278335</v>
      </c>
      <c r="N22">
        <f>H22/VLOOKUP(A22, 'Normalization Factors'!$A$1:$C$9, 3, )</f>
        <v>0.12815378454144974</v>
      </c>
      <c r="O22">
        <f>I22/VLOOKUP(A22, 'Normalization Factors'!$A$1:$C$9, 3, )</f>
        <v>22.093311974369243</v>
      </c>
      <c r="P22">
        <f>J22/VLOOKUP(A22, 'Normalization Factors'!$A$1:$C$9, 3, )</f>
        <v>0</v>
      </c>
      <c r="Q22" s="8">
        <f t="shared" si="3"/>
        <v>-1.0797158788601495</v>
      </c>
      <c r="R22">
        <f t="shared" si="4"/>
        <v>0.31582470538945379</v>
      </c>
      <c r="S22">
        <f t="shared" si="5"/>
        <v>1.7271053117350965</v>
      </c>
      <c r="T22">
        <f t="shared" si="6"/>
        <v>-0.66142915134420555</v>
      </c>
      <c r="U22">
        <f t="shared" si="11"/>
        <v>-0.34156408006747085</v>
      </c>
      <c r="V22">
        <f t="shared" si="11"/>
        <v>-0.49844661824227093</v>
      </c>
      <c r="W22">
        <f t="shared" si="11"/>
        <v>-0.97301861535551548</v>
      </c>
      <c r="X22">
        <f t="shared" si="11"/>
        <v>-1.5111560222230807</v>
      </c>
      <c r="Y22" s="8">
        <v>28.59</v>
      </c>
      <c r="Z22">
        <v>29.37</v>
      </c>
      <c r="AA22" s="4">
        <f t="shared" si="8"/>
        <v>2.7282266526757647E-2</v>
      </c>
      <c r="AB22" t="str">
        <f t="shared" si="9"/>
        <v>UP</v>
      </c>
      <c r="AC22">
        <f t="shared" si="10"/>
        <v>3.2849630060844164</v>
      </c>
    </row>
    <row r="23" spans="1:29" x14ac:dyDescent="0.25">
      <c r="A23" t="s">
        <v>14</v>
      </c>
      <c r="B23" s="1">
        <v>43046</v>
      </c>
      <c r="C23">
        <v>76</v>
      </c>
      <c r="D23">
        <v>0.33938231000000002</v>
      </c>
      <c r="E23">
        <v>0.26217105299999999</v>
      </c>
      <c r="F23" s="2">
        <v>43046.809027777781</v>
      </c>
      <c r="G23">
        <v>860</v>
      </c>
      <c r="H23">
        <v>587</v>
      </c>
      <c r="I23">
        <v>56512</v>
      </c>
      <c r="J23">
        <v>0</v>
      </c>
      <c r="K23" s="10">
        <f t="shared" si="2"/>
        <v>0.80902777778101154</v>
      </c>
      <c r="L23">
        <f>C23/VLOOKUP(A23, 'Normalization Factors'!$A$1:$C$9, 3, )</f>
        <v>3.0436523828594315E-2</v>
      </c>
      <c r="M23">
        <f>G23/VLOOKUP(A23, 'Normalization Factors'!$A$1:$C$9, 3, )</f>
        <v>0.34441329595514619</v>
      </c>
      <c r="N23">
        <f>H23/VLOOKUP(A23, 'Normalization Factors'!$A$1:$C$9, 3, )</f>
        <v>0.23508209851822187</v>
      </c>
      <c r="O23">
        <f>I23/VLOOKUP(A23, 'Normalization Factors'!$A$1:$C$9, 3, )</f>
        <v>22.631958350020025</v>
      </c>
      <c r="P23">
        <f>J23/VLOOKUP(A23, 'Normalization Factors'!$A$1:$C$9, 3, )</f>
        <v>0</v>
      </c>
      <c r="Q23" s="8">
        <f t="shared" si="3"/>
        <v>-7.2281280308239812E-2</v>
      </c>
      <c r="R23">
        <f t="shared" si="4"/>
        <v>1.1984525158743169</v>
      </c>
      <c r="S23">
        <f t="shared" si="5"/>
        <v>3.1461831377156959</v>
      </c>
      <c r="T23">
        <f t="shared" si="6"/>
        <v>-0.4959522730471283</v>
      </c>
      <c r="U23">
        <f t="shared" si="11"/>
        <v>-0.33812671430612012</v>
      </c>
      <c r="V23">
        <f t="shared" si="11"/>
        <v>-0.49695724583776396</v>
      </c>
      <c r="W23">
        <f t="shared" si="11"/>
        <v>-0.97162809202603362</v>
      </c>
      <c r="X23">
        <f t="shared" si="11"/>
        <v>-1.5111560222230807</v>
      </c>
      <c r="Y23" s="8">
        <v>29.14</v>
      </c>
      <c r="Z23">
        <v>28.59</v>
      </c>
      <c r="AA23" s="4">
        <f t="shared" si="8"/>
        <v>-1.8874399450926584E-2</v>
      </c>
      <c r="AB23" t="str">
        <f t="shared" si="9"/>
        <v>DOWN</v>
      </c>
      <c r="AC23">
        <f t="shared" si="10"/>
        <v>-2.3803944047494454</v>
      </c>
    </row>
    <row r="24" spans="1:29" x14ac:dyDescent="0.25">
      <c r="A24" t="s">
        <v>14</v>
      </c>
      <c r="B24" s="1">
        <v>43045</v>
      </c>
      <c r="C24">
        <v>42</v>
      </c>
      <c r="D24">
        <v>0.18249458900000001</v>
      </c>
      <c r="E24">
        <v>0.10340909099999999</v>
      </c>
      <c r="F24" s="2">
        <v>43045.734722222223</v>
      </c>
      <c r="G24">
        <v>398</v>
      </c>
      <c r="H24">
        <v>598</v>
      </c>
      <c r="I24">
        <v>195108</v>
      </c>
      <c r="J24">
        <v>2</v>
      </c>
      <c r="K24" s="10">
        <f t="shared" si="2"/>
        <v>0.73472222222335404</v>
      </c>
      <c r="L24">
        <f>C24/VLOOKUP(A24, 'Normalization Factors'!$A$1:$C$9, 3, )</f>
        <v>1.6820184221065279E-2</v>
      </c>
      <c r="M24">
        <f>G24/VLOOKUP(A24, 'Normalization Factors'!$A$1:$C$9, 3, )</f>
        <v>0.15939126952342811</v>
      </c>
      <c r="N24">
        <f>H24/VLOOKUP(A24, 'Normalization Factors'!$A$1:$C$9, 3, )</f>
        <v>0.23948738486183421</v>
      </c>
      <c r="O24">
        <f>I24/VLOOKUP(A24, 'Normalization Factors'!$A$1:$C$9, 3, )</f>
        <v>78.136964357228678</v>
      </c>
      <c r="P24">
        <f>J24/VLOOKUP(A24, 'Normalization Factors'!$A$1:$C$9, 3, )</f>
        <v>8.0096115338406087E-4</v>
      </c>
      <c r="Q24" s="8">
        <f t="shared" si="3"/>
        <v>-2.518367428913689</v>
      </c>
      <c r="R24">
        <f t="shared" si="4"/>
        <v>-0.65030598572090903</v>
      </c>
      <c r="S24">
        <f t="shared" si="5"/>
        <v>-0.22806858193362439</v>
      </c>
      <c r="T24">
        <f t="shared" si="6"/>
        <v>-0.96480342822218035</v>
      </c>
      <c r="U24">
        <f t="shared" si="11"/>
        <v>-0.34258756537843482</v>
      </c>
      <c r="V24">
        <f t="shared" si="11"/>
        <v>-0.49689588592596778</v>
      </c>
      <c r="W24">
        <f t="shared" si="11"/>
        <v>-0.82834112446255803</v>
      </c>
      <c r="X24">
        <f t="shared" si="11"/>
        <v>-0.81795695865975127</v>
      </c>
      <c r="Y24" s="8">
        <v>29.02</v>
      </c>
      <c r="Z24">
        <v>29.08</v>
      </c>
      <c r="AA24" s="4">
        <f t="shared" si="8"/>
        <v>2.0675396278428231E-3</v>
      </c>
      <c r="AB24" t="str">
        <f t="shared" si="9"/>
        <v>UP</v>
      </c>
      <c r="AC24">
        <f t="shared" si="10"/>
        <v>0.19005922841589545</v>
      </c>
    </row>
    <row r="25" spans="1:29" x14ac:dyDescent="0.25">
      <c r="A25" t="s">
        <v>15</v>
      </c>
      <c r="B25" s="1">
        <v>43049</v>
      </c>
      <c r="C25">
        <v>318</v>
      </c>
      <c r="D25">
        <v>0.30267656300000001</v>
      </c>
      <c r="E25">
        <v>2.2111716999999999E-2</v>
      </c>
      <c r="F25" s="2">
        <v>43049.743750000001</v>
      </c>
      <c r="G25">
        <v>5095</v>
      </c>
      <c r="H25">
        <v>5580</v>
      </c>
      <c r="I25">
        <v>4078743</v>
      </c>
      <c r="J25">
        <v>17</v>
      </c>
      <c r="K25" s="10">
        <f t="shared" si="2"/>
        <v>0.74375000000145519</v>
      </c>
      <c r="L25">
        <f>C25/VLOOKUP(A25, 'Normalization Factors'!$A$1:$C$9, 3, )</f>
        <v>2.6203032300593277E-2</v>
      </c>
      <c r="M25">
        <f>G25/VLOOKUP(A25, 'Normalization Factors'!$A$1:$C$9, 3, )</f>
        <v>0.41982531311799604</v>
      </c>
      <c r="N25">
        <f>H25/VLOOKUP(A25, 'Normalization Factors'!$A$1:$C$9, 3, )</f>
        <v>0.45978905735003295</v>
      </c>
      <c r="O25">
        <f>I25/VLOOKUP(A25, 'Normalization Factors'!$A$1:$C$9, 3, )</f>
        <v>336.08627224785761</v>
      </c>
      <c r="P25">
        <f>J25/VLOOKUP(A25, 'Normalization Factors'!$A$1:$C$9, 3, )</f>
        <v>1.4007910349373763E-3</v>
      </c>
      <c r="Q25" s="8">
        <f t="shared" si="3"/>
        <v>-0.64457220746700739</v>
      </c>
      <c r="R25">
        <f t="shared" si="4"/>
        <v>-1.597001336713527</v>
      </c>
      <c r="S25">
        <f t="shared" si="5"/>
        <v>0.18188723447545571</v>
      </c>
      <c r="T25">
        <f t="shared" si="6"/>
        <v>-0.64172400396294371</v>
      </c>
      <c r="U25">
        <f t="shared" si="11"/>
        <v>-0.3363085427937112</v>
      </c>
      <c r="V25">
        <f t="shared" si="11"/>
        <v>-0.49382737002528743</v>
      </c>
      <c r="W25">
        <f t="shared" si="11"/>
        <v>-0.16244129359063178</v>
      </c>
      <c r="X25">
        <f t="shared" si="11"/>
        <v>-0.29882877069045988</v>
      </c>
      <c r="Y25" s="8">
        <v>34.06</v>
      </c>
      <c r="Z25">
        <v>33.99</v>
      </c>
      <c r="AA25" s="4">
        <f t="shared" si="8"/>
        <v>-2.0551967116852693E-3</v>
      </c>
      <c r="AB25" t="str">
        <f t="shared" si="9"/>
        <v>DOWN</v>
      </c>
      <c r="AC25">
        <f t="shared" si="10"/>
        <v>-0.31597331053204436</v>
      </c>
    </row>
    <row r="26" spans="1:29" x14ac:dyDescent="0.25">
      <c r="A26" t="s">
        <v>15</v>
      </c>
      <c r="B26" s="1">
        <v>43048</v>
      </c>
      <c r="C26">
        <v>295</v>
      </c>
      <c r="D26">
        <v>0.33827825500000003</v>
      </c>
      <c r="E26">
        <v>0.20487648899999999</v>
      </c>
      <c r="F26" s="2">
        <v>43048.71875</v>
      </c>
      <c r="G26">
        <v>1423</v>
      </c>
      <c r="H26">
        <v>4078</v>
      </c>
      <c r="I26">
        <v>1407384</v>
      </c>
      <c r="J26">
        <v>11</v>
      </c>
      <c r="K26" s="10">
        <f t="shared" si="2"/>
        <v>0.71875</v>
      </c>
      <c r="L26">
        <f>C26/VLOOKUP(A26, 'Normalization Factors'!$A$1:$C$9, 3, )</f>
        <v>2.4307844429795649E-2</v>
      </c>
      <c r="M26">
        <f>G26/VLOOKUP(A26, 'Normalization Factors'!$A$1:$C$9, 3, )</f>
        <v>0.11725444957152274</v>
      </c>
      <c r="N26">
        <f>H26/VLOOKUP(A26, 'Normalization Factors'!$A$1:$C$9, 3, )</f>
        <v>0.33602504943968359</v>
      </c>
      <c r="O26">
        <f>I26/VLOOKUP(A26, 'Normalization Factors'!$A$1:$C$9, 3, )</f>
        <v>115.9676994067238</v>
      </c>
      <c r="P26">
        <f>J26/VLOOKUP(A26, 'Normalization Factors'!$A$1:$C$9, 3, )</f>
        <v>9.0639419907712591E-4</v>
      </c>
      <c r="Q26" s="8">
        <f t="shared" si="3"/>
        <v>-8.9494951496685293E-2</v>
      </c>
      <c r="R26">
        <f t="shared" si="4"/>
        <v>0.53126617630141737</v>
      </c>
      <c r="S26">
        <f t="shared" si="5"/>
        <v>-0.95337502637510496</v>
      </c>
      <c r="T26">
        <f t="shared" si="6"/>
        <v>-0.70698097082104805</v>
      </c>
      <c r="U26">
        <f t="shared" si="11"/>
        <v>-0.34360347727871748</v>
      </c>
      <c r="V26">
        <f t="shared" si="11"/>
        <v>-0.49555124175951215</v>
      </c>
      <c r="W26">
        <f t="shared" si="11"/>
        <v>-0.73068054038415187</v>
      </c>
      <c r="X26">
        <f t="shared" si="11"/>
        <v>-0.72670897711373783</v>
      </c>
      <c r="Y26" s="8">
        <v>34.29</v>
      </c>
      <c r="Z26">
        <v>34.049999999999997</v>
      </c>
      <c r="AA26" s="4">
        <f>IFERROR((Z26-Y26)/Y26, "N/A")</f>
        <v>-6.9991251093613881E-3</v>
      </c>
      <c r="AB26" t="str">
        <f t="shared" si="9"/>
        <v>DOWN</v>
      </c>
      <c r="AC26">
        <f t="shared" si="10"/>
        <v>-0.92280053241042259</v>
      </c>
    </row>
    <row r="27" spans="1:29" x14ac:dyDescent="0.25">
      <c r="A27" t="s">
        <v>15</v>
      </c>
      <c r="B27" s="1">
        <v>43047</v>
      </c>
      <c r="C27">
        <v>365</v>
      </c>
      <c r="D27">
        <v>0.29435063900000003</v>
      </c>
      <c r="E27">
        <v>0.14133755000000001</v>
      </c>
      <c r="F27" s="2">
        <v>43047.739583333336</v>
      </c>
      <c r="G27">
        <v>3305</v>
      </c>
      <c r="H27">
        <v>7341</v>
      </c>
      <c r="I27">
        <v>1959983</v>
      </c>
      <c r="J27">
        <v>19</v>
      </c>
      <c r="K27" s="10">
        <f t="shared" si="2"/>
        <v>0.73958333333575865</v>
      </c>
      <c r="L27">
        <f>C27/VLOOKUP(A27, 'Normalization Factors'!$A$1:$C$9, 3, )</f>
        <v>3.0075807514831906E-2</v>
      </c>
      <c r="M27">
        <f>G27/VLOOKUP(A27, 'Normalization Factors'!$A$1:$C$9, 3, )</f>
        <v>0.27233025708635467</v>
      </c>
      <c r="N27">
        <f>H27/VLOOKUP(A27, 'Normalization Factors'!$A$1:$C$9, 3, )</f>
        <v>0.60489452867501647</v>
      </c>
      <c r="O27">
        <f>I27/VLOOKUP(A27, 'Normalization Factors'!$A$1:$C$9, 3, )</f>
        <v>161.50156558998023</v>
      </c>
      <c r="P27">
        <f>J27/VLOOKUP(A27, 'Normalization Factors'!$A$1:$C$9, 3, )</f>
        <v>1.5655899802241265E-3</v>
      </c>
      <c r="Q27" s="8">
        <f t="shared" si="3"/>
        <v>-0.7743843255915458</v>
      </c>
      <c r="R27">
        <f t="shared" si="4"/>
        <v>-0.2086349447151549</v>
      </c>
      <c r="S27">
        <f t="shared" si="5"/>
        <v>-7.3231422779035894E-3</v>
      </c>
      <c r="T27">
        <f t="shared" si="6"/>
        <v>-0.50837281081812202</v>
      </c>
      <c r="U27">
        <f t="shared" si="11"/>
        <v>-0.33986462469135859</v>
      </c>
      <c r="V27">
        <f t="shared" si="11"/>
        <v>-0.49180623945007462</v>
      </c>
      <c r="W27">
        <f t="shared" si="11"/>
        <v>-0.613134213013382</v>
      </c>
      <c r="X27">
        <f t="shared" si="11"/>
        <v>-0.15620203521603385</v>
      </c>
      <c r="Y27" s="8">
        <v>34.31</v>
      </c>
      <c r="Z27">
        <v>34.5</v>
      </c>
      <c r="AA27" s="4">
        <f t="shared" si="8"/>
        <v>5.5377440979305663E-3</v>
      </c>
      <c r="AB27" t="str">
        <f t="shared" si="9"/>
        <v>UP</v>
      </c>
      <c r="AC27">
        <f t="shared" si="10"/>
        <v>0.61599875839029949</v>
      </c>
    </row>
    <row r="28" spans="1:29" x14ac:dyDescent="0.25">
      <c r="A28" t="s">
        <v>15</v>
      </c>
      <c r="B28" s="1">
        <v>43046</v>
      </c>
      <c r="C28">
        <v>464</v>
      </c>
      <c r="D28">
        <v>0.25981911600000002</v>
      </c>
      <c r="E28">
        <v>0.15519593400000001</v>
      </c>
      <c r="F28" s="2">
        <v>43046.740972222222</v>
      </c>
      <c r="G28">
        <v>4224</v>
      </c>
      <c r="H28">
        <v>5594</v>
      </c>
      <c r="I28">
        <v>1855143</v>
      </c>
      <c r="J28">
        <v>22</v>
      </c>
      <c r="K28" s="10">
        <f t="shared" si="2"/>
        <v>0.74097222222189885</v>
      </c>
      <c r="L28">
        <f>C28/VLOOKUP(A28, 'Normalization Factors'!$A$1:$C$9, 3, )</f>
        <v>3.8233355306526037E-2</v>
      </c>
      <c r="M28">
        <f>G28/VLOOKUP(A28, 'Normalization Factors'!$A$1:$C$9, 3, )</f>
        <v>0.34805537244561635</v>
      </c>
      <c r="N28">
        <f>H28/VLOOKUP(A28, 'Normalization Factors'!$A$1:$C$9, 3, )</f>
        <v>0.46094264996704021</v>
      </c>
      <c r="O28">
        <f>I28/VLOOKUP(A28, 'Normalization Factors'!$A$1:$C$9, 3, )</f>
        <v>152.86280487804879</v>
      </c>
      <c r="P28">
        <f>J28/VLOOKUP(A28, 'Normalization Factors'!$A$1:$C$9, 3, )</f>
        <v>1.8127883981542518E-3</v>
      </c>
      <c r="Q28" s="8">
        <f t="shared" si="3"/>
        <v>-1.3127762377320153</v>
      </c>
      <c r="R28">
        <f t="shared" si="4"/>
        <v>-4.7256205654401431E-2</v>
      </c>
      <c r="S28">
        <f t="shared" si="5"/>
        <v>5.5746983196414579E-2</v>
      </c>
      <c r="T28">
        <f t="shared" si="6"/>
        <v>-0.22748412738541243</v>
      </c>
      <c r="U28">
        <f t="shared" si="11"/>
        <v>-0.33803890443217538</v>
      </c>
      <c r="V28">
        <f t="shared" si="11"/>
        <v>-0.4938113019798287</v>
      </c>
      <c r="W28">
        <f t="shared" si="11"/>
        <v>-0.63543529745535798</v>
      </c>
      <c r="X28">
        <f t="shared" si="11"/>
        <v>5.77380679956052E-2</v>
      </c>
      <c r="Y28" s="8">
        <v>34.32</v>
      </c>
      <c r="Z28">
        <v>34.4</v>
      </c>
      <c r="AA28" s="4">
        <f t="shared" si="8"/>
        <v>2.3310023310022811E-3</v>
      </c>
      <c r="AB28" t="str">
        <f t="shared" si="9"/>
        <v>UP</v>
      </c>
      <c r="AC28">
        <f t="shared" si="10"/>
        <v>0.22239714421216208</v>
      </c>
    </row>
    <row r="29" spans="1:29" x14ac:dyDescent="0.25">
      <c r="A29" t="s">
        <v>12</v>
      </c>
      <c r="B29" s="1">
        <v>43056</v>
      </c>
      <c r="C29">
        <v>2338</v>
      </c>
      <c r="D29">
        <v>0.320166052543993</v>
      </c>
      <c r="E29">
        <v>0.149665980509125</v>
      </c>
      <c r="F29" s="2">
        <v>43056.747604166667</v>
      </c>
      <c r="G29">
        <v>542242</v>
      </c>
      <c r="H29">
        <v>1984419</v>
      </c>
      <c r="I29">
        <v>36394247</v>
      </c>
      <c r="J29">
        <v>64</v>
      </c>
      <c r="K29" s="10">
        <f t="shared" ref="K29:K63" si="12">MOD(F29, 1)</f>
        <v>0.74760416666686069</v>
      </c>
      <c r="L29">
        <f>C29/VLOOKUP(A29, 'Normalization Factors'!$A$1:$C$9, 3, )</f>
        <v>8.4185510586201925E-2</v>
      </c>
      <c r="M29">
        <f>G29/VLOOKUP(A29, 'Normalization Factors'!$A$1:$C$9, 3, )</f>
        <v>19.524773152815786</v>
      </c>
      <c r="N29">
        <f>H29/VLOOKUP(A29, 'Normalization Factors'!$A$1:$C$9, 3, )</f>
        <v>71.453946420855544</v>
      </c>
      <c r="O29">
        <f>I29/VLOOKUP(A29, 'Normalization Factors'!$A$1:$C$9, 3, )</f>
        <v>1310.465468817514</v>
      </c>
      <c r="P29">
        <f>J29/VLOOKUP(A29, 'Normalization Factors'!$A$1:$C$9, 3, )</f>
        <v>2.3044793317009938E-3</v>
      </c>
      <c r="Q29" s="8">
        <f t="shared" ref="Q29:R43" si="13">STANDARDIZE(D29, D$1, D$2)</f>
        <v>-0.37188803660228381</v>
      </c>
      <c r="R29">
        <f t="shared" si="13"/>
        <v>-0.11165165907970853</v>
      </c>
      <c r="S29">
        <f t="shared" ref="S29:X43" si="14">STANDARDIZE(K29, K$1, K$2)</f>
        <v>0.35690683295579284</v>
      </c>
      <c r="T29">
        <f t="shared" si="14"/>
        <v>1.3547855358761032</v>
      </c>
      <c r="U29">
        <f t="shared" si="14"/>
        <v>0.12430865344419095</v>
      </c>
      <c r="V29">
        <f t="shared" si="14"/>
        <v>0.49502894806273756</v>
      </c>
      <c r="W29">
        <f t="shared" si="14"/>
        <v>2.3529325506220715</v>
      </c>
      <c r="X29">
        <f t="shared" si="14"/>
        <v>0.48327642682503547</v>
      </c>
      <c r="Y29" s="8">
        <v>1049.8</v>
      </c>
      <c r="Z29">
        <v>1035.8900000000001</v>
      </c>
      <c r="AA29" s="4">
        <f t="shared" si="8"/>
        <v>-1.3250142884358787E-2</v>
      </c>
      <c r="AB29" t="str">
        <f t="shared" si="9"/>
        <v>DOWN</v>
      </c>
      <c r="AC29">
        <f t="shared" si="10"/>
        <v>-1.6900624029700886</v>
      </c>
    </row>
    <row r="30" spans="1:29" x14ac:dyDescent="0.25">
      <c r="A30" t="s">
        <v>12</v>
      </c>
      <c r="B30" s="1">
        <v>43055</v>
      </c>
      <c r="C30">
        <v>3422</v>
      </c>
      <c r="D30">
        <v>0.46226826826279399</v>
      </c>
      <c r="E30">
        <v>0.22726889730466199</v>
      </c>
      <c r="F30" s="2">
        <v>43055.726273148146</v>
      </c>
      <c r="G30">
        <v>1004648</v>
      </c>
      <c r="H30">
        <v>2782590</v>
      </c>
      <c r="I30">
        <v>57323472</v>
      </c>
      <c r="J30">
        <v>134</v>
      </c>
      <c r="K30" s="10">
        <f t="shared" si="12"/>
        <v>0.72627314814599231</v>
      </c>
      <c r="L30">
        <f>C30/VLOOKUP(A30, 'Normalization Factors'!$A$1:$C$9, 3, )</f>
        <v>0.12321762926688751</v>
      </c>
      <c r="M30">
        <f>G30/VLOOKUP(A30, 'Normalization Factors'!$A$1:$C$9, 3, )</f>
        <v>36.174852369292815</v>
      </c>
      <c r="N30">
        <f>H30/VLOOKUP(A30, 'Normalization Factors'!$A$1:$C$9, 3, )</f>
        <v>100.1940803687167</v>
      </c>
      <c r="O30">
        <f>I30/VLOOKUP(A30, 'Normalization Factors'!$A$1:$C$9, 3, )</f>
        <v>2064.0743194584475</v>
      </c>
      <c r="P30">
        <f>J30/VLOOKUP(A30, 'Normalization Factors'!$A$1:$C$9, 3, )</f>
        <v>4.8250036007489554E-3</v>
      </c>
      <c r="Q30" s="8">
        <f t="shared" si="13"/>
        <v>1.8436726162030599</v>
      </c>
      <c r="R30">
        <f t="shared" si="13"/>
        <v>0.79202230896016723</v>
      </c>
      <c r="S30">
        <f t="shared" si="14"/>
        <v>-0.61174517947767315</v>
      </c>
      <c r="T30">
        <f t="shared" si="14"/>
        <v>2.6987777143798031</v>
      </c>
      <c r="U30">
        <f t="shared" si="14"/>
        <v>0.52573936501602281</v>
      </c>
      <c r="V30">
        <f t="shared" si="14"/>
        <v>0.89534165114227071</v>
      </c>
      <c r="W30">
        <f t="shared" si="14"/>
        <v>4.2983845864854917</v>
      </c>
      <c r="X30">
        <f t="shared" si="14"/>
        <v>2.6646869179714119</v>
      </c>
      <c r="Y30" s="8">
        <v>1038.75</v>
      </c>
      <c r="Z30">
        <v>1048.47</v>
      </c>
      <c r="AA30" s="4">
        <f t="shared" si="8"/>
        <v>9.3574007220216873E-3</v>
      </c>
      <c r="AB30" t="str">
        <f t="shared" si="9"/>
        <v>UP</v>
      </c>
      <c r="AC30">
        <f t="shared" si="10"/>
        <v>1.0848307137268838</v>
      </c>
    </row>
    <row r="31" spans="1:29" x14ac:dyDescent="0.25">
      <c r="A31" t="s">
        <v>12</v>
      </c>
      <c r="B31" s="1">
        <v>43054</v>
      </c>
      <c r="C31">
        <v>2535</v>
      </c>
      <c r="D31">
        <v>0.31786948088254802</v>
      </c>
      <c r="E31">
        <v>0.10910790078931</v>
      </c>
      <c r="F31" s="2">
        <v>43054.760821759257</v>
      </c>
      <c r="G31">
        <v>224632</v>
      </c>
      <c r="H31">
        <v>793045</v>
      </c>
      <c r="I31">
        <v>17800991</v>
      </c>
      <c r="J31">
        <v>99</v>
      </c>
      <c r="K31" s="10">
        <f t="shared" si="12"/>
        <v>0.76082175925694173</v>
      </c>
      <c r="L31">
        <f>C31/VLOOKUP(A31, 'Normalization Factors'!$A$1:$C$9, 3, )</f>
        <v>9.1278986029094053E-2</v>
      </c>
      <c r="M31">
        <f>G31/VLOOKUP(A31, 'Normalization Factors'!$A$1:$C$9, 3, )</f>
        <v>8.0884343943540262</v>
      </c>
      <c r="N31">
        <f>H31/VLOOKUP(A31, 'Normalization Factors'!$A$1:$C$9, 3, )</f>
        <v>28.555559556387728</v>
      </c>
      <c r="O31">
        <f>I31/VLOOKUP(A31, 'Normalization Factors'!$A$1:$C$9, 3, )</f>
        <v>640.9689975514907</v>
      </c>
      <c r="P31">
        <f>J31/VLOOKUP(A31, 'Normalization Factors'!$A$1:$C$9, 3, )</f>
        <v>3.5647414662249746E-3</v>
      </c>
      <c r="Q31" s="8">
        <f t="shared" si="13"/>
        <v>-0.40769461276091362</v>
      </c>
      <c r="R31">
        <f t="shared" si="13"/>
        <v>-0.58394422680688807</v>
      </c>
      <c r="S31">
        <f t="shared" si="14"/>
        <v>0.95712419479353639</v>
      </c>
      <c r="T31">
        <f t="shared" si="14"/>
        <v>1.5990350369510378</v>
      </c>
      <c r="U31">
        <f t="shared" si="14"/>
        <v>-0.15141962063168501</v>
      </c>
      <c r="V31">
        <f t="shared" si="14"/>
        <v>-0.10248981210103168</v>
      </c>
      <c r="W31">
        <f t="shared" si="14"/>
        <v>0.62461782618627693</v>
      </c>
      <c r="X31">
        <f t="shared" si="14"/>
        <v>1.5739816723982238</v>
      </c>
      <c r="Y31" s="8">
        <v>1035</v>
      </c>
      <c r="Z31">
        <v>1036.4100000000001</v>
      </c>
      <c r="AA31" s="4">
        <f t="shared" si="8"/>
        <v>1.3623188405797893E-3</v>
      </c>
      <c r="AB31" t="str">
        <f t="shared" si="9"/>
        <v>UP</v>
      </c>
      <c r="AC31">
        <f t="shared" si="10"/>
        <v>0.10349908095363346</v>
      </c>
    </row>
    <row r="32" spans="1:29" x14ac:dyDescent="0.25">
      <c r="A32" t="s">
        <v>12</v>
      </c>
      <c r="B32" s="1">
        <v>43053</v>
      </c>
      <c r="C32">
        <v>2433</v>
      </c>
      <c r="D32">
        <v>0.315011099687938</v>
      </c>
      <c r="E32">
        <v>0.13579592643674401</v>
      </c>
      <c r="F32" s="2">
        <v>43053.737245370372</v>
      </c>
      <c r="G32">
        <v>634111</v>
      </c>
      <c r="H32">
        <v>2807416</v>
      </c>
      <c r="I32">
        <v>16674638</v>
      </c>
      <c r="J32">
        <v>112</v>
      </c>
      <c r="K32" s="10">
        <f t="shared" si="12"/>
        <v>0.73724537037196569</v>
      </c>
      <c r="L32">
        <f>C32/VLOOKUP(A32, 'Normalization Factors'!$A$1:$C$9, 3, )</f>
        <v>8.7606222094195593E-2</v>
      </c>
      <c r="M32">
        <f>G32/VLOOKUP(A32, 'Normalization Factors'!$A$1:$C$9, 3, )</f>
        <v>22.832745211003889</v>
      </c>
      <c r="N32">
        <f>H32/VLOOKUP(A32, 'Normalization Factors'!$A$1:$C$9, 3, )</f>
        <v>101.08800230447933</v>
      </c>
      <c r="O32">
        <f>I32/VLOOKUP(A32, 'Normalization Factors'!$A$1:$C$9, 3, )</f>
        <v>600.41185366556249</v>
      </c>
      <c r="P32">
        <f>J32/VLOOKUP(A32, 'Normalization Factors'!$A$1:$C$9, 3, )</f>
        <v>4.032838830476739E-3</v>
      </c>
      <c r="Q32" s="8">
        <f t="shared" si="13"/>
        <v>-0.45226053929107118</v>
      </c>
      <c r="R32">
        <f t="shared" si="13"/>
        <v>-0.2731662943290501</v>
      </c>
      <c r="S32">
        <f t="shared" si="14"/>
        <v>-0.11349118707414277</v>
      </c>
      <c r="T32">
        <f t="shared" si="14"/>
        <v>1.4725708282726453</v>
      </c>
      <c r="U32">
        <f t="shared" si="14"/>
        <v>0.20406332367206995</v>
      </c>
      <c r="V32">
        <f t="shared" si="14"/>
        <v>0.90779282158902019</v>
      </c>
      <c r="W32">
        <f t="shared" si="14"/>
        <v>0.51991897866799253</v>
      </c>
      <c r="X32">
        <f t="shared" si="14"/>
        <v>1.9791007636111224</v>
      </c>
      <c r="Y32" s="8">
        <v>1037.72</v>
      </c>
      <c r="Z32">
        <v>1041.6400000000001</v>
      </c>
      <c r="AA32" s="4">
        <f t="shared" si="8"/>
        <v>3.7775122383688015E-3</v>
      </c>
      <c r="AB32" t="str">
        <f t="shared" si="9"/>
        <v>UP</v>
      </c>
      <c r="AC32">
        <f t="shared" si="10"/>
        <v>0.39994453525434925</v>
      </c>
    </row>
    <row r="33" spans="1:29" x14ac:dyDescent="0.25">
      <c r="A33" t="s">
        <v>12</v>
      </c>
      <c r="B33" s="1">
        <v>43052</v>
      </c>
      <c r="C33">
        <v>2148</v>
      </c>
      <c r="D33">
        <v>0.32583183183893299</v>
      </c>
      <c r="E33">
        <v>8.6303538426966794E-2</v>
      </c>
      <c r="F33" s="2">
        <v>43052.73878472222</v>
      </c>
      <c r="G33">
        <v>1090579</v>
      </c>
      <c r="H33">
        <v>2927869</v>
      </c>
      <c r="I33">
        <v>20977216</v>
      </c>
      <c r="J33">
        <v>83</v>
      </c>
      <c r="K33" s="10">
        <f t="shared" si="12"/>
        <v>0.73878472221986158</v>
      </c>
      <c r="L33">
        <f>C33/VLOOKUP(A33, 'Normalization Factors'!$A$1:$C$9, 3, )</f>
        <v>7.7344087570214604E-2</v>
      </c>
      <c r="M33">
        <f>G33/VLOOKUP(A33, 'Normalization Factors'!$A$1:$C$9, 3, )</f>
        <v>39.26901195448653</v>
      </c>
      <c r="N33">
        <f>H33/VLOOKUP(A33, 'Normalization Factors'!$A$1:$C$9, 3, )</f>
        <v>105.42521244418839</v>
      </c>
      <c r="O33">
        <f>I33/VLOOKUP(A33, 'Normalization Factors'!$A$1:$C$9, 3, )</f>
        <v>755.33688607230306</v>
      </c>
      <c r="P33">
        <f>J33/VLOOKUP(A33, 'Normalization Factors'!$A$1:$C$9, 3, )</f>
        <v>2.9886216332997264E-3</v>
      </c>
      <c r="Q33" s="8">
        <f t="shared" si="13"/>
        <v>-0.28355107711258432</v>
      </c>
      <c r="R33">
        <f t="shared" si="13"/>
        <v>-0.84949750077587682</v>
      </c>
      <c r="S33">
        <f t="shared" si="14"/>
        <v>-4.3588464714740739E-2</v>
      </c>
      <c r="T33">
        <f t="shared" si="14"/>
        <v>1.1192149510830194</v>
      </c>
      <c r="U33">
        <f t="shared" si="14"/>
        <v>0.60033905117078512</v>
      </c>
      <c r="V33">
        <f t="shared" si="14"/>
        <v>0.96820452036539639</v>
      </c>
      <c r="W33">
        <f t="shared" si="14"/>
        <v>0.91986016758259204</v>
      </c>
      <c r="X33">
        <f t="shared" si="14"/>
        <v>1.0753735601361949</v>
      </c>
      <c r="Y33" s="8">
        <v>1040.8</v>
      </c>
      <c r="Z33">
        <v>1041.2</v>
      </c>
      <c r="AA33" s="4">
        <f t="shared" si="8"/>
        <v>3.8431975403544481E-4</v>
      </c>
      <c r="AB33" t="str">
        <f t="shared" si="9"/>
        <v>UP</v>
      </c>
      <c r="AC33">
        <f t="shared" si="10"/>
        <v>-1.6542396379707013E-2</v>
      </c>
    </row>
    <row r="34" spans="1:29" x14ac:dyDescent="0.25">
      <c r="A34" t="s">
        <v>13</v>
      </c>
      <c r="B34" s="1">
        <v>43056</v>
      </c>
      <c r="C34">
        <v>421</v>
      </c>
      <c r="D34">
        <v>0.33495790960161498</v>
      </c>
      <c r="E34">
        <v>0.134256053065435</v>
      </c>
      <c r="F34" s="2">
        <v>43056.742685185185</v>
      </c>
      <c r="G34">
        <v>153945</v>
      </c>
      <c r="H34">
        <v>1052019</v>
      </c>
      <c r="I34">
        <v>1930630</v>
      </c>
      <c r="J34">
        <v>10</v>
      </c>
      <c r="K34" s="10">
        <f t="shared" si="12"/>
        <v>0.74268518518510973</v>
      </c>
      <c r="L34">
        <f>C34/VLOOKUP(A34, 'Normalization Factors'!$A$1:$C$9, 3, )</f>
        <v>2.6069725679608646E-2</v>
      </c>
      <c r="M34">
        <f>G34/VLOOKUP(A34, 'Normalization Factors'!$A$1:$C$9, 3, )</f>
        <v>9.5327884079509566</v>
      </c>
      <c r="N34">
        <f>H34/VLOOKUP(A34, 'Normalization Factors'!$A$1:$C$9, 3, )</f>
        <v>65.144529073007618</v>
      </c>
      <c r="O34">
        <f>I34/VLOOKUP(A34, 'Normalization Factors'!$A$1:$C$9, 3, )</f>
        <v>119.55105579292835</v>
      </c>
      <c r="P34">
        <f>J34/VLOOKUP(A34, 'Normalization Factors'!$A$1:$C$9, 3, )</f>
        <v>6.1923338906433832E-4</v>
      </c>
      <c r="Q34" s="8">
        <f t="shared" si="13"/>
        <v>-0.14126350824419207</v>
      </c>
      <c r="R34">
        <f t="shared" si="13"/>
        <v>-0.2910978816609554</v>
      </c>
      <c r="S34">
        <f t="shared" si="14"/>
        <v>0.13353347144660938</v>
      </c>
      <c r="T34">
        <f t="shared" si="14"/>
        <v>-0.64631414823391709</v>
      </c>
      <c r="U34">
        <f t="shared" si="14"/>
        <v>-0.11659647943809448</v>
      </c>
      <c r="V34">
        <f t="shared" si="14"/>
        <v>0.40714696679027834</v>
      </c>
      <c r="W34">
        <f t="shared" si="14"/>
        <v>-0.72143005457730802</v>
      </c>
      <c r="X34">
        <f t="shared" si="14"/>
        <v>-0.97523489344803782</v>
      </c>
      <c r="Y34" s="8">
        <v>45.5</v>
      </c>
      <c r="Z34">
        <v>44.63</v>
      </c>
      <c r="AA34" s="4">
        <f t="shared" si="8"/>
        <v>-1.9120879120879064E-2</v>
      </c>
      <c r="AB34" t="str">
        <f t="shared" si="9"/>
        <v>DOWN</v>
      </c>
      <c r="AC34">
        <f t="shared" si="10"/>
        <v>-2.4106477905867214</v>
      </c>
    </row>
    <row r="35" spans="1:29" x14ac:dyDescent="0.25">
      <c r="A35" t="s">
        <v>13</v>
      </c>
      <c r="B35" s="1">
        <v>43055</v>
      </c>
      <c r="C35">
        <v>446</v>
      </c>
      <c r="D35">
        <v>0.34287173194684401</v>
      </c>
      <c r="E35">
        <v>0.13379202552969299</v>
      </c>
      <c r="F35" s="2">
        <v>43055.7190162037</v>
      </c>
      <c r="G35">
        <v>143948</v>
      </c>
      <c r="H35">
        <v>945268</v>
      </c>
      <c r="I35">
        <v>8676720</v>
      </c>
      <c r="J35">
        <v>12</v>
      </c>
      <c r="K35" s="10">
        <f t="shared" si="12"/>
        <v>0.71901620370044839</v>
      </c>
      <c r="L35">
        <f>C35/VLOOKUP(A35, 'Normalization Factors'!$A$1:$C$9, 3, )</f>
        <v>2.7617809152269489E-2</v>
      </c>
      <c r="M35">
        <f>G35/VLOOKUP(A35, 'Normalization Factors'!$A$1:$C$9, 3, )</f>
        <v>8.913740788903338</v>
      </c>
      <c r="N35">
        <f>H35/VLOOKUP(A35, 'Normalization Factors'!$A$1:$C$9, 3, )</f>
        <v>58.534150721406895</v>
      </c>
      <c r="O35">
        <f>I35/VLOOKUP(A35, 'Normalization Factors'!$A$1:$C$9, 3, )</f>
        <v>537.29147315623254</v>
      </c>
      <c r="P35">
        <f>J35/VLOOKUP(A35, 'Normalization Factors'!$A$1:$C$9, 3, )</f>
        <v>7.4308006687720605E-4</v>
      </c>
      <c r="Q35" s="8">
        <f t="shared" si="13"/>
        <v>-1.7876597542691004E-2</v>
      </c>
      <c r="R35">
        <f t="shared" si="13"/>
        <v>-0.29650141057222779</v>
      </c>
      <c r="S35">
        <f t="shared" si="14"/>
        <v>-0.94128658578309576</v>
      </c>
      <c r="T35">
        <f t="shared" si="14"/>
        <v>-0.59300902032251379</v>
      </c>
      <c r="U35">
        <f t="shared" si="14"/>
        <v>-0.13152161720952393</v>
      </c>
      <c r="V35">
        <f t="shared" si="14"/>
        <v>0.31507298999154998</v>
      </c>
      <c r="W35">
        <f t="shared" si="14"/>
        <v>0.35697281281297094</v>
      </c>
      <c r="X35">
        <f t="shared" si="14"/>
        <v>-0.86805066769302919</v>
      </c>
      <c r="Y35" s="8">
        <v>45.63</v>
      </c>
      <c r="Z35">
        <v>45.65</v>
      </c>
      <c r="AA35" s="4">
        <f t="shared" si="8"/>
        <v>4.3830813061573572E-4</v>
      </c>
      <c r="AB35" t="str">
        <f t="shared" si="9"/>
        <v>UP</v>
      </c>
      <c r="AC35">
        <f t="shared" si="10"/>
        <v>-9.9157598391492758E-3</v>
      </c>
    </row>
    <row r="36" spans="1:29" x14ac:dyDescent="0.25">
      <c r="A36" t="s">
        <v>13</v>
      </c>
      <c r="B36" s="1">
        <v>43054</v>
      </c>
      <c r="C36">
        <v>610</v>
      </c>
      <c r="D36">
        <v>0.27855584533863198</v>
      </c>
      <c r="E36">
        <v>0.131670244600572</v>
      </c>
      <c r="F36" s="2">
        <v>43054.754745370374</v>
      </c>
      <c r="G36">
        <v>188118</v>
      </c>
      <c r="H36">
        <v>1258555</v>
      </c>
      <c r="I36">
        <v>8185081</v>
      </c>
      <c r="J36">
        <v>25</v>
      </c>
      <c r="K36" s="10">
        <f t="shared" si="12"/>
        <v>0.75474537037371192</v>
      </c>
      <c r="L36">
        <f>C36/VLOOKUP(A36, 'Normalization Factors'!$A$1:$C$9, 3, )</f>
        <v>3.7773236732924639E-2</v>
      </c>
      <c r="M36">
        <f>G36/VLOOKUP(A36, 'Normalization Factors'!$A$1:$C$9, 3, )</f>
        <v>11.648894668400521</v>
      </c>
      <c r="N36">
        <f>H36/VLOOKUP(A36, 'Normalization Factors'!$A$1:$C$9, 3, )</f>
        <v>77.933927797386829</v>
      </c>
      <c r="O36">
        <f>I36/VLOOKUP(A36, 'Normalization Factors'!$A$1:$C$9, 3, )</f>
        <v>506.84754473961237</v>
      </c>
      <c r="P36">
        <f>J36/VLOOKUP(A36, 'Normalization Factors'!$A$1:$C$9, 3, )</f>
        <v>1.5480834726608458E-3</v>
      </c>
      <c r="Q36" s="8">
        <f t="shared" si="13"/>
        <v>-1.020645956195215</v>
      </c>
      <c r="R36">
        <f t="shared" si="13"/>
        <v>-0.32120922144719705</v>
      </c>
      <c r="S36">
        <f t="shared" si="14"/>
        <v>0.68119239555429012</v>
      </c>
      <c r="T36">
        <f t="shared" si="14"/>
        <v>-0.24332738122370742</v>
      </c>
      <c r="U36">
        <f t="shared" si="14"/>
        <v>-6.5577500438088535E-2</v>
      </c>
      <c r="V36">
        <f t="shared" si="14"/>
        <v>0.58528666451772016</v>
      </c>
      <c r="W36">
        <f t="shared" si="14"/>
        <v>0.2783813757996953</v>
      </c>
      <c r="X36">
        <f t="shared" si="14"/>
        <v>-0.17135320028547332</v>
      </c>
      <c r="Y36" s="8">
        <v>45.39</v>
      </c>
      <c r="Z36">
        <v>45.46</v>
      </c>
      <c r="AA36" s="4">
        <f t="shared" si="8"/>
        <v>1.5421899096717401E-3</v>
      </c>
      <c r="AB36" t="str">
        <f t="shared" si="9"/>
        <v>UP</v>
      </c>
      <c r="AC36">
        <f t="shared" si="10"/>
        <v>0.1255767997985642</v>
      </c>
    </row>
    <row r="37" spans="1:29" x14ac:dyDescent="0.25">
      <c r="A37" t="s">
        <v>13</v>
      </c>
      <c r="B37" s="1">
        <v>43053</v>
      </c>
      <c r="C37">
        <v>413</v>
      </c>
      <c r="D37">
        <v>0.31788697536881499</v>
      </c>
      <c r="E37">
        <v>0.146377659478446</v>
      </c>
      <c r="F37" s="2">
        <v>43053.745844907404</v>
      </c>
      <c r="G37">
        <v>140431</v>
      </c>
      <c r="H37">
        <v>602175</v>
      </c>
      <c r="I37">
        <v>2336647</v>
      </c>
      <c r="J37">
        <v>11</v>
      </c>
      <c r="K37" s="10">
        <f t="shared" si="12"/>
        <v>0.74584490740380716</v>
      </c>
      <c r="L37">
        <f>C37/VLOOKUP(A37, 'Normalization Factors'!$A$1:$C$9, 3, )</f>
        <v>2.5574338968357174E-2</v>
      </c>
      <c r="M37">
        <f>G37/VLOOKUP(A37, 'Normalization Factors'!$A$1:$C$9, 3, )</f>
        <v>8.6959564059694099</v>
      </c>
      <c r="N37">
        <f>H37/VLOOKUP(A37, 'Normalization Factors'!$A$1:$C$9, 3, )</f>
        <v>37.288686605981795</v>
      </c>
      <c r="O37">
        <f>I37/VLOOKUP(A37, 'Normalization Factors'!$A$1:$C$9, 3, )</f>
        <v>144.69298408570191</v>
      </c>
      <c r="P37">
        <f>J37/VLOOKUP(A37, 'Normalization Factors'!$A$1:$C$9, 3, )</f>
        <v>6.8115672797077213E-4</v>
      </c>
      <c r="Q37" s="8">
        <f t="shared" si="13"/>
        <v>-0.40742185068455827</v>
      </c>
      <c r="R37">
        <f t="shared" si="13"/>
        <v>-0.14994364908070243</v>
      </c>
      <c r="S37">
        <f t="shared" si="14"/>
        <v>0.27701800702458501</v>
      </c>
      <c r="T37">
        <f t="shared" si="14"/>
        <v>-0.66337178916556616</v>
      </c>
      <c r="U37">
        <f t="shared" si="14"/>
        <v>-0.13677236338758911</v>
      </c>
      <c r="V37">
        <f t="shared" si="14"/>
        <v>1.9151294440163155E-2</v>
      </c>
      <c r="W37">
        <f t="shared" si="14"/>
        <v>-0.65652580678203709</v>
      </c>
      <c r="X37">
        <f t="shared" si="14"/>
        <v>-0.92164278057053362</v>
      </c>
      <c r="Y37" s="8">
        <v>45.7</v>
      </c>
      <c r="Z37">
        <v>45.86</v>
      </c>
      <c r="AA37" s="4">
        <f t="shared" si="8"/>
        <v>3.501094091903645E-3</v>
      </c>
      <c r="AB37" t="str">
        <f t="shared" si="9"/>
        <v>UP</v>
      </c>
      <c r="AC37">
        <f t="shared" si="10"/>
        <v>0.3660164435823367</v>
      </c>
    </row>
    <row r="38" spans="1:29" x14ac:dyDescent="0.25">
      <c r="A38" t="s">
        <v>13</v>
      </c>
      <c r="B38" s="1">
        <v>43052</v>
      </c>
      <c r="C38">
        <v>339</v>
      </c>
      <c r="D38">
        <v>0.41337372886045498</v>
      </c>
      <c r="E38">
        <v>0.267777362755238</v>
      </c>
      <c r="F38" s="2">
        <v>43052.757037037038</v>
      </c>
      <c r="G38">
        <v>36275</v>
      </c>
      <c r="H38">
        <v>144295</v>
      </c>
      <c r="I38">
        <v>2048015</v>
      </c>
      <c r="J38">
        <v>10</v>
      </c>
      <c r="K38" s="10">
        <f t="shared" si="12"/>
        <v>0.75703703703766223</v>
      </c>
      <c r="L38">
        <f>C38/VLOOKUP(A38, 'Normalization Factors'!$A$1:$C$9, 3, )</f>
        <v>2.099201188928107E-2</v>
      </c>
      <c r="M38">
        <f>G38/VLOOKUP(A38, 'Normalization Factors'!$A$1:$C$9, 3, )</f>
        <v>2.2462691188308872</v>
      </c>
      <c r="N38">
        <f>H38/VLOOKUP(A38, 'Normalization Factors'!$A$1:$C$9, 3, )</f>
        <v>8.9352281875038706</v>
      </c>
      <c r="O38">
        <f>I38/VLOOKUP(A38, 'Normalization Factors'!$A$1:$C$9, 3, )</f>
        <v>126.81992693046008</v>
      </c>
      <c r="P38">
        <f>J38/VLOOKUP(A38, 'Normalization Factors'!$A$1:$C$9, 3, )</f>
        <v>6.1923338906433832E-4</v>
      </c>
      <c r="Q38" s="8">
        <f t="shared" si="13"/>
        <v>1.0813423661862036</v>
      </c>
      <c r="R38">
        <f t="shared" si="13"/>
        <v>1.2637371261928296</v>
      </c>
      <c r="S38">
        <f t="shared" si="14"/>
        <v>0.78525810266951634</v>
      </c>
      <c r="T38">
        <f t="shared" si="14"/>
        <v>-0.82115496778332031</v>
      </c>
      <c r="U38">
        <f t="shared" si="14"/>
        <v>-0.29227327863426383</v>
      </c>
      <c r="V38">
        <f t="shared" si="14"/>
        <v>-0.37577552120186108</v>
      </c>
      <c r="W38">
        <f t="shared" si="14"/>
        <v>-0.70266535968165611</v>
      </c>
      <c r="X38">
        <f t="shared" si="14"/>
        <v>-0.97523489344803782</v>
      </c>
      <c r="Y38" s="8">
        <v>45.26</v>
      </c>
      <c r="Z38">
        <v>45.75</v>
      </c>
      <c r="AA38" s="4">
        <f t="shared" si="8"/>
        <v>1.0826336721166637E-2</v>
      </c>
      <c r="AB38" t="str">
        <f t="shared" si="9"/>
        <v>UP</v>
      </c>
      <c r="AC38">
        <f t="shared" si="10"/>
        <v>1.2651307261415587</v>
      </c>
    </row>
    <row r="39" spans="1:29" x14ac:dyDescent="0.25">
      <c r="A39" t="s">
        <v>14</v>
      </c>
      <c r="B39" s="1">
        <v>43056</v>
      </c>
      <c r="C39">
        <v>61</v>
      </c>
      <c r="D39">
        <v>0.26835982778605699</v>
      </c>
      <c r="E39">
        <v>0.22409856764364899</v>
      </c>
      <c r="F39" s="2">
        <v>43056.686412037037</v>
      </c>
      <c r="G39">
        <v>292</v>
      </c>
      <c r="H39">
        <v>102</v>
      </c>
      <c r="I39">
        <v>43451</v>
      </c>
      <c r="J39">
        <v>2</v>
      </c>
      <c r="K39" s="10">
        <f t="shared" si="12"/>
        <v>0.68641203703737119</v>
      </c>
      <c r="L39">
        <f>C39/VLOOKUP(A39, 'Normalization Factors'!$A$1:$C$9, 3, )</f>
        <v>2.4429315178213857E-2</v>
      </c>
      <c r="M39">
        <f>G39/VLOOKUP(A39, 'Normalization Factors'!$A$1:$C$9, 3, )</f>
        <v>0.11694032839407288</v>
      </c>
      <c r="N39">
        <f>H39/VLOOKUP(A39, 'Normalization Factors'!$A$1:$C$9, 3, )</f>
        <v>4.0849018822587103E-2</v>
      </c>
      <c r="O39">
        <f>I39/VLOOKUP(A39, 'Normalization Factors'!$A$1:$C$9, 3, )</f>
        <v>17.401281537845414</v>
      </c>
      <c r="P39">
        <f>J39/VLOOKUP(A39, 'Normalization Factors'!$A$1:$C$9, 3, )</f>
        <v>8.0096115338406087E-4</v>
      </c>
      <c r="Q39" s="8">
        <f t="shared" si="13"/>
        <v>-1.1796152952060845</v>
      </c>
      <c r="R39">
        <f t="shared" si="13"/>
        <v>0.75510431021650537</v>
      </c>
      <c r="S39">
        <f t="shared" si="14"/>
        <v>-2.421857784059855</v>
      </c>
      <c r="T39">
        <f t="shared" si="14"/>
        <v>-0.70279837091847475</v>
      </c>
      <c r="U39">
        <f t="shared" si="14"/>
        <v>-0.34361105068939884</v>
      </c>
      <c r="V39">
        <f t="shared" si="14"/>
        <v>-0.49966266013059496</v>
      </c>
      <c r="W39">
        <f t="shared" si="14"/>
        <v>-0.98513115909396154</v>
      </c>
      <c r="X39">
        <f t="shared" si="14"/>
        <v>-0.81795695865975127</v>
      </c>
      <c r="Y39" s="8">
        <v>28.2</v>
      </c>
      <c r="Z39">
        <v>28.36</v>
      </c>
      <c r="AA39" s="4">
        <f t="shared" si="8"/>
        <v>5.6737588652482325E-3</v>
      </c>
      <c r="AB39" t="str">
        <f t="shared" si="9"/>
        <v>UP</v>
      </c>
      <c r="AC39">
        <f t="shared" si="10"/>
        <v>0.63269347092388106</v>
      </c>
    </row>
    <row r="40" spans="1:29" x14ac:dyDescent="0.25">
      <c r="A40" t="s">
        <v>14</v>
      </c>
      <c r="B40" s="1">
        <v>43055</v>
      </c>
      <c r="C40">
        <v>81</v>
      </c>
      <c r="D40">
        <v>0.45187011205529698</v>
      </c>
      <c r="E40">
        <v>0.37767890545668298</v>
      </c>
      <c r="F40" s="2">
        <v>43055.763298611113</v>
      </c>
      <c r="G40">
        <v>899</v>
      </c>
      <c r="H40">
        <v>242</v>
      </c>
      <c r="I40">
        <v>76243</v>
      </c>
      <c r="J40">
        <v>0</v>
      </c>
      <c r="K40" s="10">
        <f t="shared" si="12"/>
        <v>0.76329861111298669</v>
      </c>
      <c r="L40">
        <f>C40/VLOOKUP(A40, 'Normalization Factors'!$A$1:$C$9, 3, )</f>
        <v>3.2438926712054464E-2</v>
      </c>
      <c r="M40">
        <f>G40/VLOOKUP(A40, 'Normalization Factors'!$A$1:$C$9, 3, )</f>
        <v>0.36003203844613535</v>
      </c>
      <c r="N40">
        <f>H40/VLOOKUP(A40, 'Normalization Factors'!$A$1:$C$9, 3, )</f>
        <v>9.6916299559471369E-2</v>
      </c>
      <c r="O40">
        <f>I40/VLOOKUP(A40, 'Normalization Factors'!$A$1:$C$9, 3, )</f>
        <v>30.533840608730475</v>
      </c>
      <c r="P40">
        <f>J40/VLOOKUP(A40, 'Normalization Factors'!$A$1:$C$9, 3, )</f>
        <v>0</v>
      </c>
      <c r="Q40" s="8">
        <f t="shared" si="13"/>
        <v>1.681551669400638</v>
      </c>
      <c r="R40">
        <f t="shared" si="13"/>
        <v>2.543523599275892</v>
      </c>
      <c r="S40">
        <f t="shared" si="14"/>
        <v>1.0695992523024098</v>
      </c>
      <c r="T40">
        <f t="shared" si="14"/>
        <v>-0.42700357375667958</v>
      </c>
      <c r="U40">
        <f t="shared" si="14"/>
        <v>-0.33775014895585975</v>
      </c>
      <c r="V40">
        <f t="shared" si="14"/>
        <v>-0.49888171579864365</v>
      </c>
      <c r="W40">
        <f t="shared" si="14"/>
        <v>-0.95122926985948508</v>
      </c>
      <c r="X40">
        <f t="shared" si="14"/>
        <v>-1.5111560222230807</v>
      </c>
      <c r="Y40" s="8">
        <v>28.3</v>
      </c>
      <c r="Z40">
        <v>28.26</v>
      </c>
      <c r="AA40" s="4">
        <f t="shared" si="8"/>
        <v>-1.4134275618374256E-3</v>
      </c>
      <c r="AB40" t="str">
        <f t="shared" si="9"/>
        <v>DOWN</v>
      </c>
      <c r="AC40">
        <f t="shared" si="10"/>
        <v>-0.23720133833429324</v>
      </c>
    </row>
    <row r="41" spans="1:29" x14ac:dyDescent="0.25">
      <c r="A41" t="s">
        <v>14</v>
      </c>
      <c r="B41" s="1">
        <v>43054</v>
      </c>
      <c r="C41">
        <v>60</v>
      </c>
      <c r="D41">
        <v>0.33344907407407398</v>
      </c>
      <c r="E41">
        <v>0.107984006734006</v>
      </c>
      <c r="F41" s="2">
        <v>43054.707685185182</v>
      </c>
      <c r="G41">
        <v>235</v>
      </c>
      <c r="H41">
        <v>360</v>
      </c>
      <c r="I41">
        <v>215825</v>
      </c>
      <c r="J41">
        <v>1</v>
      </c>
      <c r="K41" s="10">
        <f t="shared" si="12"/>
        <v>0.70768518518161727</v>
      </c>
      <c r="L41">
        <f>C41/VLOOKUP(A41, 'Normalization Factors'!$A$1:$C$9, 3, )</f>
        <v>2.4028834601521828E-2</v>
      </c>
      <c r="M41">
        <f>G41/VLOOKUP(A41, 'Normalization Factors'!$A$1:$C$9, 3, )</f>
        <v>9.4112935522627159E-2</v>
      </c>
      <c r="N41">
        <f>H41/VLOOKUP(A41, 'Normalization Factors'!$A$1:$C$9, 3, )</f>
        <v>0.14417300760913096</v>
      </c>
      <c r="O41">
        <f>I41/VLOOKUP(A41, 'Normalization Factors'!$A$1:$C$9, 3, )</f>
        <v>86.433720464557467</v>
      </c>
      <c r="P41">
        <f>J41/VLOOKUP(A41, 'Normalization Factors'!$A$1:$C$9, 3, )</f>
        <v>4.0048057669203043E-4</v>
      </c>
      <c r="Q41" s="8">
        <f t="shared" si="13"/>
        <v>-0.16478824084223795</v>
      </c>
      <c r="R41">
        <f t="shared" si="13"/>
        <v>-0.59703179931771144</v>
      </c>
      <c r="S41">
        <f t="shared" si="14"/>
        <v>-1.4558336938102565</v>
      </c>
      <c r="T41">
        <f t="shared" si="14"/>
        <v>-0.71658811077656448</v>
      </c>
      <c r="U41">
        <f t="shared" si="14"/>
        <v>-0.344161415432087</v>
      </c>
      <c r="V41">
        <f t="shared" si="14"/>
        <v>-0.49822349129028481</v>
      </c>
      <c r="W41">
        <f t="shared" si="14"/>
        <v>-0.80692292980317026</v>
      </c>
      <c r="X41">
        <f t="shared" si="14"/>
        <v>-1.1645564904414161</v>
      </c>
      <c r="Y41" s="8">
        <v>27.93</v>
      </c>
      <c r="Z41">
        <v>28.17</v>
      </c>
      <c r="AA41" s="4">
        <f t="shared" si="8"/>
        <v>8.5929108485500172E-3</v>
      </c>
      <c r="AB41" t="str">
        <f t="shared" si="9"/>
        <v>UP</v>
      </c>
      <c r="AC41">
        <f t="shared" si="10"/>
        <v>0.99099576533017397</v>
      </c>
    </row>
    <row r="42" spans="1:29" x14ac:dyDescent="0.25">
      <c r="A42" t="s">
        <v>14</v>
      </c>
      <c r="B42" s="1">
        <v>43053</v>
      </c>
      <c r="C42">
        <v>73</v>
      </c>
      <c r="D42">
        <v>0.202983232520903</v>
      </c>
      <c r="E42">
        <v>0.13645036470378899</v>
      </c>
      <c r="F42" s="2">
        <v>43053.69630787037</v>
      </c>
      <c r="G42">
        <v>180</v>
      </c>
      <c r="H42">
        <v>242</v>
      </c>
      <c r="I42">
        <v>274476</v>
      </c>
      <c r="J42">
        <v>2</v>
      </c>
      <c r="K42" s="10">
        <f t="shared" si="12"/>
        <v>0.69630787037021946</v>
      </c>
      <c r="L42">
        <f>C42/VLOOKUP(A42, 'Normalization Factors'!$A$1:$C$9, 3, )</f>
        <v>2.923508209851822E-2</v>
      </c>
      <c r="M42">
        <f>G42/VLOOKUP(A42, 'Normalization Factors'!$A$1:$C$9, 3, )</f>
        <v>7.208650380456548E-2</v>
      </c>
      <c r="N42">
        <f>H42/VLOOKUP(A42, 'Normalization Factors'!$A$1:$C$9, 3, )</f>
        <v>9.6916299559471369E-2</v>
      </c>
      <c r="O42">
        <f>I42/VLOOKUP(A42, 'Normalization Factors'!$A$1:$C$9, 3, )</f>
        <v>109.92230676812174</v>
      </c>
      <c r="P42">
        <f>J42/VLOOKUP(A42, 'Normalization Factors'!$A$1:$C$9, 3, )</f>
        <v>8.0096115338406087E-4</v>
      </c>
      <c r="Q42" s="8">
        <f t="shared" si="13"/>
        <v>-2.1989224984835021</v>
      </c>
      <c r="R42">
        <f t="shared" si="13"/>
        <v>-0.26554546189080747</v>
      </c>
      <c r="S42">
        <f t="shared" si="14"/>
        <v>-1.9724831391880253</v>
      </c>
      <c r="T42">
        <f t="shared" si="14"/>
        <v>-0.53732149262139772</v>
      </c>
      <c r="U42">
        <f t="shared" si="14"/>
        <v>-0.34469246913117213</v>
      </c>
      <c r="V42">
        <f t="shared" si="14"/>
        <v>-0.49888171579864365</v>
      </c>
      <c r="W42">
        <f t="shared" si="14"/>
        <v>-0.74628680802068437</v>
      </c>
      <c r="X42">
        <f t="shared" si="14"/>
        <v>-0.81795695865975127</v>
      </c>
      <c r="Y42" s="8">
        <v>28.15</v>
      </c>
      <c r="Z42">
        <v>28.08</v>
      </c>
      <c r="AA42" s="4">
        <f t="shared" si="8"/>
        <v>-2.4866785079929055E-3</v>
      </c>
      <c r="AB42" t="str">
        <f t="shared" si="9"/>
        <v>DOWN</v>
      </c>
      <c r="AC42">
        <f t="shared" si="10"/>
        <v>-0.36893421099078283</v>
      </c>
    </row>
    <row r="43" spans="1:29" x14ac:dyDescent="0.25">
      <c r="A43" t="s">
        <v>14</v>
      </c>
      <c r="B43" s="1">
        <v>43052</v>
      </c>
      <c r="C43">
        <v>30</v>
      </c>
      <c r="D43">
        <v>0.34558501683501602</v>
      </c>
      <c r="E43">
        <v>0.24801346801346799</v>
      </c>
      <c r="F43" s="2">
        <v>43052.716041666667</v>
      </c>
      <c r="G43">
        <v>473</v>
      </c>
      <c r="H43">
        <v>979</v>
      </c>
      <c r="I43">
        <v>82166</v>
      </c>
      <c r="J43">
        <v>5</v>
      </c>
      <c r="K43" s="10">
        <f t="shared" si="12"/>
        <v>0.71604166666656965</v>
      </c>
      <c r="L43">
        <f>C43/VLOOKUP(A43, 'Normalization Factors'!$A$1:$C$9, 3, )</f>
        <v>1.2014417300760914E-2</v>
      </c>
      <c r="M43">
        <f>G43/VLOOKUP(A43, 'Normalization Factors'!$A$1:$C$9, 3, )</f>
        <v>0.1894273127753304</v>
      </c>
      <c r="N43">
        <f>H43/VLOOKUP(A43, 'Normalization Factors'!$A$1:$C$9, 3, )</f>
        <v>0.39207048458149779</v>
      </c>
      <c r="O43">
        <f>I43/VLOOKUP(A43, 'Normalization Factors'!$A$1:$C$9, 3, )</f>
        <v>32.905887064477376</v>
      </c>
      <c r="P43">
        <f>J43/VLOOKUP(A43, 'Normalization Factors'!$A$1:$C$9, 3, )</f>
        <v>2.0024028834601522E-3</v>
      </c>
      <c r="Q43" s="8">
        <f t="shared" si="13"/>
        <v>2.4427086517950419E-2</v>
      </c>
      <c r="R43">
        <f t="shared" si="13"/>
        <v>1.0335896275843122</v>
      </c>
      <c r="S43">
        <f t="shared" si="14"/>
        <v>-1.0763617712978288</v>
      </c>
      <c r="T43">
        <f t="shared" si="14"/>
        <v>-1.1302803065192575</v>
      </c>
      <c r="U43">
        <f t="shared" si="14"/>
        <v>-0.34186340124331882</v>
      </c>
      <c r="V43">
        <f t="shared" si="14"/>
        <v>-0.49477060170830051</v>
      </c>
      <c r="W43">
        <f t="shared" si="14"/>
        <v>-0.94510579797805661</v>
      </c>
      <c r="X43">
        <f t="shared" si="14"/>
        <v>0.22184163668524309</v>
      </c>
      <c r="Y43" s="8">
        <v>29.04</v>
      </c>
      <c r="Z43">
        <v>28.17</v>
      </c>
      <c r="AA43" s="4">
        <f t="shared" si="8"/>
        <v>-2.9958677685950327E-2</v>
      </c>
      <c r="AB43" t="str">
        <f t="shared" si="9"/>
        <v>DOWN</v>
      </c>
      <c r="AC43">
        <f t="shared" si="10"/>
        <v>-3.7408999029779562</v>
      </c>
    </row>
    <row r="44" spans="1:29" x14ac:dyDescent="0.25">
      <c r="A44" t="s">
        <v>42</v>
      </c>
      <c r="B44" s="1">
        <v>43056</v>
      </c>
      <c r="C44">
        <v>2728</v>
      </c>
      <c r="D44">
        <v>0.35717126801900601</v>
      </c>
      <c r="E44">
        <v>8.89594560725432E-2</v>
      </c>
      <c r="F44" s="2">
        <v>43056.763726851852</v>
      </c>
      <c r="G44">
        <v>410595</v>
      </c>
      <c r="H44">
        <v>1037153</v>
      </c>
      <c r="I44">
        <v>14672469</v>
      </c>
      <c r="J44">
        <v>101</v>
      </c>
      <c r="K44" s="10">
        <f t="shared" si="12"/>
        <v>0.76372685185197042</v>
      </c>
      <c r="L44">
        <f>C44/VLOOKUP(A44, 'Normalization Factors'!$A$1:$C$9, 3, )</f>
        <v>5.1883831948116167E-2</v>
      </c>
      <c r="M44">
        <f>G44/VLOOKUP(A44, 'Normalization Factors'!$A$1:$C$9, 3, )</f>
        <v>7.809106297190894</v>
      </c>
      <c r="N44">
        <f>H44/VLOOKUP(A44, 'Normalization Factors'!$A$1:$C$9, 3, )</f>
        <v>19.725612887274387</v>
      </c>
      <c r="O44">
        <f>I44/VLOOKUP(A44, 'Normalization Factors'!$A$1:$C$9, 3, )</f>
        <v>279.05568763194429</v>
      </c>
      <c r="P44">
        <f>J44/VLOOKUP(A44, 'Normalization Factors'!$A$1:$C$9, 3, )</f>
        <v>1.9209189980790809E-3</v>
      </c>
      <c r="Q44" s="8">
        <f t="shared" ref="Q44:R59" si="15">STANDARDIZE(D44, D$1, D$2)</f>
        <v>0.20507199840000509</v>
      </c>
      <c r="R44">
        <f t="shared" si="15"/>
        <v>-0.81856975041967905</v>
      </c>
      <c r="S44">
        <f t="shared" ref="S44:X59" si="16">STANDARDIZE(K44, K$1, K$2)</f>
        <v>1.0890458742823572</v>
      </c>
      <c r="T44">
        <f t="shared" si="16"/>
        <v>0.242542467615255</v>
      </c>
      <c r="U44">
        <f t="shared" si="16"/>
        <v>-0.15815417578594737</v>
      </c>
      <c r="V44">
        <f t="shared" si="16"/>
        <v>-0.22547949007446846</v>
      </c>
      <c r="W44">
        <f t="shared" si="16"/>
        <v>-0.30966656417118299</v>
      </c>
      <c r="X44">
        <f t="shared" si="16"/>
        <v>0.15132067221273027</v>
      </c>
      <c r="Y44" s="8">
        <v>171.04</v>
      </c>
      <c r="Z44">
        <v>170.15</v>
      </c>
      <c r="AA44" s="4">
        <f t="shared" si="8"/>
        <v>-5.2034611786715762E-3</v>
      </c>
      <c r="AB44" t="str">
        <f t="shared" si="9"/>
        <v>DOWN</v>
      </c>
      <c r="AC44">
        <f t="shared" si="10"/>
        <v>-0.70239730913560772</v>
      </c>
    </row>
    <row r="45" spans="1:29" x14ac:dyDescent="0.25">
      <c r="A45" t="s">
        <v>42</v>
      </c>
      <c r="B45" s="1">
        <v>43055</v>
      </c>
      <c r="C45">
        <v>2557</v>
      </c>
      <c r="D45">
        <v>0.35831746555201699</v>
      </c>
      <c r="E45">
        <v>8.9284885993644897E-2</v>
      </c>
      <c r="F45" s="2">
        <v>43055.732118055559</v>
      </c>
      <c r="G45">
        <v>408291</v>
      </c>
      <c r="H45">
        <v>866191</v>
      </c>
      <c r="I45">
        <v>15599546</v>
      </c>
      <c r="J45">
        <v>64</v>
      </c>
      <c r="K45" s="10">
        <f t="shared" si="12"/>
        <v>0.73211805555911269</v>
      </c>
      <c r="L45">
        <f>C45/VLOOKUP(A45, 'Normalization Factors'!$A$1:$C$9, 3, )</f>
        <v>4.8631582951368414E-2</v>
      </c>
      <c r="M45">
        <f>G45/VLOOKUP(A45, 'Normalization Factors'!$A$1:$C$9, 3, )</f>
        <v>7.7652865212347137</v>
      </c>
      <c r="N45">
        <f>H45/VLOOKUP(A45, 'Normalization Factors'!$A$1:$C$9, 3, )</f>
        <v>16.474086612525912</v>
      </c>
      <c r="O45">
        <f>I45/VLOOKUP(A45, 'Normalization Factors'!$A$1:$C$9, 3, )</f>
        <v>296.68776507731224</v>
      </c>
      <c r="P45">
        <f>J45/VLOOKUP(A45, 'Normalization Factors'!$A$1:$C$9, 3, )</f>
        <v>1.2172159987827839E-3</v>
      </c>
      <c r="Q45" s="8">
        <f t="shared" si="15"/>
        <v>0.22294272716828076</v>
      </c>
      <c r="R45">
        <f t="shared" si="15"/>
        <v>-0.81478016930257102</v>
      </c>
      <c r="S45">
        <f t="shared" si="16"/>
        <v>-0.34632506732187274</v>
      </c>
      <c r="T45">
        <f t="shared" si="16"/>
        <v>0.13055784157089931</v>
      </c>
      <c r="U45">
        <f t="shared" si="16"/>
        <v>-0.15921066348275065</v>
      </c>
      <c r="V45">
        <f t="shared" si="16"/>
        <v>-0.2707690240251463</v>
      </c>
      <c r="W45">
        <f t="shared" si="16"/>
        <v>-0.26414910384223528</v>
      </c>
      <c r="X45">
        <f t="shared" si="16"/>
        <v>-0.45770544357068571</v>
      </c>
      <c r="Y45" s="8">
        <v>171.18</v>
      </c>
      <c r="Z45">
        <v>171.1</v>
      </c>
      <c r="AA45" s="4">
        <f t="shared" si="8"/>
        <v>-4.6734431592483058E-4</v>
      </c>
      <c r="AB45" t="str">
        <f t="shared" si="9"/>
        <v>DOWN</v>
      </c>
      <c r="AC45">
        <f t="shared" si="10"/>
        <v>-0.12107727228740689</v>
      </c>
    </row>
    <row r="46" spans="1:29" x14ac:dyDescent="0.25">
      <c r="A46" t="s">
        <v>42</v>
      </c>
      <c r="B46" s="1">
        <v>43054</v>
      </c>
      <c r="C46">
        <v>4137</v>
      </c>
      <c r="D46">
        <v>0.43461034836882301</v>
      </c>
      <c r="E46">
        <v>4.3181578706188897E-2</v>
      </c>
      <c r="F46" s="2">
        <v>43054.726840277777</v>
      </c>
      <c r="G46">
        <v>8286839</v>
      </c>
      <c r="H46">
        <v>12393491</v>
      </c>
      <c r="I46">
        <v>21339523</v>
      </c>
      <c r="J46">
        <v>71</v>
      </c>
      <c r="K46" s="10">
        <f t="shared" si="12"/>
        <v>0.72684027777722804</v>
      </c>
      <c r="L46">
        <f>C46/VLOOKUP(A46, 'Normalization Factors'!$A$1:$C$9, 3, )</f>
        <v>7.86816029213184E-2</v>
      </c>
      <c r="M46">
        <f>G46/VLOOKUP(A46, 'Normalization Factors'!$A$1:$C$9, 3, )</f>
        <v>157.60739078339262</v>
      </c>
      <c r="N46">
        <f>H46/VLOOKUP(A46, 'Normalization Factors'!$A$1:$C$9, 3, )</f>
        <v>235.71180509328821</v>
      </c>
      <c r="O46">
        <f>I46/VLOOKUP(A46, 'Normalization Factors'!$A$1:$C$9, 3, )</f>
        <v>405.85638753114364</v>
      </c>
      <c r="P46">
        <f>J46/VLOOKUP(A46, 'Normalization Factors'!$A$1:$C$9, 3, )</f>
        <v>1.350348998649651E-3</v>
      </c>
      <c r="Q46" s="8">
        <f t="shared" si="15"/>
        <v>1.4124492271407538</v>
      </c>
      <c r="R46">
        <f t="shared" si="15"/>
        <v>-1.3516460547175007</v>
      </c>
      <c r="S46">
        <f t="shared" si="16"/>
        <v>-0.58599154478509141</v>
      </c>
      <c r="T46">
        <f t="shared" si="16"/>
        <v>1.1652695909865831</v>
      </c>
      <c r="U46">
        <f t="shared" si="16"/>
        <v>3.4534581866361496</v>
      </c>
      <c r="V46">
        <f t="shared" si="16"/>
        <v>2.7829273804954409</v>
      </c>
      <c r="W46">
        <f t="shared" si="16"/>
        <v>1.7671257774514993E-2</v>
      </c>
      <c r="X46">
        <f t="shared" si="16"/>
        <v>-0.34248428653057994</v>
      </c>
      <c r="Y46" s="8">
        <v>169.97</v>
      </c>
      <c r="Z46">
        <v>169.08</v>
      </c>
      <c r="AA46" s="4">
        <f t="shared" si="8"/>
        <v>-5.236218156145122E-3</v>
      </c>
      <c r="AB46" t="str">
        <f t="shared" si="9"/>
        <v>DOWN</v>
      </c>
      <c r="AC46">
        <f t="shared" si="10"/>
        <v>-0.70641796316586181</v>
      </c>
    </row>
    <row r="47" spans="1:29" x14ac:dyDescent="0.25">
      <c r="A47" t="s">
        <v>42</v>
      </c>
      <c r="B47" s="1">
        <v>43053</v>
      </c>
      <c r="C47">
        <v>5034</v>
      </c>
      <c r="D47">
        <v>0.46817756258038701</v>
      </c>
      <c r="E47">
        <v>1.6061838332765501E-2</v>
      </c>
      <c r="F47" s="2">
        <v>43053.743194444447</v>
      </c>
      <c r="G47">
        <v>14856364</v>
      </c>
      <c r="H47">
        <v>22530685</v>
      </c>
      <c r="I47">
        <v>10196381</v>
      </c>
      <c r="J47">
        <v>74</v>
      </c>
      <c r="K47" s="10">
        <f t="shared" si="12"/>
        <v>0.74319444444699911</v>
      </c>
      <c r="L47">
        <f>C47/VLOOKUP(A47, 'Normalization Factors'!$A$1:$C$9, 3, )</f>
        <v>9.5741645904258349E-2</v>
      </c>
      <c r="M47">
        <f>G47/VLOOKUP(A47, 'Normalization Factors'!$A$1:$C$9, 3, )</f>
        <v>282.55318663344678</v>
      </c>
      <c r="N47">
        <f>H47/VLOOKUP(A47, 'Normalization Factors'!$A$1:$C$9, 3, )</f>
        <v>428.51109758648892</v>
      </c>
      <c r="O47">
        <f>I47/VLOOKUP(A47, 'Normalization Factors'!$A$1:$C$9, 3, )</f>
        <v>193.92497004507504</v>
      </c>
      <c r="P47">
        <f>J47/VLOOKUP(A47, 'Normalization Factors'!$A$1:$C$9, 3, )</f>
        <v>1.4074059985925941E-3</v>
      </c>
      <c r="Q47" s="8">
        <f t="shared" si="15"/>
        <v>1.9358062955385968</v>
      </c>
      <c r="R47">
        <f t="shared" si="15"/>
        <v>-1.6674512384328657</v>
      </c>
      <c r="S47">
        <f t="shared" si="16"/>
        <v>0.15665918428572845</v>
      </c>
      <c r="T47">
        <f t="shared" si="16"/>
        <v>1.7526977170789044</v>
      </c>
      <c r="U47">
        <f t="shared" si="16"/>
        <v>6.4658810756732361</v>
      </c>
      <c r="V47">
        <f t="shared" si="16"/>
        <v>5.468370881551861</v>
      </c>
      <c r="W47">
        <f t="shared" si="16"/>
        <v>-0.52943273027052373</v>
      </c>
      <c r="X47">
        <f t="shared" si="16"/>
        <v>-0.29310379065624881</v>
      </c>
      <c r="Y47" s="8">
        <v>173.04</v>
      </c>
      <c r="Z47">
        <v>171.34</v>
      </c>
      <c r="AA47" s="4">
        <f t="shared" si="8"/>
        <v>-9.8243180767451956E-3</v>
      </c>
      <c r="AB47" t="str">
        <f t="shared" si="9"/>
        <v>DOWN</v>
      </c>
      <c r="AC47">
        <f t="shared" si="10"/>
        <v>-1.2695701175997425</v>
      </c>
    </row>
    <row r="48" spans="1:29" x14ac:dyDescent="0.25">
      <c r="A48" t="s">
        <v>42</v>
      </c>
      <c r="B48" s="1">
        <v>43052</v>
      </c>
      <c r="C48">
        <v>2719</v>
      </c>
      <c r="D48">
        <v>0.35862885567193198</v>
      </c>
      <c r="E48">
        <v>8.5777491000965794E-2</v>
      </c>
      <c r="F48" s="2">
        <v>43052.740428240744</v>
      </c>
      <c r="G48">
        <v>305248</v>
      </c>
      <c r="H48">
        <v>749550</v>
      </c>
      <c r="I48">
        <v>12309559</v>
      </c>
      <c r="J48">
        <v>51</v>
      </c>
      <c r="K48" s="10">
        <f t="shared" si="12"/>
        <v>0.74042824074422242</v>
      </c>
      <c r="L48">
        <f>C48/VLOOKUP(A48, 'Normalization Factors'!$A$1:$C$9, 3, )</f>
        <v>5.1712660948287338E-2</v>
      </c>
      <c r="M48">
        <f>G48/VLOOKUP(A48, 'Normalization Factors'!$A$1:$C$9, 3, )</f>
        <v>5.8055117061944879</v>
      </c>
      <c r="N48">
        <f>H48/VLOOKUP(A48, 'Normalization Factors'!$A$1:$C$9, 3, )</f>
        <v>14.255691435744309</v>
      </c>
      <c r="O48">
        <f>I48/VLOOKUP(A48, 'Normalization Factors'!$A$1:$C$9, 3, )</f>
        <v>234.11550238688449</v>
      </c>
      <c r="P48">
        <f>J48/VLOOKUP(A48, 'Normalization Factors'!$A$1:$C$9, 3, )</f>
        <v>9.6996899903003099E-4</v>
      </c>
      <c r="Q48" s="8">
        <f t="shared" si="15"/>
        <v>0.22779770915336961</v>
      </c>
      <c r="R48">
        <f t="shared" si="15"/>
        <v>-0.85562324172043402</v>
      </c>
      <c r="S48">
        <f t="shared" si="16"/>
        <v>3.1044517509541764E-2</v>
      </c>
      <c r="T48">
        <f t="shared" si="16"/>
        <v>0.23664853992870996</v>
      </c>
      <c r="U48">
        <f t="shared" si="16"/>
        <v>-0.20646051666925172</v>
      </c>
      <c r="V48">
        <f t="shared" si="16"/>
        <v>-0.30166838487458075</v>
      </c>
      <c r="W48">
        <f t="shared" si="16"/>
        <v>-0.42568029570143739</v>
      </c>
      <c r="X48">
        <f t="shared" si="16"/>
        <v>-0.67168759235945341</v>
      </c>
      <c r="Y48" s="8">
        <v>173.5</v>
      </c>
      <c r="Z48">
        <v>173.97</v>
      </c>
      <c r="AA48" s="4">
        <f t="shared" si="8"/>
        <v>2.708933717579244E-3</v>
      </c>
      <c r="AB48" t="str">
        <f t="shared" si="9"/>
        <v>UP</v>
      </c>
      <c r="AC48">
        <f t="shared" si="10"/>
        <v>0.26878516501864103</v>
      </c>
    </row>
    <row r="49" spans="1:29" x14ac:dyDescent="0.25">
      <c r="A49" t="s">
        <v>10</v>
      </c>
      <c r="B49" s="1">
        <v>43056</v>
      </c>
      <c r="C49">
        <v>376</v>
      </c>
      <c r="D49">
        <v>0.48083149120383101</v>
      </c>
      <c r="E49">
        <v>-0.23310343173375001</v>
      </c>
      <c r="F49" s="2">
        <v>43056.721018518518</v>
      </c>
      <c r="G49">
        <v>11856</v>
      </c>
      <c r="H49">
        <v>8444</v>
      </c>
      <c r="I49">
        <v>2530128</v>
      </c>
      <c r="J49">
        <v>10</v>
      </c>
      <c r="K49" s="10">
        <f t="shared" si="12"/>
        <v>0.72101851851766696</v>
      </c>
      <c r="L49">
        <f>C49/VLOOKUP(A49, 'Normalization Factors'!$A$1:$C$9, 3, )</f>
        <v>4.0927397409382824E-2</v>
      </c>
      <c r="M49">
        <f>G49/VLOOKUP(A49, 'Normalization Factors'!$A$1:$C$9, 3, )</f>
        <v>1.2905192119299009</v>
      </c>
      <c r="N49">
        <f>H49/VLOOKUP(A49, 'Normalization Factors'!$A$1:$C$9, 3, )</f>
        <v>0.91912485033199087</v>
      </c>
      <c r="O49">
        <f>I49/VLOOKUP(A49, 'Normalization Factors'!$A$1:$C$9, 3, )</f>
        <v>275.40306955480571</v>
      </c>
      <c r="P49">
        <f>J49/VLOOKUP(A49, 'Normalization Factors'!$A$1:$C$9, 3, )</f>
        <v>1.0884946119516709E-3</v>
      </c>
      <c r="Q49" s="8">
        <f t="shared" si="15"/>
        <v>2.1330977045408881</v>
      </c>
      <c r="R49">
        <f t="shared" si="15"/>
        <v>-4.5689422853735744</v>
      </c>
      <c r="S49">
        <f t="shared" si="16"/>
        <v>-0.85036048793518282</v>
      </c>
      <c r="T49">
        <f t="shared" si="16"/>
        <v>-0.13472022839186737</v>
      </c>
      <c r="U49">
        <f t="shared" si="16"/>
        <v>-0.31531625399934771</v>
      </c>
      <c r="V49">
        <f t="shared" si="16"/>
        <v>-0.48742941957580904</v>
      </c>
      <c r="W49">
        <f t="shared" si="16"/>
        <v>-0.31909585002465624</v>
      </c>
      <c r="X49">
        <f t="shared" si="16"/>
        <v>-0.56910853026834363</v>
      </c>
      <c r="Y49" s="8">
        <v>49</v>
      </c>
      <c r="Z49">
        <v>48.94</v>
      </c>
      <c r="AA49" s="4">
        <f t="shared" si="8"/>
        <v>-1.2244897959184137E-3</v>
      </c>
      <c r="AB49" t="str">
        <f t="shared" si="9"/>
        <v>DOWN</v>
      </c>
      <c r="AC49">
        <f t="shared" si="10"/>
        <v>-0.21401075578976578</v>
      </c>
    </row>
    <row r="50" spans="1:29" x14ac:dyDescent="0.25">
      <c r="A50" t="s">
        <v>10</v>
      </c>
      <c r="B50" s="1">
        <v>43055</v>
      </c>
      <c r="C50">
        <v>220</v>
      </c>
      <c r="D50">
        <v>0.34548857077266099</v>
      </c>
      <c r="E50">
        <v>0.16734549226026399</v>
      </c>
      <c r="F50" s="2">
        <v>43055.761932870373</v>
      </c>
      <c r="G50">
        <v>1574</v>
      </c>
      <c r="H50">
        <v>2684</v>
      </c>
      <c r="I50">
        <v>2564042</v>
      </c>
      <c r="J50">
        <v>10</v>
      </c>
      <c r="K50" s="10">
        <f t="shared" si="12"/>
        <v>0.76193287037312984</v>
      </c>
      <c r="L50">
        <f>C50/VLOOKUP(A50, 'Normalization Factors'!$A$1:$C$9, 3, )</f>
        <v>2.3946881462936758E-2</v>
      </c>
      <c r="M50">
        <f>G50/VLOOKUP(A50, 'Normalization Factors'!$A$1:$C$9, 3, )</f>
        <v>0.17132905192119299</v>
      </c>
      <c r="N50">
        <f>H50/VLOOKUP(A50, 'Normalization Factors'!$A$1:$C$9, 3, )</f>
        <v>0.29215195384782844</v>
      </c>
      <c r="O50">
        <f>I50/VLOOKUP(A50, 'Normalization Factors'!$A$1:$C$9, 3, )</f>
        <v>279.09459018177859</v>
      </c>
      <c r="P50">
        <f>J50/VLOOKUP(A50, 'Normalization Factors'!$A$1:$C$9, 3, )</f>
        <v>1.0884946119516709E-3</v>
      </c>
      <c r="Q50" s="8">
        <f t="shared" si="15"/>
        <v>2.292336541275191E-2</v>
      </c>
      <c r="R50">
        <f t="shared" si="15"/>
        <v>9.4223521865528945E-2</v>
      </c>
      <c r="S50">
        <f t="shared" si="16"/>
        <v>1.0075802955033957</v>
      </c>
      <c r="T50">
        <f t="shared" si="16"/>
        <v>-0.71941000159328483</v>
      </c>
      <c r="U50">
        <f t="shared" si="16"/>
        <v>-0.3422997473794801</v>
      </c>
      <c r="V50">
        <f t="shared" si="16"/>
        <v>-0.49616233694510536</v>
      </c>
      <c r="W50">
        <f t="shared" si="16"/>
        <v>-0.30956613668189459</v>
      </c>
      <c r="X50">
        <f t="shared" si="16"/>
        <v>-0.56910853026834363</v>
      </c>
      <c r="Y50" s="8">
        <v>49.11</v>
      </c>
      <c r="Z50">
        <v>49.2</v>
      </c>
      <c r="AA50" s="4">
        <f t="shared" ref="AA50:AA63" si="17">IFERROR((Z50-Y50)/Y50, "N/A")</f>
        <v>1.8326206475260316E-3</v>
      </c>
      <c r="AB50" t="str">
        <f t="shared" si="9"/>
        <v>UP</v>
      </c>
      <c r="AC50">
        <f t="shared" si="10"/>
        <v>0.16122482372282837</v>
      </c>
    </row>
    <row r="51" spans="1:29" x14ac:dyDescent="0.25">
      <c r="A51" t="s">
        <v>10</v>
      </c>
      <c r="B51" s="1">
        <v>43054</v>
      </c>
      <c r="C51">
        <v>236</v>
      </c>
      <c r="D51">
        <v>0.28857508193313203</v>
      </c>
      <c r="E51">
        <v>0.16380658889133401</v>
      </c>
      <c r="F51" s="2">
        <v>43054.724004629628</v>
      </c>
      <c r="G51">
        <v>2762</v>
      </c>
      <c r="H51">
        <v>3431</v>
      </c>
      <c r="I51">
        <v>1564770</v>
      </c>
      <c r="J51">
        <v>8</v>
      </c>
      <c r="K51" s="10">
        <f t="shared" si="12"/>
        <v>0.72400462962832535</v>
      </c>
      <c r="L51">
        <f>C51/VLOOKUP(A51, 'Normalization Factors'!$A$1:$C$9, 3, )</f>
        <v>2.5688472842059433E-2</v>
      </c>
      <c r="M51">
        <f>G51/VLOOKUP(A51, 'Normalization Factors'!$A$1:$C$9, 3, )</f>
        <v>0.3006422118210515</v>
      </c>
      <c r="N51">
        <f>H51/VLOOKUP(A51, 'Normalization Factors'!$A$1:$C$9, 3, )</f>
        <v>0.37346250136061826</v>
      </c>
      <c r="O51">
        <f>I51/VLOOKUP(A51, 'Normalization Factors'!$A$1:$C$9, 3, )</f>
        <v>170.32437139436161</v>
      </c>
      <c r="P51">
        <f>J51/VLOOKUP(A51, 'Normalization Factors'!$A$1:$C$9, 3, )</f>
        <v>8.7079568956133669E-4</v>
      </c>
      <c r="Q51" s="8">
        <f t="shared" si="15"/>
        <v>-0.86443286509290118</v>
      </c>
      <c r="R51">
        <f t="shared" si="15"/>
        <v>5.3013539277676526E-2</v>
      </c>
      <c r="S51">
        <f t="shared" si="16"/>
        <v>-0.71475971791759518</v>
      </c>
      <c r="T51">
        <f t="shared" si="16"/>
        <v>-0.65944181972647276</v>
      </c>
      <c r="U51">
        <f t="shared" si="16"/>
        <v>-0.33918202805098396</v>
      </c>
      <c r="V51">
        <f t="shared" si="16"/>
        <v>-0.49502978672377473</v>
      </c>
      <c r="W51">
        <f t="shared" si="16"/>
        <v>-0.59035801353063533</v>
      </c>
      <c r="X51">
        <f t="shared" si="16"/>
        <v>-0.75751802865929108</v>
      </c>
      <c r="Y51" s="8">
        <v>48.88</v>
      </c>
      <c r="Z51">
        <v>48.82</v>
      </c>
      <c r="AA51" s="4">
        <f t="shared" si="17"/>
        <v>-1.2274959083470186E-3</v>
      </c>
      <c r="AB51" t="str">
        <f t="shared" ref="AB51:AB63" si="18">IF(AA51="N/A", "N/A", IF(AA51&gt;0, "UP", "DOWN"))</f>
        <v>DOWN</v>
      </c>
      <c r="AC51">
        <f t="shared" ref="AC51:AC63" si="19">IFERROR(STANDARDIZE(AA51, $AA$1, $AA$2), "N/A")</f>
        <v>-0.21437973177545397</v>
      </c>
    </row>
    <row r="52" spans="1:29" x14ac:dyDescent="0.25">
      <c r="A52" t="s">
        <v>10</v>
      </c>
      <c r="B52" s="1">
        <v>43053</v>
      </c>
      <c r="C52">
        <v>387</v>
      </c>
      <c r="D52">
        <v>0.33826647333430199</v>
      </c>
      <c r="E52">
        <v>0.14675150941866</v>
      </c>
      <c r="F52" s="2">
        <v>43053.731863425928</v>
      </c>
      <c r="G52">
        <v>15748</v>
      </c>
      <c r="H52">
        <v>6632</v>
      </c>
      <c r="I52">
        <v>2212768</v>
      </c>
      <c r="J52">
        <v>10</v>
      </c>
      <c r="K52" s="10">
        <f t="shared" si="12"/>
        <v>0.731863425928168</v>
      </c>
      <c r="L52">
        <f>C52/VLOOKUP(A52, 'Normalization Factors'!$A$1:$C$9, 3, )</f>
        <v>4.2124741482529662E-2</v>
      </c>
      <c r="M52">
        <f>G52/VLOOKUP(A52, 'Normalization Factors'!$A$1:$C$9, 3, )</f>
        <v>1.7141613149014912</v>
      </c>
      <c r="N52">
        <f>H52/VLOOKUP(A52, 'Normalization Factors'!$A$1:$C$9, 3, )</f>
        <v>0.72188962664634815</v>
      </c>
      <c r="O52">
        <f>I52/VLOOKUP(A52, 'Normalization Factors'!$A$1:$C$9, 3, )</f>
        <v>240.85860454990748</v>
      </c>
      <c r="P52">
        <f>J52/VLOOKUP(A52, 'Normalization Factors'!$A$1:$C$9, 3, )</f>
        <v>1.0884946119516709E-3</v>
      </c>
      <c r="Q52" s="8">
        <f t="shared" si="15"/>
        <v>-8.9678643178148859E-2</v>
      </c>
      <c r="R52">
        <f t="shared" si="15"/>
        <v>-0.14559022432716165</v>
      </c>
      <c r="S52">
        <f t="shared" si="16"/>
        <v>-0.3578879237414323</v>
      </c>
      <c r="T52">
        <f t="shared" si="16"/>
        <v>-9.3492103358434053E-2</v>
      </c>
      <c r="U52">
        <f t="shared" si="16"/>
        <v>-0.30510231155279305</v>
      </c>
      <c r="V52">
        <f t="shared" si="16"/>
        <v>-0.49017664983156689</v>
      </c>
      <c r="W52">
        <f t="shared" si="16"/>
        <v>-0.4082728809398789</v>
      </c>
      <c r="X52">
        <f t="shared" si="16"/>
        <v>-0.56910853026834363</v>
      </c>
      <c r="Y52" s="8">
        <v>49.32</v>
      </c>
      <c r="Z52">
        <v>49.2</v>
      </c>
      <c r="AA52" s="4">
        <f t="shared" si="17"/>
        <v>-2.4330900243308483E-3</v>
      </c>
      <c r="AB52" t="str">
        <f t="shared" si="18"/>
        <v>DOWN</v>
      </c>
      <c r="AC52">
        <f t="shared" si="19"/>
        <v>-0.36235665807140666</v>
      </c>
    </row>
    <row r="53" spans="1:29" x14ac:dyDescent="0.25">
      <c r="A53" t="s">
        <v>10</v>
      </c>
      <c r="B53" s="1">
        <v>43052</v>
      </c>
      <c r="C53">
        <v>231</v>
      </c>
      <c r="D53">
        <v>0.33578175852526398</v>
      </c>
      <c r="E53">
        <v>0.190826048050073</v>
      </c>
      <c r="F53" s="2">
        <v>43052.705185185187</v>
      </c>
      <c r="G53">
        <v>6490</v>
      </c>
      <c r="H53">
        <v>10995</v>
      </c>
      <c r="I53">
        <v>828298</v>
      </c>
      <c r="J53">
        <v>8</v>
      </c>
      <c r="K53" s="10">
        <f t="shared" si="12"/>
        <v>0.70518518518656492</v>
      </c>
      <c r="L53">
        <f>C53/VLOOKUP(A53, 'Normalization Factors'!$A$1:$C$9, 3, )</f>
        <v>2.5144225536083597E-2</v>
      </c>
      <c r="M53">
        <f>G53/VLOOKUP(A53, 'Normalization Factors'!$A$1:$C$9, 3, )</f>
        <v>0.70643300315663438</v>
      </c>
      <c r="N53">
        <f>H53/VLOOKUP(A53, 'Normalization Factors'!$A$1:$C$9, 3, )</f>
        <v>1.1967998258408621</v>
      </c>
      <c r="O53">
        <f>I53/VLOOKUP(A53, 'Normalization Factors'!$A$1:$C$9, 3, )</f>
        <v>90.159791009034507</v>
      </c>
      <c r="P53">
        <f>J53/VLOOKUP(A53, 'Normalization Factors'!$A$1:$C$9, 3, )</f>
        <v>8.7079568956133669E-4</v>
      </c>
      <c r="Q53" s="8">
        <f t="shared" si="15"/>
        <v>-0.12841861874081695</v>
      </c>
      <c r="R53">
        <f t="shared" si="15"/>
        <v>0.36765096375233564</v>
      </c>
      <c r="S53">
        <f t="shared" si="16"/>
        <v>-1.5693599196640291</v>
      </c>
      <c r="T53">
        <f t="shared" si="16"/>
        <v>-0.67818187655985152</v>
      </c>
      <c r="U53">
        <f t="shared" si="16"/>
        <v>-0.3293984778349624</v>
      </c>
      <c r="V53">
        <f t="shared" si="16"/>
        <v>-0.48356176815062241</v>
      </c>
      <c r="W53">
        <f t="shared" si="16"/>
        <v>-0.79730402535378841</v>
      </c>
      <c r="X53">
        <f t="shared" si="16"/>
        <v>-0.75751802865929108</v>
      </c>
      <c r="Y53" s="8">
        <v>49.1</v>
      </c>
      <c r="Z53">
        <v>49.4</v>
      </c>
      <c r="AA53" s="4">
        <f t="shared" si="17"/>
        <v>6.1099796334011637E-3</v>
      </c>
      <c r="AB53" t="str">
        <f t="shared" si="18"/>
        <v>UP</v>
      </c>
      <c r="AC53">
        <f t="shared" si="19"/>
        <v>0.68623604184548304</v>
      </c>
    </row>
    <row r="54" spans="1:29" x14ac:dyDescent="0.25">
      <c r="A54" t="s">
        <v>43</v>
      </c>
      <c r="B54" s="1">
        <v>43056</v>
      </c>
      <c r="C54">
        <v>214</v>
      </c>
      <c r="D54">
        <v>0.40578389030491802</v>
      </c>
      <c r="E54">
        <v>0.25743090956291798</v>
      </c>
      <c r="F54" s="2">
        <v>43056.736562500002</v>
      </c>
      <c r="G54">
        <v>4319</v>
      </c>
      <c r="H54">
        <v>29574</v>
      </c>
      <c r="I54">
        <v>1169765</v>
      </c>
      <c r="J54">
        <v>12</v>
      </c>
      <c r="K54" s="10">
        <f t="shared" si="12"/>
        <v>0.73656250000203727</v>
      </c>
      <c r="L54">
        <f>C54/VLOOKUP(A54, 'Normalization Factors'!$A$1:$C$9, 3, )</f>
        <v>1.6385911179173047E-2</v>
      </c>
      <c r="M54">
        <f>G54/VLOOKUP(A54, 'Normalization Factors'!$A$1:$C$9, 3, )</f>
        <v>0.33070444104134761</v>
      </c>
      <c r="N54">
        <f>H54/VLOOKUP(A54, 'Normalization Factors'!$A$1:$C$9, 3, )</f>
        <v>2.2644716692189895</v>
      </c>
      <c r="O54">
        <f>I54/VLOOKUP(A54, 'Normalization Factors'!$A$1:$C$9, 3, )</f>
        <v>89.568529862174586</v>
      </c>
      <c r="P54">
        <f>J54/VLOOKUP(A54, 'Normalization Factors'!$A$1:$C$9, 3, )</f>
        <v>9.1883614088820824E-4</v>
      </c>
      <c r="Q54" s="8">
        <f t="shared" si="15"/>
        <v>0.96300678936403428</v>
      </c>
      <c r="R54">
        <f t="shared" si="15"/>
        <v>1.1432542784143502</v>
      </c>
      <c r="S54">
        <f t="shared" si="16"/>
        <v>-0.14450066547364981</v>
      </c>
      <c r="T54">
        <f t="shared" si="16"/>
        <v>-0.97975674337304308</v>
      </c>
      <c r="U54">
        <f t="shared" si="16"/>
        <v>-0.33845723257641369</v>
      </c>
      <c r="V54">
        <f t="shared" si="16"/>
        <v>-0.46869048736953844</v>
      </c>
      <c r="W54">
        <f t="shared" si="16"/>
        <v>-0.79883037446832883</v>
      </c>
      <c r="X54">
        <f t="shared" si="16"/>
        <v>-0.71594098621191671</v>
      </c>
      <c r="Y54" s="8">
        <v>21.51</v>
      </c>
      <c r="Z54">
        <v>21.75</v>
      </c>
      <c r="AA54" s="4">
        <f t="shared" si="17"/>
        <v>1.1157601115760038E-2</v>
      </c>
      <c r="AB54" t="str">
        <f t="shared" si="18"/>
        <v>UP</v>
      </c>
      <c r="AC54">
        <f t="shared" si="19"/>
        <v>1.3057907511477513</v>
      </c>
    </row>
    <row r="55" spans="1:29" x14ac:dyDescent="0.25">
      <c r="A55" t="s">
        <v>43</v>
      </c>
      <c r="B55" s="1">
        <v>43055</v>
      </c>
      <c r="C55">
        <v>288</v>
      </c>
      <c r="D55">
        <v>0.44602469803858702</v>
      </c>
      <c r="E55">
        <v>0.243771851489509</v>
      </c>
      <c r="F55" s="2">
        <v>43055.759837962964</v>
      </c>
      <c r="G55">
        <v>6622</v>
      </c>
      <c r="H55">
        <v>45587</v>
      </c>
      <c r="I55">
        <v>3736873</v>
      </c>
      <c r="J55">
        <v>13</v>
      </c>
      <c r="K55" s="10">
        <f t="shared" si="12"/>
        <v>0.75983796296350192</v>
      </c>
      <c r="L55">
        <f>C55/VLOOKUP(A55, 'Normalization Factors'!$A$1:$C$9, 3, )</f>
        <v>2.2052067381316997E-2</v>
      </c>
      <c r="M55">
        <f>G55/VLOOKUP(A55, 'Normalization Factors'!$A$1:$C$9, 3, )</f>
        <v>0.50704441041347625</v>
      </c>
      <c r="N55">
        <f>H55/VLOOKUP(A55, 'Normalization Factors'!$A$1:$C$9, 3, )</f>
        <v>3.490581929555896</v>
      </c>
      <c r="O55">
        <f>I55/VLOOKUP(A55, 'Normalization Factors'!$A$1:$C$9, 3, )</f>
        <v>286.13116385911178</v>
      </c>
      <c r="P55">
        <f>J55/VLOOKUP(A55, 'Normalization Factors'!$A$1:$C$9, 3, )</f>
        <v>9.954058192955589E-4</v>
      </c>
      <c r="Q55" s="8">
        <f t="shared" si="15"/>
        <v>1.5904139680687512</v>
      </c>
      <c r="R55">
        <f t="shared" si="15"/>
        <v>0.98419665895133468</v>
      </c>
      <c r="S55">
        <f t="shared" si="16"/>
        <v>0.91244952262386159</v>
      </c>
      <c r="T55">
        <f t="shared" si="16"/>
        <v>-0.7846540977759443</v>
      </c>
      <c r="U55">
        <f t="shared" si="16"/>
        <v>-0.33420570449277814</v>
      </c>
      <c r="V55">
        <f t="shared" si="16"/>
        <v>-0.45161236541368921</v>
      </c>
      <c r="W55">
        <f t="shared" si="16"/>
        <v>-0.29140112100509052</v>
      </c>
      <c r="X55">
        <f t="shared" si="16"/>
        <v>-0.64967306654431967</v>
      </c>
      <c r="Y55" s="8">
        <v>21.43</v>
      </c>
      <c r="Z55">
        <v>21.57</v>
      </c>
      <c r="AA55" s="4">
        <f t="shared" si="17"/>
        <v>6.5328978068129057E-3</v>
      </c>
      <c r="AB55" t="str">
        <f t="shared" si="18"/>
        <v>UP</v>
      </c>
      <c r="AC55">
        <f t="shared" si="19"/>
        <v>0.73814582686056496</v>
      </c>
    </row>
    <row r="56" spans="1:29" x14ac:dyDescent="0.25">
      <c r="A56" t="s">
        <v>43</v>
      </c>
      <c r="B56" s="1">
        <v>43054</v>
      </c>
      <c r="C56">
        <v>426</v>
      </c>
      <c r="D56">
        <v>0.34212611527752401</v>
      </c>
      <c r="E56">
        <v>0.34384883321392901</v>
      </c>
      <c r="F56" s="2">
        <v>43054.753252314818</v>
      </c>
      <c r="G56">
        <v>38938</v>
      </c>
      <c r="H56">
        <v>237253</v>
      </c>
      <c r="I56">
        <v>3061210</v>
      </c>
      <c r="J56">
        <v>20</v>
      </c>
      <c r="K56" s="10">
        <f t="shared" si="12"/>
        <v>0.75325231481838273</v>
      </c>
      <c r="L56">
        <f>C56/VLOOKUP(A56, 'Normalization Factors'!$A$1:$C$9, 3, )</f>
        <v>3.2618683001531396E-2</v>
      </c>
      <c r="M56">
        <f>G56/VLOOKUP(A56, 'Normalization Factors'!$A$1:$C$9, 3, )</f>
        <v>2.9814701378254211</v>
      </c>
      <c r="N56">
        <f>H56/VLOOKUP(A56, 'Normalization Factors'!$A$1:$C$9, 3, )</f>
        <v>18.166385911179173</v>
      </c>
      <c r="O56">
        <f>I56/VLOOKUP(A56, 'Normalization Factors'!$A$1:$C$9, 3, )</f>
        <v>234.395865237366</v>
      </c>
      <c r="P56">
        <f>J56/VLOOKUP(A56, 'Normalization Factors'!$A$1:$C$9, 3, )</f>
        <v>1.5313935681470138E-3</v>
      </c>
      <c r="Q56" s="8">
        <f t="shared" si="15"/>
        <v>-2.9501743190596515E-2</v>
      </c>
      <c r="R56">
        <f t="shared" si="15"/>
        <v>2.1495776384142338</v>
      </c>
      <c r="S56">
        <f t="shared" si="16"/>
        <v>0.6133920105454963</v>
      </c>
      <c r="T56">
        <f t="shared" si="16"/>
        <v>-0.42081402895973286</v>
      </c>
      <c r="U56">
        <f t="shared" si="16"/>
        <v>-0.27454770121411282</v>
      </c>
      <c r="V56">
        <f t="shared" si="16"/>
        <v>-0.24719749482168202</v>
      </c>
      <c r="W56">
        <f t="shared" si="16"/>
        <v>-0.42495653498951658</v>
      </c>
      <c r="X56">
        <f t="shared" si="16"/>
        <v>-0.18579762887114054</v>
      </c>
      <c r="Y56" s="8">
        <v>21.31</v>
      </c>
      <c r="Z56">
        <v>21.36</v>
      </c>
      <c r="AA56" s="4">
        <f t="shared" si="17"/>
        <v>2.3463162834350404E-3</v>
      </c>
      <c r="AB56" t="str">
        <f t="shared" si="18"/>
        <v>UP</v>
      </c>
      <c r="AC56">
        <f t="shared" si="19"/>
        <v>0.22427680800646727</v>
      </c>
    </row>
    <row r="57" spans="1:29" x14ac:dyDescent="0.25">
      <c r="A57" t="s">
        <v>43</v>
      </c>
      <c r="B57" s="1">
        <v>43053</v>
      </c>
      <c r="C57">
        <v>197</v>
      </c>
      <c r="D57">
        <v>0.37370244321386398</v>
      </c>
      <c r="E57">
        <v>0.20890202789314399</v>
      </c>
      <c r="F57" s="2">
        <v>43053.709513888891</v>
      </c>
      <c r="G57">
        <v>4483</v>
      </c>
      <c r="H57">
        <v>15135</v>
      </c>
      <c r="I57">
        <v>1241254</v>
      </c>
      <c r="J57">
        <v>11</v>
      </c>
      <c r="K57" s="10">
        <f t="shared" si="12"/>
        <v>0.70951388889079681</v>
      </c>
      <c r="L57">
        <f>C57/VLOOKUP(A57, 'Normalization Factors'!$A$1:$C$9, 3, )</f>
        <v>1.5084226646248085E-2</v>
      </c>
      <c r="M57">
        <f>G57/VLOOKUP(A57, 'Normalization Factors'!$A$1:$C$9, 3, )</f>
        <v>0.34326186830015315</v>
      </c>
      <c r="N57">
        <f>H57/VLOOKUP(A57, 'Normalization Factors'!$A$1:$C$9, 3, )</f>
        <v>1.1588820826952526</v>
      </c>
      <c r="O57">
        <f>I57/VLOOKUP(A57, 'Normalization Factors'!$A$1:$C$9, 3, )</f>
        <v>95.042419601837679</v>
      </c>
      <c r="P57">
        <f>J57/VLOOKUP(A57, 'Normalization Factors'!$A$1:$C$9, 3, )</f>
        <v>8.4226646248085758E-4</v>
      </c>
      <c r="Q57" s="8">
        <f t="shared" si="15"/>
        <v>0.4628147867238413</v>
      </c>
      <c r="R57">
        <f t="shared" si="15"/>
        <v>0.57814295433091922</v>
      </c>
      <c r="S57">
        <f t="shared" si="16"/>
        <v>-1.3727913615227316</v>
      </c>
      <c r="T57">
        <f t="shared" si="16"/>
        <v>-1.0245776214156199</v>
      </c>
      <c r="U57">
        <f t="shared" si="16"/>
        <v>-0.33815447504027984</v>
      </c>
      <c r="V57">
        <f t="shared" si="16"/>
        <v>-0.48408991301873028</v>
      </c>
      <c r="W57">
        <f t="shared" si="16"/>
        <v>-0.78469944974648864</v>
      </c>
      <c r="X57">
        <f t="shared" si="16"/>
        <v>-0.78220890587951364</v>
      </c>
      <c r="Y57" s="8">
        <v>21.1</v>
      </c>
      <c r="Z57">
        <v>21.36</v>
      </c>
      <c r="AA57" s="4">
        <f t="shared" si="17"/>
        <v>1.2322274881516493E-2</v>
      </c>
      <c r="AB57" t="str">
        <f t="shared" si="18"/>
        <v>UP</v>
      </c>
      <c r="AC57">
        <f t="shared" si="19"/>
        <v>1.448745035437311</v>
      </c>
    </row>
    <row r="58" spans="1:29" x14ac:dyDescent="0.25">
      <c r="A58" t="s">
        <v>43</v>
      </c>
      <c r="B58" s="1">
        <v>43052</v>
      </c>
      <c r="C58">
        <v>254</v>
      </c>
      <c r="D58">
        <v>0.40687138894569902</v>
      </c>
      <c r="E58">
        <v>0.22447224281623801</v>
      </c>
      <c r="F58" s="2">
        <v>43052.745057870372</v>
      </c>
      <c r="G58">
        <v>11191</v>
      </c>
      <c r="H58">
        <v>72188</v>
      </c>
      <c r="I58">
        <v>2380535</v>
      </c>
      <c r="J58">
        <v>11</v>
      </c>
      <c r="K58" s="10">
        <f t="shared" si="12"/>
        <v>0.74505787037196569</v>
      </c>
      <c r="L58">
        <f>C58/VLOOKUP(A58, 'Normalization Factors'!$A$1:$C$9, 3, )</f>
        <v>1.9448698315467076E-2</v>
      </c>
      <c r="M58">
        <f>G58/VLOOKUP(A58, 'Normalization Factors'!$A$1:$C$9, 3, )</f>
        <v>0.85689127105666152</v>
      </c>
      <c r="N58">
        <f>H58/VLOOKUP(A58, 'Normalization Factors'!$A$1:$C$9, 3, )</f>
        <v>5.5274119448698311</v>
      </c>
      <c r="O58">
        <f>I58/VLOOKUP(A58, 'Normalization Factors'!$A$1:$C$9, 3, )</f>
        <v>182.27679938744257</v>
      </c>
      <c r="P58">
        <f>J58/VLOOKUP(A58, 'Normalization Factors'!$A$1:$C$9, 3, )</f>
        <v>8.4226646248085758E-4</v>
      </c>
      <c r="Q58" s="8">
        <f t="shared" si="15"/>
        <v>0.97996232511205927</v>
      </c>
      <c r="R58">
        <f t="shared" si="15"/>
        <v>0.7594556998280737</v>
      </c>
      <c r="S58">
        <f t="shared" si="16"/>
        <v>0.24127826942100714</v>
      </c>
      <c r="T58">
        <f t="shared" si="16"/>
        <v>-0.87429585386109765</v>
      </c>
      <c r="U58">
        <f t="shared" si="16"/>
        <v>-0.32577095337939094</v>
      </c>
      <c r="V58">
        <f t="shared" si="16"/>
        <v>-0.42324197122474599</v>
      </c>
      <c r="W58">
        <f t="shared" si="16"/>
        <v>-0.55950264956712281</v>
      </c>
      <c r="X58">
        <f t="shared" si="16"/>
        <v>-0.78220890587951364</v>
      </c>
      <c r="Y58" s="8">
        <v>21.23</v>
      </c>
      <c r="Z58">
        <v>21.17</v>
      </c>
      <c r="AA58" s="4">
        <f t="shared" si="17"/>
        <v>-2.8261893546867038E-3</v>
      </c>
      <c r="AB58" t="str">
        <f t="shared" si="18"/>
        <v>DOWN</v>
      </c>
      <c r="AC58">
        <f t="shared" si="19"/>
        <v>-0.41060642129091879</v>
      </c>
    </row>
    <row r="59" spans="1:29" x14ac:dyDescent="0.25">
      <c r="A59" t="s">
        <v>15</v>
      </c>
      <c r="B59" s="1">
        <v>43056</v>
      </c>
      <c r="C59">
        <v>299</v>
      </c>
      <c r="D59">
        <v>0.35142081348603099</v>
      </c>
      <c r="E59">
        <v>0.179707743946874</v>
      </c>
      <c r="F59" s="2">
        <v>43056.729641203703</v>
      </c>
      <c r="G59">
        <v>1623</v>
      </c>
      <c r="H59">
        <v>3688</v>
      </c>
      <c r="I59">
        <v>2477109</v>
      </c>
      <c r="J59">
        <v>13</v>
      </c>
      <c r="K59" s="10">
        <f t="shared" si="12"/>
        <v>0.72964120370306773</v>
      </c>
      <c r="L59">
        <f>C59/VLOOKUP(A59, 'Normalization Factors'!$A$1:$C$9, 3, )</f>
        <v>2.463744232036915E-2</v>
      </c>
      <c r="M59">
        <f>G59/VLOOKUP(A59, 'Normalization Factors'!$A$1:$C$9, 3, )</f>
        <v>0.13373434410019777</v>
      </c>
      <c r="N59">
        <f>H59/VLOOKUP(A59, 'Normalization Factors'!$A$1:$C$9, 3, )</f>
        <v>0.3038892551087673</v>
      </c>
      <c r="O59">
        <f>I59/VLOOKUP(A59, 'Normalization Factors'!$A$1:$C$9, 3, )</f>
        <v>204.11247528015821</v>
      </c>
      <c r="P59">
        <f>J59/VLOOKUP(A59, 'Normalization Factors'!$A$1:$C$9, 3, )</f>
        <v>1.0711931443638761E-3</v>
      </c>
      <c r="Q59" s="8">
        <f t="shared" si="15"/>
        <v>0.11541484045521223</v>
      </c>
      <c r="R59">
        <f t="shared" si="15"/>
        <v>0.23818003145111957</v>
      </c>
      <c r="S59">
        <f t="shared" si="16"/>
        <v>-0.45880012483074617</v>
      </c>
      <c r="T59">
        <f t="shared" si="16"/>
        <v>-0.6956319331065951</v>
      </c>
      <c r="U59">
        <f t="shared" si="16"/>
        <v>-0.34320614969238816</v>
      </c>
      <c r="V59">
        <f t="shared" si="16"/>
        <v>-0.49599885159729357</v>
      </c>
      <c r="W59">
        <f t="shared" si="16"/>
        <v>-0.50313353967170615</v>
      </c>
      <c r="X59">
        <f t="shared" si="16"/>
        <v>-0.58408224163931177</v>
      </c>
      <c r="Y59">
        <v>35.9</v>
      </c>
      <c r="Z59">
        <v>35.9</v>
      </c>
      <c r="AA59" s="4">
        <f t="shared" si="17"/>
        <v>0</v>
      </c>
      <c r="AB59" t="str">
        <f t="shared" si="18"/>
        <v>DOWN</v>
      </c>
      <c r="AC59">
        <f t="shared" si="19"/>
        <v>-6.3714537619441194E-2</v>
      </c>
    </row>
    <row r="60" spans="1:29" x14ac:dyDescent="0.25">
      <c r="A60" t="s">
        <v>15</v>
      </c>
      <c r="B60" s="1">
        <v>43055</v>
      </c>
      <c r="C60">
        <v>367</v>
      </c>
      <c r="D60">
        <v>0.35762754048857598</v>
      </c>
      <c r="E60">
        <v>0.18192706551698301</v>
      </c>
      <c r="F60" s="2">
        <v>43055.706921296296</v>
      </c>
      <c r="G60">
        <v>2756</v>
      </c>
      <c r="H60">
        <v>5985</v>
      </c>
      <c r="I60">
        <v>2446737</v>
      </c>
      <c r="J60">
        <v>18</v>
      </c>
      <c r="K60" s="10">
        <f t="shared" si="12"/>
        <v>0.70692129629605915</v>
      </c>
      <c r="L60">
        <f>C60/VLOOKUP(A60, 'Normalization Factors'!$A$1:$C$9, 3, )</f>
        <v>3.0240606460118655E-2</v>
      </c>
      <c r="M60">
        <f>G60/VLOOKUP(A60, 'Normalization Factors'!$A$1:$C$9, 3, )</f>
        <v>0.22709294660514173</v>
      </c>
      <c r="N60">
        <f>H60/VLOOKUP(A60, 'Normalization Factors'!$A$1:$C$9, 3, )</f>
        <v>0.49316084377059988</v>
      </c>
      <c r="O60">
        <f>I60/VLOOKUP(A60, 'Normalization Factors'!$A$1:$C$9, 3, )</f>
        <v>201.60983849703362</v>
      </c>
      <c r="P60">
        <f>J60/VLOOKUP(A60, 'Normalization Factors'!$A$1:$C$9, 3, )</f>
        <v>1.4831905075807514E-3</v>
      </c>
      <c r="Q60" s="8">
        <f t="shared" ref="Q60:R63" si="20">STANDARDIZE(D60, D$1, D$2)</f>
        <v>0.21218588698664034</v>
      </c>
      <c r="R60">
        <f t="shared" si="20"/>
        <v>0.26402368800981529</v>
      </c>
      <c r="S60">
        <f t="shared" ref="S60:X63" si="21">STANDARDIZE(K60, K$1, K$2)</f>
        <v>-1.4905222627385302</v>
      </c>
      <c r="T60">
        <f t="shared" si="21"/>
        <v>-0.50269829196089555</v>
      </c>
      <c r="U60">
        <f t="shared" si="21"/>
        <v>-0.3409552889158326</v>
      </c>
      <c r="V60">
        <f t="shared" si="21"/>
        <v>-0.49336254442451444</v>
      </c>
      <c r="W60">
        <f t="shared" si="21"/>
        <v>-0.50959413235266471</v>
      </c>
      <c r="X60">
        <f t="shared" si="21"/>
        <v>-0.22751540295324688</v>
      </c>
      <c r="Y60">
        <v>36.04</v>
      </c>
      <c r="Z60">
        <v>35.880000000000003</v>
      </c>
      <c r="AA60" s="4">
        <f t="shared" si="17"/>
        <v>-4.4395116537179966E-3</v>
      </c>
      <c r="AB60" t="str">
        <f t="shared" si="18"/>
        <v>DOWN</v>
      </c>
      <c r="AC60">
        <f t="shared" si="19"/>
        <v>-0.60862868414888771</v>
      </c>
    </row>
    <row r="61" spans="1:29" x14ac:dyDescent="0.25">
      <c r="A61" t="s">
        <v>15</v>
      </c>
      <c r="B61" s="1">
        <v>43054</v>
      </c>
      <c r="C61">
        <v>362</v>
      </c>
      <c r="D61">
        <v>0.33900413966021598</v>
      </c>
      <c r="E61">
        <v>0.201432724542185</v>
      </c>
      <c r="F61" s="2">
        <v>43054.729351851849</v>
      </c>
      <c r="G61">
        <v>2867</v>
      </c>
      <c r="H61">
        <v>6509</v>
      </c>
      <c r="I61">
        <v>3860212</v>
      </c>
      <c r="J61">
        <v>21</v>
      </c>
      <c r="K61" s="10">
        <f t="shared" si="12"/>
        <v>0.72935185184906004</v>
      </c>
      <c r="L61">
        <f>C61/VLOOKUP(A61, 'Normalization Factors'!$A$1:$C$9, 3, )</f>
        <v>2.9828609096901781E-2</v>
      </c>
      <c r="M61">
        <f>G61/VLOOKUP(A61, 'Normalization Factors'!$A$1:$C$9, 3, )</f>
        <v>0.23623928806855637</v>
      </c>
      <c r="N61">
        <f>H61/VLOOKUP(A61, 'Normalization Factors'!$A$1:$C$9, 3, )</f>
        <v>0.53633816743572837</v>
      </c>
      <c r="O61">
        <f>I61/VLOOKUP(A61, 'Normalization Factors'!$A$1:$C$9, 3, )</f>
        <v>318.07943309162823</v>
      </c>
      <c r="P61">
        <f>J61/VLOOKUP(A61, 'Normalization Factors'!$A$1:$C$9, 3, )</f>
        <v>1.7303889255108767E-3</v>
      </c>
      <c r="Q61" s="8">
        <f t="shared" si="20"/>
        <v>-7.8177453852370585E-2</v>
      </c>
      <c r="R61">
        <f>STANDARDIZE(E61, E$1, E$2)</f>
        <v>0.49116407162424697</v>
      </c>
      <c r="S61">
        <f t="shared" si="21"/>
        <v>-0.47193973442846421</v>
      </c>
      <c r="T61">
        <f t="shared" si="21"/>
        <v>-0.51688458910396162</v>
      </c>
      <c r="U61">
        <f t="shared" si="21"/>
        <v>-0.3407347721054198</v>
      </c>
      <c r="V61">
        <f t="shared" si="21"/>
        <v>-0.49276114043734154</v>
      </c>
      <c r="W61">
        <f t="shared" si="21"/>
        <v>-0.20892620664089367</v>
      </c>
      <c r="X61">
        <f t="shared" si="21"/>
        <v>-1.3575299741607818E-2</v>
      </c>
      <c r="Y61">
        <v>33.97</v>
      </c>
      <c r="Z61">
        <v>34.11</v>
      </c>
      <c r="AA61" s="4">
        <f t="shared" si="17"/>
        <v>4.1212834854283363E-3</v>
      </c>
      <c r="AB61" t="str">
        <f t="shared" si="18"/>
        <v>UP</v>
      </c>
      <c r="AC61">
        <f t="shared" si="19"/>
        <v>0.44213967523915559</v>
      </c>
    </row>
    <row r="62" spans="1:29" x14ac:dyDescent="0.25">
      <c r="A62" t="s">
        <v>15</v>
      </c>
      <c r="B62" s="1">
        <v>43053</v>
      </c>
      <c r="C62">
        <v>322</v>
      </c>
      <c r="D62">
        <v>0.326441488980308</v>
      </c>
      <c r="E62">
        <v>0.17534386679573</v>
      </c>
      <c r="F62" s="2">
        <v>43053.726354166669</v>
      </c>
      <c r="G62">
        <v>1315</v>
      </c>
      <c r="H62">
        <v>2392</v>
      </c>
      <c r="I62">
        <v>5578478</v>
      </c>
      <c r="J62">
        <v>29</v>
      </c>
      <c r="K62" s="10">
        <f t="shared" si="12"/>
        <v>0.72635416666889796</v>
      </c>
      <c r="L62">
        <f>C62/VLOOKUP(A62, 'Normalization Factors'!$A$1:$C$9, 3, )</f>
        <v>2.6532630191166775E-2</v>
      </c>
      <c r="M62">
        <f>G62/VLOOKUP(A62, 'Normalization Factors'!$A$1:$C$9, 3, )</f>
        <v>0.10835530652603824</v>
      </c>
      <c r="N62">
        <f>H62/VLOOKUP(A62, 'Normalization Factors'!$A$1:$C$9, 3, )</f>
        <v>0.1970995385629532</v>
      </c>
      <c r="O62">
        <f>I62/VLOOKUP(A62, 'Normalization Factors'!$A$1:$C$9, 3, )</f>
        <v>459.66364535266973</v>
      </c>
      <c r="P62">
        <f>J62/VLOOKUP(A62, 'Normalization Factors'!$A$1:$C$9, 3, )</f>
        <v>2.3895847066578773E-3</v>
      </c>
      <c r="Q62" s="8">
        <f t="shared" si="20"/>
        <v>-0.27404571952685075</v>
      </c>
      <c r="R62">
        <f t="shared" si="20"/>
        <v>0.18736335671706314</v>
      </c>
      <c r="S62">
        <f t="shared" si="21"/>
        <v>-0.60806608861850153</v>
      </c>
      <c r="T62">
        <f t="shared" si="21"/>
        <v>-0.63037496624849088</v>
      </c>
      <c r="U62">
        <f t="shared" si="21"/>
        <v>-0.3438180341753353</v>
      </c>
      <c r="V62">
        <f t="shared" si="21"/>
        <v>-0.49748629351976703</v>
      </c>
      <c r="W62">
        <f t="shared" si="21"/>
        <v>0.15657546409333348</v>
      </c>
      <c r="X62">
        <f t="shared" si="21"/>
        <v>0.55693164215609614</v>
      </c>
      <c r="Y62">
        <v>33.86</v>
      </c>
      <c r="Z62">
        <v>34.04</v>
      </c>
      <c r="AA62" s="4">
        <f t="shared" si="17"/>
        <v>5.3160070880094419E-3</v>
      </c>
      <c r="AB62" t="str">
        <f t="shared" si="18"/>
        <v>UP</v>
      </c>
      <c r="AC62">
        <f t="shared" si="19"/>
        <v>0.58878233394100898</v>
      </c>
    </row>
    <row r="63" spans="1:29" x14ac:dyDescent="0.25">
      <c r="A63" t="s">
        <v>15</v>
      </c>
      <c r="B63" s="1">
        <v>43052</v>
      </c>
      <c r="C63">
        <v>196</v>
      </c>
      <c r="D63">
        <v>0.26493727361074298</v>
      </c>
      <c r="E63">
        <v>0.17343312406131201</v>
      </c>
      <c r="F63" s="2">
        <v>43052.761678240742</v>
      </c>
      <c r="G63">
        <v>840</v>
      </c>
      <c r="H63">
        <v>1515</v>
      </c>
      <c r="I63">
        <v>1126647</v>
      </c>
      <c r="J63">
        <v>18</v>
      </c>
      <c r="K63" s="10">
        <f t="shared" si="12"/>
        <v>0.76167824074218515</v>
      </c>
      <c r="L63">
        <f>C63/VLOOKUP(A63, 'Normalization Factors'!$A$1:$C$9, 3, )</f>
        <v>1.6150296638101518E-2</v>
      </c>
      <c r="M63">
        <f>G63/VLOOKUP(A63, 'Normalization Factors'!$A$1:$C$9, 3, )</f>
        <v>6.9215557020435067E-2</v>
      </c>
      <c r="N63">
        <f>H63/VLOOKUP(A63, 'Normalization Factors'!$A$1:$C$9, 3, )</f>
        <v>0.12483520105471325</v>
      </c>
      <c r="O63">
        <f>I63/VLOOKUP(A63, 'Normalization Factors'!$A$1:$C$9, 3, )</f>
        <v>92.835118655240606</v>
      </c>
      <c r="P63">
        <f>J63/VLOOKUP(A63, 'Normalization Factors'!$A$1:$C$9, 3, )</f>
        <v>1.4831905075807514E-3</v>
      </c>
      <c r="Q63" s="8">
        <f t="shared" si="20"/>
        <v>-1.232977421366916</v>
      </c>
      <c r="R63">
        <f t="shared" si="20"/>
        <v>0.16511305299118345</v>
      </c>
      <c r="S63">
        <f t="shared" si="21"/>
        <v>0.99601743908383611</v>
      </c>
      <c r="T63">
        <f t="shared" si="21"/>
        <v>-0.98786965425375761</v>
      </c>
      <c r="U63">
        <f t="shared" si="21"/>
        <v>-0.34476168719286743</v>
      </c>
      <c r="V63">
        <f t="shared" si="21"/>
        <v>-0.49849284179600867</v>
      </c>
      <c r="W63">
        <f t="shared" si="21"/>
        <v>-0.79039762873770991</v>
      </c>
      <c r="X63">
        <f t="shared" si="21"/>
        <v>-0.22751540295324688</v>
      </c>
      <c r="Y63">
        <v>33.86</v>
      </c>
      <c r="Z63">
        <v>33.950000000000003</v>
      </c>
      <c r="AA63" s="4">
        <f t="shared" si="17"/>
        <v>2.6580035440048259E-3</v>
      </c>
      <c r="AB63" t="str">
        <f t="shared" si="18"/>
        <v>UP</v>
      </c>
      <c r="AC63">
        <f t="shared" si="19"/>
        <v>0.26253389816079675</v>
      </c>
    </row>
  </sheetData>
  <conditionalFormatting sqref="AA4:AA58 AA3:AB3 AA64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58 T64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58 Q64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58 AC64:A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9:AA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X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S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"/>
  <sheetViews>
    <sheetView tabSelected="1" workbookViewId="0">
      <pane xSplit="2" topLeftCell="Y1" activePane="topRight" state="frozen"/>
      <selection pane="topRight" activeCell="AC8" sqref="AC8"/>
    </sheetView>
  </sheetViews>
  <sheetFormatPr defaultColWidth="11" defaultRowHeight="15.75" x14ac:dyDescent="0.25"/>
  <cols>
    <col min="1" max="1" width="2.625" customWidth="1"/>
    <col min="2" max="2" width="2.375" customWidth="1"/>
    <col min="3" max="3" width="10.875" style="8"/>
    <col min="4" max="5" width="11" style="13"/>
    <col min="9" max="9" width="15.125" bestFit="1" customWidth="1"/>
    <col min="12" max="12" width="28.625" bestFit="1" customWidth="1"/>
    <col min="13" max="13" width="15.125" bestFit="1" customWidth="1"/>
    <col min="14" max="14" width="15.625" bestFit="1" customWidth="1"/>
    <col min="16" max="16" width="15.125" bestFit="1" customWidth="1"/>
    <col min="17" max="17" width="15.625" bestFit="1" customWidth="1"/>
    <col min="19" max="19" width="15.125" bestFit="1" customWidth="1"/>
    <col min="20" max="20" width="15.625" bestFit="1" customWidth="1"/>
    <col min="22" max="22" width="15.125" bestFit="1" customWidth="1"/>
    <col min="23" max="23" width="15.625" bestFit="1" customWidth="1"/>
    <col min="25" max="25" width="15.125" bestFit="1" customWidth="1"/>
    <col min="26" max="26" width="15.625" bestFit="1" customWidth="1"/>
    <col min="28" max="28" width="15.125" bestFit="1" customWidth="1"/>
    <col min="29" max="29" width="15.625" bestFit="1" customWidth="1"/>
  </cols>
  <sheetData>
    <row r="1" spans="1:29" s="6" customFormat="1" x14ac:dyDescent="0.25">
      <c r="A1" s="6" t="s">
        <v>0</v>
      </c>
      <c r="B1" s="6" t="s">
        <v>1</v>
      </c>
      <c r="C1" s="11" t="s">
        <v>26</v>
      </c>
      <c r="D1" s="12" t="s">
        <v>45</v>
      </c>
      <c r="E1" s="12" t="s">
        <v>46</v>
      </c>
      <c r="F1" s="6" t="s">
        <v>27</v>
      </c>
      <c r="G1" s="6" t="s">
        <v>47</v>
      </c>
      <c r="H1" s="6" t="s">
        <v>48</v>
      </c>
      <c r="I1" s="6" t="s">
        <v>28</v>
      </c>
      <c r="J1" s="6" t="s">
        <v>49</v>
      </c>
      <c r="K1" s="6" t="s">
        <v>50</v>
      </c>
      <c r="L1" s="6" t="s">
        <v>29</v>
      </c>
      <c r="M1" s="6" t="s">
        <v>51</v>
      </c>
      <c r="N1" s="6" t="s">
        <v>52</v>
      </c>
      <c r="O1" s="6" t="s">
        <v>30</v>
      </c>
      <c r="P1" s="6" t="s">
        <v>53</v>
      </c>
      <c r="Q1" s="6" t="s">
        <v>54</v>
      </c>
      <c r="R1" s="6" t="s">
        <v>31</v>
      </c>
      <c r="S1" s="6" t="s">
        <v>55</v>
      </c>
      <c r="T1" s="6" t="s">
        <v>56</v>
      </c>
      <c r="U1" s="6" t="s">
        <v>32</v>
      </c>
      <c r="V1" s="6" t="s">
        <v>57</v>
      </c>
      <c r="W1" s="6" t="s">
        <v>58</v>
      </c>
      <c r="X1" s="6" t="s">
        <v>33</v>
      </c>
      <c r="Y1" s="6" t="s">
        <v>59</v>
      </c>
      <c r="Z1" s="6" t="s">
        <v>60</v>
      </c>
      <c r="AA1" s="6" t="s">
        <v>44</v>
      </c>
      <c r="AB1" s="6" t="s">
        <v>61</v>
      </c>
      <c r="AC1" s="6" t="s">
        <v>62</v>
      </c>
    </row>
    <row r="2" spans="1:29" x14ac:dyDescent="0.25">
      <c r="A2" t="s">
        <v>10</v>
      </c>
      <c r="B2" s="1">
        <v>43049</v>
      </c>
      <c r="C2" s="8">
        <v>-1.1252945675166821</v>
      </c>
      <c r="D2" s="15">
        <f>_xlfn.RANK.EQ(C2,$C$2:$C$61,1)/COUNT($C$2:$C$61)</f>
        <v>0.1</v>
      </c>
      <c r="E2" s="14" t="str">
        <f>IF(D2&lt;=0.25,"Very low subjectivity",IF(AND(D2&gt;0.25,D2&lt;=0.5),"Low subjectivity",IF(AND(D2&gt;0.5,D2&lt;=0.75),"High subjectivity",IF(D2&gt;0.75,"Very high subjectivity"," "))))</f>
        <v>Very low subjectivity</v>
      </c>
      <c r="F2">
        <v>-0.20973990080469601</v>
      </c>
      <c r="G2">
        <f>_xlfn.RANK.EQ(F2,$F$2:$F$61,1)/COUNT($F$2:$F$61)</f>
        <v>0.41666666666666669</v>
      </c>
      <c r="H2" t="str">
        <f>IF(G2&lt;=0.25,"Very low polarity",IF(AND(G2&gt;0.25,G2&lt;=0.5),"Low polarity",IF(AND(G2&gt;0.5,G2&lt;=0.75),"High polarity",IF(G2&gt;0.75,"Very high polarity"," "))))</f>
        <v>Low polarity</v>
      </c>
      <c r="I2">
        <v>-1.4264009682585033</v>
      </c>
      <c r="J2">
        <f>_xlfn.RANK.EQ(I2,$I$2:$I$61,1)/COUNT($I$2:$I$61)</f>
        <v>0.1</v>
      </c>
      <c r="K2" t="str">
        <f>IF(G2&lt;=0.25,"Very early time sent",IF(AND(G2&gt;0.25,G2&lt;=0.5),"Early time sent",IF(AND(G2&gt;0.5,G2&lt;=0.75),"Late time sent",IF(G2&gt;0.75,"Very late time sent"," "))))</f>
        <v>Early time sent</v>
      </c>
      <c r="L2">
        <v>-0.88432250172701798</v>
      </c>
      <c r="M2">
        <f>_xlfn.RANK.EQ(L2,$L$2:$L$61,1)/COUNT($L$2:$L$61)</f>
        <v>0.1</v>
      </c>
      <c r="N2" t="str">
        <f>IF(M2&lt;=0.25,"Very low numTweets",IF(AND(M2&gt;0.25,M2&lt;=0.5),"Low numTweets",IF(AND(M2&gt;0.5,M2&lt;=0.75),"High numTweets",IF(M2&gt;0.75,"Very high numTweets"," "))))</f>
        <v>Very low numTweets</v>
      </c>
      <c r="O2">
        <v>-0.34032099285617529</v>
      </c>
      <c r="P2">
        <f>_xlfn.RANK.EQ(O2,$O$2:$O$61,1)/COUNT($O$2:$O$61)</f>
        <v>0.26666666666666666</v>
      </c>
      <c r="Q2" t="str">
        <f>IF(P2&lt;=0.25,"Very low sumRetweets",IF(AND(P2&gt;0.25,P2&lt;=0.5),"Low sumRetweets",IF(AND(P2&gt;0.5,P2&lt;=0.75),"High sumRetweets",IF(P2&gt;0.75,"Very high sumRetweets"," "))))</f>
        <v>Low sumRetweets</v>
      </c>
      <c r="R2">
        <v>-0.49284352511847523</v>
      </c>
      <c r="S2">
        <f>_xlfn.RANK.EQ(R2,$R$2:$R$61,1)/COUNT($R$2:$R$61)</f>
        <v>0.33333333333333331</v>
      </c>
      <c r="T2" t="str">
        <f>IF(S2&lt;=0.25,"Very low sumFaves",IF(AND(S2&gt;0.25,S2&lt;=0.5),"Low sumFaves",IF(AND(S2&gt;0.5,S2&lt;=0.75),"High sumFaves",IF(S2&gt;0.75,"Very high sumFaves"," "))))</f>
        <v>Low sumFaves</v>
      </c>
      <c r="U2">
        <v>-0.77620962243342739</v>
      </c>
      <c r="V2">
        <f>_xlfn.RANK.EQ(U2,$U$2:$U$61,1)/COUNT($U$2:$U$61)</f>
        <v>0.2</v>
      </c>
      <c r="W2" t="str">
        <f>IF(V2&lt;=0.25,"Very low sumFollow",IF(AND(V2&gt;0.25,V2&lt;=0.5),"Low sumFollow",IF(AND(V2&gt;0.5,V2&lt;=0.75),"High sumFollow",IF(V2&gt;0.75,"Very high sumFollow"," "))))</f>
        <v>Very low sumFollow</v>
      </c>
      <c r="X2">
        <v>-0.66331327946381735</v>
      </c>
      <c r="Y2">
        <f>_xlfn.RANK.EQ(X2,$X$2:$X$61,1)/COUNT($X$2:$X$61)</f>
        <v>0.35</v>
      </c>
      <c r="Z2" t="str">
        <f>IF(Y2&lt;=0.25,"Very low verif",IF(AND(Y2&gt;0.25,Y2&lt;=0.5),"Low verif",IF(AND(Y2&gt;0.5,Y2&lt;=0.75),"High verif",IF(Y2&gt;0.75,"Very high verif"," "))))</f>
        <v>Low verif</v>
      </c>
      <c r="AA2">
        <v>0.7378652926222603</v>
      </c>
      <c r="AB2">
        <f>_xlfn.RANK.EQ(AA2,$AA$2:$AA$61,1)/COUNT($AA$2:$AA$61)</f>
        <v>0.85</v>
      </c>
      <c r="AC2" t="str">
        <f>IF(AB2&lt;=0.25,"Big decrease",IF(AND(AB2&gt;0.25,AB2&lt;=0.5),"Decrease",IF(AND(AB2&gt;0.5,AB2&lt;=0.75),"Increase",IF(AB2&gt;0.75,"Big increase"," "))))</f>
        <v>Big increase</v>
      </c>
    </row>
    <row r="3" spans="1:29" x14ac:dyDescent="0.25">
      <c r="A3" t="s">
        <v>11</v>
      </c>
      <c r="B3" s="1">
        <v>43049</v>
      </c>
      <c r="C3" s="8">
        <v>-0.39896726225282242</v>
      </c>
      <c r="D3" s="15">
        <f t="shared" ref="D3:D61" si="0">_xlfn.RANK.EQ(C3,$C$2:$C$61,1)/COUNT($C$2:$C$61)</f>
        <v>0.33333333333333331</v>
      </c>
      <c r="E3" s="14" t="str">
        <f t="shared" ref="E3:E61" si="1">IF(D3&lt;=0.25,"Very low subjectivity",IF(AND(D3&gt;0.25,D3&lt;=0.5),"Low subjectivity",IF(AND(D3&gt;0.5,D3&lt;=0.75),"High subjectivity",IF(D3&gt;0.75,"Very high subjectivity"," "))))</f>
        <v>Low subjectivity</v>
      </c>
      <c r="F3">
        <v>-0.42181381052263872</v>
      </c>
      <c r="G3">
        <f t="shared" ref="G3:G61" si="2">_xlfn.RANK.EQ(F3,$F$2:$F$61,1)/COUNT($F$2:$F$61)</f>
        <v>0.25</v>
      </c>
      <c r="H3" t="str">
        <f t="shared" ref="H3:H61" si="3">IF(G3&lt;=0.25,"Very low polarity",IF(AND(G3&gt;0.25,G3&lt;=0.5),"Low polarity",IF(AND(G3&gt;0.5,G3&lt;=0.75),"High polarity",IF(G3&gt;0.75,"Very high polarity"," "))))</f>
        <v>Very low polarity</v>
      </c>
      <c r="I3">
        <v>-0.66955946124506593</v>
      </c>
      <c r="J3">
        <f t="shared" ref="J3:J61" si="4">_xlfn.RANK.EQ(I3,$I$2:$I$61,1)/COUNT($I$2:$I$61)</f>
        <v>0.23333333333333334</v>
      </c>
      <c r="K3" t="str">
        <f t="shared" ref="K3:K61" si="5">IF(G3&lt;=0.25,"Very early time sent",IF(AND(G3&gt;0.25,G3&lt;=0.5),"Early time sent",IF(AND(G3&gt;0.5,G3&lt;=0.75),"Late time sent",IF(G3&gt;0.75,"Very late time sent"," "))))</f>
        <v>Very early time sent</v>
      </c>
      <c r="L3">
        <v>-4.6703364020500425E-2</v>
      </c>
      <c r="M3">
        <f t="shared" ref="M3:M61" si="6">_xlfn.RANK.EQ(L3,$L$2:$L$61,1)/COUNT($L$2:$L$61)</f>
        <v>0.66666666666666663</v>
      </c>
      <c r="N3" t="str">
        <f t="shared" ref="N3:N61" si="7">IF(M3&lt;=0.25,"Very low numTweets",IF(AND(M3&gt;0.25,M3&lt;=0.5),"Low numTweets",IF(AND(M3&gt;0.5,M3&lt;=0.75),"High numTweets",IF(M3&gt;0.75,"Very high numTweets"," "))))</f>
        <v>High numTweets</v>
      </c>
      <c r="O3">
        <v>-0.29270358848078698</v>
      </c>
      <c r="P3">
        <f t="shared" ref="P3:P61" si="8">_xlfn.RANK.EQ(O3,$O$2:$O$61,1)/COUNT($O$2:$O$61)</f>
        <v>0.55000000000000004</v>
      </c>
      <c r="Q3" t="str">
        <f t="shared" ref="Q3:Q61" si="9">IF(P3&lt;=0.25,"Very low sumRetweets",IF(AND(P3&gt;0.25,P3&lt;=0.5),"Low sumRetweets",IF(AND(P3&gt;0.5,P3&lt;=0.75),"High sumRetweets",IF(P3&gt;0.75,"Very high sumRetweets"," "))))</f>
        <v>High sumRetweets</v>
      </c>
      <c r="R3">
        <v>-0.40954238939479548</v>
      </c>
      <c r="S3">
        <f t="shared" ref="S3:S61" si="10">_xlfn.RANK.EQ(R3,$R$2:$R$61,1)/COUNT($R$2:$R$61)</f>
        <v>0.53333333333333333</v>
      </c>
      <c r="T3" t="str">
        <f t="shared" ref="T3:T61" si="11">IF(S3&lt;=0.25,"Very low sumFaves",IF(AND(S3&gt;0.25,S3&lt;=0.5),"Low sumFaves",IF(AND(S3&gt;0.5,S3&lt;=0.75),"High sumFaves",IF(S3&gt;0.75,"Very high sumFaves"," "))))</f>
        <v>High sumFaves</v>
      </c>
      <c r="U3">
        <v>0.74692095818296744</v>
      </c>
      <c r="V3">
        <f t="shared" ref="V3:V61" si="12">_xlfn.RANK.EQ(U3,$U$2:$U$61,1)/COUNT($U$2:$U$61)</f>
        <v>0.8666666666666667</v>
      </c>
      <c r="W3" t="str">
        <f t="shared" ref="W3:W61" si="13">IF(V3&lt;=0.25,"Very low sumFollow",IF(AND(V3&gt;0.25,V3&lt;=0.5),"Low sumFollow",IF(AND(V3&gt;0.5,V3&lt;=0.75),"High sumFollow",IF(V3&gt;0.75,"Very high sumFollow"," "))))</f>
        <v>Very high sumFollow</v>
      </c>
      <c r="X3">
        <v>0.39343227618657434</v>
      </c>
      <c r="Y3">
        <f t="shared" ref="Y3:Y61" si="14">_xlfn.RANK.EQ(X3,$X$2:$X$61,1)/COUNT($X$2:$X$61)</f>
        <v>0.7</v>
      </c>
      <c r="Z3" t="str">
        <f t="shared" ref="Z3:Z61" si="15">IF(Y3&lt;=0.25,"Very low verif",IF(AND(Y3&gt;0.25,Y3&lt;=0.5),"Low verif",IF(AND(Y3&gt;0.5,Y3&lt;=0.75),"High verif",IF(Y3&gt;0.75,"Very high verif"," "))))</f>
        <v>High verif</v>
      </c>
      <c r="AA3">
        <v>5.3475496041623667E-2</v>
      </c>
      <c r="AB3">
        <f t="shared" ref="AB3:AB61" si="16">_xlfn.RANK.EQ(AA3,$AA$2:$AA$61,1)/COUNT($AA$2:$AA$61)</f>
        <v>0.46666666666666667</v>
      </c>
      <c r="AC3" t="str">
        <f t="shared" ref="AC3:AC61" si="17">IF(AB3&lt;=0.25,"Big decrease",IF(AND(AB3&gt;0.25,AB3&lt;=0.5),"Decrease",IF(AND(AB3&gt;0.5,AB3&lt;=0.75),"Increase",IF(AB3&gt;0.75,"Big increase"," "))))</f>
        <v>Decrease</v>
      </c>
    </row>
    <row r="4" spans="1:29" x14ac:dyDescent="0.25">
      <c r="A4" t="s">
        <v>11</v>
      </c>
      <c r="B4" s="1">
        <v>43048</v>
      </c>
      <c r="C4" s="8">
        <v>4.4432946825990208E-2</v>
      </c>
      <c r="D4" s="15">
        <f t="shared" si="0"/>
        <v>0.65</v>
      </c>
      <c r="E4" s="14" t="str">
        <f t="shared" si="1"/>
        <v>High subjectivity</v>
      </c>
      <c r="F4">
        <v>-0.35227937609362214</v>
      </c>
      <c r="G4">
        <f t="shared" si="2"/>
        <v>0.28333333333333333</v>
      </c>
      <c r="H4" t="str">
        <f t="shared" si="3"/>
        <v>Low polarity</v>
      </c>
      <c r="I4">
        <v>-7.0393268082626553E-2</v>
      </c>
      <c r="J4">
        <f t="shared" si="4"/>
        <v>0.45</v>
      </c>
      <c r="K4" t="str">
        <f t="shared" si="5"/>
        <v>Early time sent</v>
      </c>
      <c r="L4">
        <v>0.35041675418224594</v>
      </c>
      <c r="M4">
        <f t="shared" si="6"/>
        <v>0.75</v>
      </c>
      <c r="N4" t="str">
        <f t="shared" si="7"/>
        <v>High numTweets</v>
      </c>
      <c r="O4">
        <v>-0.21655686379283601</v>
      </c>
      <c r="P4">
        <f t="shared" si="8"/>
        <v>0.65</v>
      </c>
      <c r="Q4" t="str">
        <f t="shared" si="9"/>
        <v>High sumRetweets</v>
      </c>
      <c r="R4">
        <v>-0.23175193993987592</v>
      </c>
      <c r="S4">
        <f t="shared" si="10"/>
        <v>0.7</v>
      </c>
      <c r="T4" t="str">
        <f t="shared" si="11"/>
        <v>High sumFaves</v>
      </c>
      <c r="U4">
        <v>0.25598980027847651</v>
      </c>
      <c r="V4">
        <f t="shared" si="12"/>
        <v>0.68333333333333335</v>
      </c>
      <c r="W4" t="str">
        <f t="shared" si="13"/>
        <v>High sumFollow</v>
      </c>
      <c r="X4">
        <v>0.21708150781530983</v>
      </c>
      <c r="Y4">
        <f t="shared" si="14"/>
        <v>0.66666666666666663</v>
      </c>
      <c r="Z4" t="str">
        <f t="shared" si="15"/>
        <v>High verif</v>
      </c>
      <c r="AA4">
        <v>-9.2900582443061708E-2</v>
      </c>
      <c r="AB4">
        <f t="shared" si="16"/>
        <v>0.38333333333333336</v>
      </c>
      <c r="AC4" t="str">
        <f t="shared" si="17"/>
        <v>Decrease</v>
      </c>
    </row>
    <row r="5" spans="1:29" x14ac:dyDescent="0.25">
      <c r="A5" t="s">
        <v>11</v>
      </c>
      <c r="B5" s="1">
        <v>43047</v>
      </c>
      <c r="C5" s="8">
        <v>-0.74159218492161061</v>
      </c>
      <c r="D5" s="15">
        <f t="shared" si="0"/>
        <v>0.21666666666666667</v>
      </c>
      <c r="E5" s="14" t="str">
        <f t="shared" si="1"/>
        <v>Very low subjectivity</v>
      </c>
      <c r="F5">
        <v>-0.29816780576083851</v>
      </c>
      <c r="G5">
        <f t="shared" si="2"/>
        <v>0.33333333333333331</v>
      </c>
      <c r="H5" t="str">
        <f t="shared" si="3"/>
        <v>Low polarity</v>
      </c>
      <c r="I5">
        <v>-0.54341920996602477</v>
      </c>
      <c r="J5">
        <f t="shared" si="4"/>
        <v>0.3</v>
      </c>
      <c r="K5" t="str">
        <f t="shared" si="5"/>
        <v>Early time sent</v>
      </c>
      <c r="L5">
        <v>2.0890451162076973</v>
      </c>
      <c r="M5">
        <f t="shared" si="6"/>
        <v>0.96666666666666667</v>
      </c>
      <c r="N5" t="str">
        <f t="shared" si="7"/>
        <v>Very high numTweets</v>
      </c>
      <c r="O5">
        <v>0.52411567242852664</v>
      </c>
      <c r="P5">
        <f t="shared" si="8"/>
        <v>0.91666666666666663</v>
      </c>
      <c r="Q5" t="str">
        <f t="shared" si="9"/>
        <v>Very high sumRetweets</v>
      </c>
      <c r="R5">
        <v>2.7229017828240498</v>
      </c>
      <c r="S5">
        <f t="shared" si="10"/>
        <v>0.96666666666666667</v>
      </c>
      <c r="T5" t="str">
        <f t="shared" si="11"/>
        <v>Very high sumFaves</v>
      </c>
      <c r="U5">
        <v>0.12111172659162008</v>
      </c>
      <c r="V5">
        <f t="shared" si="12"/>
        <v>0.65</v>
      </c>
      <c r="W5" t="str">
        <f t="shared" si="13"/>
        <v>High sumFollow</v>
      </c>
      <c r="X5">
        <v>0.92248458130036715</v>
      </c>
      <c r="Y5">
        <f t="shared" si="14"/>
        <v>0.81666666666666665</v>
      </c>
      <c r="Z5" t="str">
        <f t="shared" si="15"/>
        <v>Very high verif</v>
      </c>
      <c r="AA5">
        <v>0.54897387255906593</v>
      </c>
      <c r="AB5">
        <f t="shared" si="16"/>
        <v>0.75</v>
      </c>
      <c r="AC5" t="str">
        <f t="shared" si="17"/>
        <v>Increase</v>
      </c>
    </row>
    <row r="6" spans="1:29" x14ac:dyDescent="0.25">
      <c r="A6" t="s">
        <v>11</v>
      </c>
      <c r="B6" s="1">
        <v>43046</v>
      </c>
      <c r="C6" s="8">
        <v>-0.1357946917778679</v>
      </c>
      <c r="D6" s="15">
        <f t="shared" si="0"/>
        <v>0.45</v>
      </c>
      <c r="E6" s="14" t="str">
        <f t="shared" si="1"/>
        <v>Low subjectivity</v>
      </c>
      <c r="F6">
        <v>-0.45385934207036199</v>
      </c>
      <c r="G6">
        <f t="shared" si="2"/>
        <v>0.23333333333333334</v>
      </c>
      <c r="H6" t="str">
        <f t="shared" si="3"/>
        <v>Very low polarity</v>
      </c>
      <c r="I6">
        <v>-0.10192833065458325</v>
      </c>
      <c r="J6">
        <f t="shared" si="4"/>
        <v>0.43333333333333335</v>
      </c>
      <c r="K6" t="str">
        <f t="shared" si="5"/>
        <v>Very early time sent</v>
      </c>
      <c r="L6">
        <v>1.0997529489535058</v>
      </c>
      <c r="M6">
        <f t="shared" si="6"/>
        <v>0.78333333333333333</v>
      </c>
      <c r="N6" t="str">
        <f t="shared" si="7"/>
        <v>Very high numTweets</v>
      </c>
      <c r="O6">
        <v>-0.28023599806587313</v>
      </c>
      <c r="P6">
        <f t="shared" si="8"/>
        <v>0.6</v>
      </c>
      <c r="Q6" t="str">
        <f t="shared" si="9"/>
        <v>High sumRetweets</v>
      </c>
      <c r="R6">
        <v>-0.24152496249740218</v>
      </c>
      <c r="S6">
        <f t="shared" si="10"/>
        <v>0.68333333333333335</v>
      </c>
      <c r="T6" t="str">
        <f t="shared" si="11"/>
        <v>High sumFaves</v>
      </c>
      <c r="U6">
        <v>0.61699234747047471</v>
      </c>
      <c r="V6">
        <f t="shared" si="12"/>
        <v>0.81666666666666665</v>
      </c>
      <c r="W6" t="str">
        <f t="shared" si="13"/>
        <v>Very high sumFollow</v>
      </c>
      <c r="X6">
        <v>0.67559350558059728</v>
      </c>
      <c r="Y6">
        <f t="shared" si="14"/>
        <v>0.76666666666666672</v>
      </c>
      <c r="Z6" t="str">
        <f t="shared" si="15"/>
        <v>Very high verif</v>
      </c>
      <c r="AA6">
        <v>-0.78768476001982135</v>
      </c>
      <c r="AB6">
        <f t="shared" si="16"/>
        <v>0.15</v>
      </c>
      <c r="AC6" t="str">
        <f t="shared" si="17"/>
        <v>Big decrease</v>
      </c>
    </row>
    <row r="7" spans="1:29" x14ac:dyDescent="0.25">
      <c r="A7" t="s">
        <v>11</v>
      </c>
      <c r="B7" s="1">
        <v>43045</v>
      </c>
      <c r="C7" s="8">
        <v>-9.487565522084164E-2</v>
      </c>
      <c r="D7" s="15">
        <f t="shared" si="0"/>
        <v>0.5</v>
      </c>
      <c r="E7" s="14" t="str">
        <f t="shared" si="1"/>
        <v>Low subjectivity</v>
      </c>
      <c r="F7">
        <v>-0.20082819378508376</v>
      </c>
      <c r="G7">
        <f t="shared" si="2"/>
        <v>0.45</v>
      </c>
      <c r="H7" t="str">
        <f t="shared" si="3"/>
        <v>Low polarity</v>
      </c>
      <c r="I7">
        <v>0.90719367891693625</v>
      </c>
      <c r="J7">
        <f t="shared" si="4"/>
        <v>0.81666666666666665</v>
      </c>
      <c r="K7" t="str">
        <f t="shared" si="5"/>
        <v>Early time sent</v>
      </c>
      <c r="L7">
        <v>0.20447861887098939</v>
      </c>
      <c r="M7">
        <f t="shared" si="6"/>
        <v>0.7</v>
      </c>
      <c r="N7" t="str">
        <f t="shared" si="7"/>
        <v>High numTweets</v>
      </c>
      <c r="O7">
        <v>-0.29215729009078839</v>
      </c>
      <c r="P7">
        <f t="shared" si="8"/>
        <v>0.58333333333333337</v>
      </c>
      <c r="Q7" t="str">
        <f t="shared" si="9"/>
        <v>High sumRetweets</v>
      </c>
      <c r="R7">
        <v>-0.32702542847448235</v>
      </c>
      <c r="S7">
        <f t="shared" si="10"/>
        <v>0.6</v>
      </c>
      <c r="T7" t="str">
        <f t="shared" si="11"/>
        <v>High sumFaves</v>
      </c>
      <c r="U7">
        <v>1.5021801188447266</v>
      </c>
      <c r="V7">
        <f t="shared" si="12"/>
        <v>0.93333333333333335</v>
      </c>
      <c r="W7" t="str">
        <f t="shared" si="13"/>
        <v>Very high sumFollow</v>
      </c>
      <c r="X7">
        <v>1.3457264253914019</v>
      </c>
      <c r="Y7">
        <f t="shared" si="14"/>
        <v>0.8833333333333333</v>
      </c>
      <c r="Z7" t="str">
        <f t="shared" si="15"/>
        <v>Very high verif</v>
      </c>
      <c r="AA7">
        <v>0.32987591495246887</v>
      </c>
      <c r="AB7">
        <f t="shared" si="16"/>
        <v>0.68333333333333335</v>
      </c>
      <c r="AC7" t="str">
        <f t="shared" si="17"/>
        <v>Increase</v>
      </c>
    </row>
    <row r="8" spans="1:29" x14ac:dyDescent="0.25">
      <c r="A8" t="s">
        <v>12</v>
      </c>
      <c r="B8" s="1">
        <v>43049</v>
      </c>
      <c r="C8" s="8">
        <v>-0.37043797467170514</v>
      </c>
      <c r="D8" s="15">
        <f t="shared" si="0"/>
        <v>0.36666666666666664</v>
      </c>
      <c r="E8" s="14" t="str">
        <f t="shared" si="1"/>
        <v>Low subjectivity</v>
      </c>
      <c r="F8">
        <v>0.5304969643942139</v>
      </c>
      <c r="G8">
        <f t="shared" si="2"/>
        <v>0.76666666666666672</v>
      </c>
      <c r="H8" t="str">
        <f t="shared" si="3"/>
        <v>Very high polarity</v>
      </c>
      <c r="I8">
        <v>-1.4264009682585033</v>
      </c>
      <c r="J8">
        <f t="shared" si="4"/>
        <v>0.1</v>
      </c>
      <c r="K8" t="str">
        <f t="shared" si="5"/>
        <v>Very late time sent</v>
      </c>
      <c r="L8">
        <v>1.4440543890608508</v>
      </c>
      <c r="M8">
        <f t="shared" si="6"/>
        <v>0.85</v>
      </c>
      <c r="N8" t="str">
        <f t="shared" si="7"/>
        <v>Very high numTweets</v>
      </c>
      <c r="O8">
        <v>0.28641371676600125</v>
      </c>
      <c r="P8">
        <f t="shared" si="8"/>
        <v>0.8666666666666667</v>
      </c>
      <c r="Q8" t="str">
        <f t="shared" si="9"/>
        <v>Very high sumRetweets</v>
      </c>
      <c r="R8">
        <v>0.44384553963600232</v>
      </c>
      <c r="S8">
        <f t="shared" si="10"/>
        <v>0.83333333333333337</v>
      </c>
      <c r="T8" t="str">
        <f t="shared" si="11"/>
        <v>Very high sumFaves</v>
      </c>
      <c r="U8">
        <v>0.28368178905696068</v>
      </c>
      <c r="V8">
        <f t="shared" si="12"/>
        <v>0.71666666666666667</v>
      </c>
      <c r="W8" t="str">
        <f t="shared" si="13"/>
        <v>High sumFollow</v>
      </c>
      <c r="X8">
        <v>1.5739816723982238</v>
      </c>
      <c r="Y8">
        <f t="shared" si="14"/>
        <v>0.9</v>
      </c>
      <c r="Z8" t="str">
        <f t="shared" si="15"/>
        <v>Very high verif</v>
      </c>
      <c r="AA8">
        <v>-3.0791151353299354E-2</v>
      </c>
      <c r="AB8">
        <f t="shared" si="16"/>
        <v>0.41666666666666669</v>
      </c>
      <c r="AC8" t="str">
        <f t="shared" si="17"/>
        <v>Decrease</v>
      </c>
    </row>
    <row r="9" spans="1:29" x14ac:dyDescent="0.25">
      <c r="A9" t="s">
        <v>12</v>
      </c>
      <c r="B9" s="1">
        <v>43048</v>
      </c>
      <c r="C9" s="8">
        <v>-1.0087325428163354</v>
      </c>
      <c r="D9" s="15">
        <f t="shared" si="0"/>
        <v>0.16666666666666666</v>
      </c>
      <c r="E9" s="14" t="str">
        <f t="shared" si="1"/>
        <v>Very low subjectivity</v>
      </c>
      <c r="F9">
        <v>-0.47727994420593761</v>
      </c>
      <c r="G9">
        <f t="shared" si="2"/>
        <v>0.21666666666666667</v>
      </c>
      <c r="H9" t="str">
        <f t="shared" si="3"/>
        <v>Very low polarity</v>
      </c>
      <c r="I9">
        <v>0.30802748575449684</v>
      </c>
      <c r="J9">
        <f t="shared" si="4"/>
        <v>0.65</v>
      </c>
      <c r="K9" t="str">
        <f t="shared" si="5"/>
        <v>Very early time sent</v>
      </c>
      <c r="L9">
        <v>1.8420446928428509</v>
      </c>
      <c r="M9">
        <f t="shared" si="6"/>
        <v>0.95</v>
      </c>
      <c r="N9" t="str">
        <f t="shared" si="7"/>
        <v>Very high numTweets</v>
      </c>
      <c r="O9">
        <v>0.11264179070276055</v>
      </c>
      <c r="P9">
        <f t="shared" si="8"/>
        <v>0.81666666666666665</v>
      </c>
      <c r="Q9" t="str">
        <f t="shared" si="9"/>
        <v>Very high sumRetweets</v>
      </c>
      <c r="R9">
        <v>0.13206624556081972</v>
      </c>
      <c r="S9">
        <f t="shared" si="10"/>
        <v>0.76666666666666672</v>
      </c>
      <c r="T9" t="str">
        <f t="shared" si="11"/>
        <v>Very high sumFaves</v>
      </c>
      <c r="U9">
        <v>1.0506136073681189</v>
      </c>
      <c r="V9">
        <f t="shared" si="12"/>
        <v>0.91666666666666663</v>
      </c>
      <c r="W9" t="str">
        <f t="shared" si="13"/>
        <v>Very high sumFollow</v>
      </c>
      <c r="X9">
        <v>1.8232857285292383</v>
      </c>
      <c r="Y9">
        <f t="shared" si="14"/>
        <v>0.93333333333333335</v>
      </c>
      <c r="Z9" t="str">
        <f t="shared" si="15"/>
        <v>Very high verif</v>
      </c>
      <c r="AA9">
        <v>-9.6508178098076283E-2</v>
      </c>
      <c r="AB9">
        <f t="shared" si="16"/>
        <v>0.36666666666666664</v>
      </c>
      <c r="AC9" t="str">
        <f t="shared" si="17"/>
        <v>Decrease</v>
      </c>
    </row>
    <row r="10" spans="1:29" x14ac:dyDescent="0.25">
      <c r="A10" t="s">
        <v>12</v>
      </c>
      <c r="B10" s="1">
        <v>43047</v>
      </c>
      <c r="C10" s="8">
        <v>0.21036956892704753</v>
      </c>
      <c r="D10" s="15">
        <f t="shared" si="0"/>
        <v>0.7</v>
      </c>
      <c r="E10" s="14" t="str">
        <f t="shared" si="1"/>
        <v>High subjectivity</v>
      </c>
      <c r="F10">
        <v>0.36812261434214899</v>
      </c>
      <c r="G10">
        <f t="shared" si="2"/>
        <v>0.73333333333333328</v>
      </c>
      <c r="H10" t="str">
        <f t="shared" si="3"/>
        <v>High polarity</v>
      </c>
      <c r="I10">
        <v>0.11881710867073275</v>
      </c>
      <c r="J10">
        <f t="shared" si="4"/>
        <v>0.55000000000000004</v>
      </c>
      <c r="K10" t="str">
        <f t="shared" si="5"/>
        <v>Late time sent</v>
      </c>
      <c r="L10">
        <v>1.4564528408920658</v>
      </c>
      <c r="M10">
        <f t="shared" si="6"/>
        <v>0.8666666666666667</v>
      </c>
      <c r="N10" t="str">
        <f t="shared" si="7"/>
        <v>Very high numTweets</v>
      </c>
      <c r="O10">
        <v>0.29714733466428572</v>
      </c>
      <c r="P10">
        <f t="shared" si="8"/>
        <v>0.8833333333333333</v>
      </c>
      <c r="Q10" t="str">
        <f t="shared" si="9"/>
        <v>Very high sumRetweets</v>
      </c>
      <c r="R10">
        <v>0.43042289101494546</v>
      </c>
      <c r="S10">
        <f t="shared" si="10"/>
        <v>0.81666666666666665</v>
      </c>
      <c r="T10" t="str">
        <f t="shared" si="11"/>
        <v>Very high sumFaves</v>
      </c>
      <c r="U10">
        <v>0.56508144314971898</v>
      </c>
      <c r="V10">
        <f t="shared" si="12"/>
        <v>0.8</v>
      </c>
      <c r="W10" t="str">
        <f t="shared" si="13"/>
        <v>Very high sumFollow</v>
      </c>
      <c r="X10">
        <v>1.0130475461034412</v>
      </c>
      <c r="Y10">
        <f t="shared" si="14"/>
        <v>0.83333333333333337</v>
      </c>
      <c r="Z10" t="str">
        <f t="shared" si="15"/>
        <v>Very high verif</v>
      </c>
      <c r="AA10">
        <v>0.89947135905925713</v>
      </c>
      <c r="AB10">
        <f t="shared" si="16"/>
        <v>0.9</v>
      </c>
      <c r="AC10" t="str">
        <f t="shared" si="17"/>
        <v>Big increase</v>
      </c>
    </row>
    <row r="11" spans="1:29" x14ac:dyDescent="0.25">
      <c r="A11" t="s">
        <v>12</v>
      </c>
      <c r="B11" s="1">
        <v>43046</v>
      </c>
      <c r="C11" s="8">
        <v>0.36301855371323466</v>
      </c>
      <c r="D11" s="15">
        <f t="shared" si="0"/>
        <v>0.76666666666666672</v>
      </c>
      <c r="E11" s="14" t="str">
        <f t="shared" si="1"/>
        <v>Very high subjectivity</v>
      </c>
      <c r="F11">
        <v>0.26069090394879274</v>
      </c>
      <c r="G11">
        <f t="shared" si="2"/>
        <v>0.66666666666666663</v>
      </c>
      <c r="H11" t="str">
        <f t="shared" si="3"/>
        <v>High polarity</v>
      </c>
      <c r="I11">
        <v>0.56030798798217429</v>
      </c>
      <c r="J11">
        <f t="shared" si="4"/>
        <v>0.71666666666666667</v>
      </c>
      <c r="K11" t="str">
        <f t="shared" si="5"/>
        <v>Late time sent</v>
      </c>
      <c r="L11">
        <v>1.7564953752074675</v>
      </c>
      <c r="M11">
        <f t="shared" si="6"/>
        <v>0.93333333333333335</v>
      </c>
      <c r="N11" t="str">
        <f t="shared" si="7"/>
        <v>Very high numTweets</v>
      </c>
      <c r="O11">
        <v>0.42606360695961465</v>
      </c>
      <c r="P11">
        <f t="shared" si="8"/>
        <v>0.9</v>
      </c>
      <c r="Q11" t="str">
        <f t="shared" si="9"/>
        <v>Very high sumRetweets</v>
      </c>
      <c r="R11">
        <v>0.8722002084779884</v>
      </c>
      <c r="S11">
        <f t="shared" si="10"/>
        <v>0.8833333333333333</v>
      </c>
      <c r="T11" t="str">
        <f t="shared" si="11"/>
        <v>Very high sumFaves</v>
      </c>
      <c r="U11">
        <v>2.1886472179422185</v>
      </c>
      <c r="V11">
        <f t="shared" si="12"/>
        <v>0.95</v>
      </c>
      <c r="W11" t="str">
        <f t="shared" si="13"/>
        <v>Very high sumFollow</v>
      </c>
      <c r="X11">
        <v>2.19724181272576</v>
      </c>
      <c r="Y11">
        <f t="shared" si="14"/>
        <v>0.98333333333333328</v>
      </c>
      <c r="Z11" t="str">
        <f t="shared" si="15"/>
        <v>Very high verif</v>
      </c>
      <c r="AA11">
        <v>0.25669020446199992</v>
      </c>
      <c r="AB11">
        <f t="shared" si="16"/>
        <v>0.6333333333333333</v>
      </c>
      <c r="AC11" t="str">
        <f t="shared" si="17"/>
        <v>Increase</v>
      </c>
    </row>
    <row r="12" spans="1:29" x14ac:dyDescent="0.25">
      <c r="A12" t="s">
        <v>12</v>
      </c>
      <c r="B12" s="1">
        <v>43045</v>
      </c>
      <c r="C12" s="8">
        <v>1.2020075131111969</v>
      </c>
      <c r="D12" s="15">
        <f t="shared" si="0"/>
        <v>0.8666666666666667</v>
      </c>
      <c r="E12" s="14" t="str">
        <f t="shared" si="1"/>
        <v>Very high subjectivity</v>
      </c>
      <c r="F12">
        <v>0.19525061084202081</v>
      </c>
      <c r="G12">
        <f t="shared" si="2"/>
        <v>0.6333333333333333</v>
      </c>
      <c r="H12" t="str">
        <f t="shared" si="3"/>
        <v>High polarity</v>
      </c>
      <c r="I12">
        <v>0.59184305088453582</v>
      </c>
      <c r="J12">
        <f t="shared" si="4"/>
        <v>0.73333333333333328</v>
      </c>
      <c r="K12" t="str">
        <f t="shared" si="5"/>
        <v>Late time sent</v>
      </c>
      <c r="L12">
        <v>2.4111336318956167</v>
      </c>
      <c r="M12">
        <f t="shared" si="6"/>
        <v>0.98333333333333328</v>
      </c>
      <c r="N12" t="str">
        <f t="shared" si="7"/>
        <v>Very high numTweets</v>
      </c>
      <c r="O12">
        <v>0.80178537640593728</v>
      </c>
      <c r="P12">
        <f t="shared" si="8"/>
        <v>0.96666666666666667</v>
      </c>
      <c r="Q12" t="str">
        <f t="shared" si="9"/>
        <v>Very high sumRetweets</v>
      </c>
      <c r="R12">
        <v>1.3642396099453598</v>
      </c>
      <c r="S12">
        <f t="shared" si="10"/>
        <v>0.95</v>
      </c>
      <c r="T12" t="str">
        <f t="shared" si="11"/>
        <v>Very high sumFaves</v>
      </c>
      <c r="U12">
        <v>0.42393055754746739</v>
      </c>
      <c r="V12">
        <f t="shared" si="12"/>
        <v>0.75</v>
      </c>
      <c r="W12" t="str">
        <f t="shared" si="13"/>
        <v>High sumFollow</v>
      </c>
      <c r="X12">
        <v>1.2000255882017021</v>
      </c>
      <c r="Y12">
        <f t="shared" si="14"/>
        <v>0.8666666666666667</v>
      </c>
      <c r="Z12" t="str">
        <f t="shared" si="15"/>
        <v>Very high verif</v>
      </c>
      <c r="AA12">
        <v>-0.81483747334240675</v>
      </c>
      <c r="AB12">
        <f t="shared" si="16"/>
        <v>0.13333333333333333</v>
      </c>
      <c r="AC12" t="str">
        <f t="shared" si="17"/>
        <v>Big decrease</v>
      </c>
    </row>
    <row r="13" spans="1:29" x14ac:dyDescent="0.25">
      <c r="A13" t="s">
        <v>13</v>
      </c>
      <c r="B13" s="1">
        <v>43049</v>
      </c>
      <c r="C13" s="8">
        <v>-0.43479294305296057</v>
      </c>
      <c r="D13" s="15">
        <f t="shared" si="0"/>
        <v>0.28333333333333333</v>
      </c>
      <c r="E13" s="14" t="str">
        <f t="shared" si="1"/>
        <v>Low subjectivity</v>
      </c>
      <c r="F13">
        <v>-7.1583265844968963E-2</v>
      </c>
      <c r="G13">
        <f t="shared" si="2"/>
        <v>0.51666666666666672</v>
      </c>
      <c r="H13" t="str">
        <f t="shared" si="3"/>
        <v>High polarity</v>
      </c>
      <c r="I13">
        <v>-7.3231422779035894E-3</v>
      </c>
      <c r="J13">
        <f t="shared" si="4"/>
        <v>0.48333333333333334</v>
      </c>
      <c r="K13" t="str">
        <f t="shared" si="5"/>
        <v>Late time sent</v>
      </c>
      <c r="L13">
        <v>-0.84034481383142545</v>
      </c>
      <c r="M13">
        <f t="shared" si="6"/>
        <v>0.13333333333333333</v>
      </c>
      <c r="N13" t="str">
        <f t="shared" si="7"/>
        <v>Very low numTweets</v>
      </c>
      <c r="O13">
        <v>-0.3167892021457816</v>
      </c>
      <c r="P13">
        <f t="shared" si="8"/>
        <v>0.46666666666666667</v>
      </c>
      <c r="Q13" t="str">
        <f t="shared" si="9"/>
        <v>Low sumRetweets</v>
      </c>
      <c r="R13">
        <v>-0.43651876379469151</v>
      </c>
      <c r="S13">
        <f t="shared" si="10"/>
        <v>0.48333333333333334</v>
      </c>
      <c r="T13" t="str">
        <f t="shared" si="11"/>
        <v>Low sumFaves</v>
      </c>
      <c r="U13">
        <v>-0.37816554140740188</v>
      </c>
      <c r="V13">
        <f t="shared" si="12"/>
        <v>0.48333333333333334</v>
      </c>
      <c r="W13" t="str">
        <f t="shared" si="13"/>
        <v>Low sumFollow</v>
      </c>
      <c r="X13">
        <v>-0.76086644193802055</v>
      </c>
      <c r="Y13">
        <f t="shared" si="14"/>
        <v>0.25</v>
      </c>
      <c r="Z13" t="str">
        <f t="shared" si="15"/>
        <v>Very low verif</v>
      </c>
      <c r="AA13">
        <v>-1.2900672590062767</v>
      </c>
      <c r="AB13">
        <f t="shared" si="16"/>
        <v>8.3333333333333329E-2</v>
      </c>
      <c r="AC13" t="str">
        <f t="shared" si="17"/>
        <v>Big decrease</v>
      </c>
    </row>
    <row r="14" spans="1:29" x14ac:dyDescent="0.25">
      <c r="A14" t="s">
        <v>13</v>
      </c>
      <c r="B14" s="1">
        <v>43048</v>
      </c>
      <c r="C14" s="8">
        <v>0.88803107363989908</v>
      </c>
      <c r="D14" s="15">
        <f t="shared" si="0"/>
        <v>0.8</v>
      </c>
      <c r="E14" s="14" t="str">
        <f t="shared" si="1"/>
        <v>Very high subjectivity</v>
      </c>
      <c r="F14">
        <v>6.1143890081740211E-2</v>
      </c>
      <c r="G14">
        <f t="shared" si="2"/>
        <v>0.56666666666666665</v>
      </c>
      <c r="H14" t="str">
        <f t="shared" si="3"/>
        <v>High polarity</v>
      </c>
      <c r="I14">
        <v>0.62337811345649252</v>
      </c>
      <c r="J14">
        <f t="shared" si="4"/>
        <v>0.76666666666666672</v>
      </c>
      <c r="K14" t="str">
        <f t="shared" si="5"/>
        <v>Late time sent</v>
      </c>
      <c r="L14">
        <v>-0.56529035380858395</v>
      </c>
      <c r="M14">
        <f t="shared" si="6"/>
        <v>0.41666666666666669</v>
      </c>
      <c r="N14" t="str">
        <f t="shared" si="7"/>
        <v>Low numTweets</v>
      </c>
      <c r="O14">
        <v>-0.29685219206278979</v>
      </c>
      <c r="P14">
        <f t="shared" si="8"/>
        <v>0.53333333333333333</v>
      </c>
      <c r="Q14" t="str">
        <f t="shared" si="9"/>
        <v>High sumRetweets</v>
      </c>
      <c r="R14">
        <v>-0.39218307954456705</v>
      </c>
      <c r="S14">
        <f t="shared" si="10"/>
        <v>0.55000000000000004</v>
      </c>
      <c r="T14" t="str">
        <f t="shared" si="11"/>
        <v>High sumFaves</v>
      </c>
      <c r="U14">
        <v>0.78209094409881152</v>
      </c>
      <c r="V14">
        <f t="shared" si="12"/>
        <v>0.8833333333333333</v>
      </c>
      <c r="W14" t="str">
        <f t="shared" si="13"/>
        <v>Very high sumFollow</v>
      </c>
      <c r="X14">
        <v>0.90048905726461259</v>
      </c>
      <c r="Y14">
        <f t="shared" si="14"/>
        <v>0.78333333333333333</v>
      </c>
      <c r="Z14" t="str">
        <f t="shared" si="15"/>
        <v>Very high verif</v>
      </c>
      <c r="AA14">
        <v>0.60263677348675015</v>
      </c>
      <c r="AB14">
        <f t="shared" si="16"/>
        <v>0.78333333333333333</v>
      </c>
      <c r="AC14" t="str">
        <f t="shared" si="17"/>
        <v>Big increase</v>
      </c>
    </row>
    <row r="15" spans="1:29" x14ac:dyDescent="0.25">
      <c r="A15" t="s">
        <v>13</v>
      </c>
      <c r="B15" s="1">
        <v>43047</v>
      </c>
      <c r="C15" s="8">
        <v>2.0303057716822006</v>
      </c>
      <c r="D15" s="15">
        <f t="shared" si="0"/>
        <v>0.96666666666666667</v>
      </c>
      <c r="E15" s="14" t="str">
        <f t="shared" si="1"/>
        <v>Very high subjectivity</v>
      </c>
      <c r="F15">
        <v>0.9648773656625087</v>
      </c>
      <c r="G15">
        <f t="shared" si="2"/>
        <v>0.8666666666666667</v>
      </c>
      <c r="H15" t="str">
        <f t="shared" si="3"/>
        <v>Very high polarity</v>
      </c>
      <c r="I15">
        <v>0.90719367891693625</v>
      </c>
      <c r="J15">
        <f t="shared" si="4"/>
        <v>0.81666666666666665</v>
      </c>
      <c r="K15" t="str">
        <f t="shared" si="5"/>
        <v>Very late time sent</v>
      </c>
      <c r="L15">
        <v>-0.46934112356805785</v>
      </c>
      <c r="M15">
        <f t="shared" si="6"/>
        <v>0.55000000000000004</v>
      </c>
      <c r="N15" t="str">
        <f t="shared" si="7"/>
        <v>High numTweets</v>
      </c>
      <c r="O15">
        <v>-0.25399224856552094</v>
      </c>
      <c r="P15">
        <f t="shared" si="8"/>
        <v>0.6333333333333333</v>
      </c>
      <c r="Q15" t="str">
        <f t="shared" si="9"/>
        <v>High sumRetweets</v>
      </c>
      <c r="R15">
        <v>-0.42194576764485386</v>
      </c>
      <c r="S15">
        <f t="shared" si="10"/>
        <v>0.51666666666666672</v>
      </c>
      <c r="T15" t="str">
        <f t="shared" si="11"/>
        <v>High sumFaves</v>
      </c>
      <c r="U15">
        <v>0.69962731554098245</v>
      </c>
      <c r="V15">
        <f t="shared" si="12"/>
        <v>0.85</v>
      </c>
      <c r="W15" t="str">
        <f t="shared" si="13"/>
        <v>Very high sumFollow</v>
      </c>
      <c r="X15">
        <v>0.41816004136707402</v>
      </c>
      <c r="Y15">
        <f t="shared" si="14"/>
        <v>0.71666666666666667</v>
      </c>
      <c r="Z15" t="str">
        <f t="shared" si="15"/>
        <v>High verif</v>
      </c>
      <c r="AA15">
        <v>0.14691079314978872</v>
      </c>
      <c r="AB15">
        <f t="shared" si="16"/>
        <v>0.53333333333333333</v>
      </c>
      <c r="AC15" t="str">
        <f t="shared" si="17"/>
        <v>Increase</v>
      </c>
    </row>
    <row r="16" spans="1:29" x14ac:dyDescent="0.25">
      <c r="A16" t="s">
        <v>13</v>
      </c>
      <c r="B16" s="1">
        <v>43046</v>
      </c>
      <c r="C16" s="8">
        <v>2.2600088055494054</v>
      </c>
      <c r="D16" s="15">
        <f t="shared" si="0"/>
        <v>1</v>
      </c>
      <c r="E16" s="14" t="str">
        <f t="shared" si="1"/>
        <v>Very high subjectivity</v>
      </c>
      <c r="F16">
        <v>1.9977061329201067</v>
      </c>
      <c r="G16">
        <f t="shared" si="2"/>
        <v>0.96666666666666667</v>
      </c>
      <c r="H16" t="str">
        <f t="shared" si="3"/>
        <v>Very high polarity</v>
      </c>
      <c r="I16">
        <v>1.8847806255860942</v>
      </c>
      <c r="J16">
        <f t="shared" si="4"/>
        <v>0.98333333333333328</v>
      </c>
      <c r="K16" t="str">
        <f t="shared" si="5"/>
        <v>Very late time sent</v>
      </c>
      <c r="L16">
        <v>0.45390369185744911</v>
      </c>
      <c r="M16">
        <f t="shared" si="6"/>
        <v>0.76666666666666672</v>
      </c>
      <c r="N16" t="str">
        <f t="shared" si="7"/>
        <v>Very high numTweets</v>
      </c>
      <c r="O16">
        <v>-8.0557877791146787E-2</v>
      </c>
      <c r="P16">
        <f t="shared" si="8"/>
        <v>0.78333333333333333</v>
      </c>
      <c r="Q16" t="str">
        <f t="shared" si="9"/>
        <v>Very high sumRetweets</v>
      </c>
      <c r="R16">
        <v>-0.25367924030846256</v>
      </c>
      <c r="S16">
        <f t="shared" si="10"/>
        <v>0.65</v>
      </c>
      <c r="T16" t="str">
        <f t="shared" si="11"/>
        <v>High sumFaves</v>
      </c>
      <c r="U16">
        <v>0.48526315610616638</v>
      </c>
      <c r="V16">
        <f t="shared" si="12"/>
        <v>0.76666666666666672</v>
      </c>
      <c r="W16" t="str">
        <f t="shared" si="13"/>
        <v>Very high sumFollow</v>
      </c>
      <c r="X16">
        <v>2.1866997663247161</v>
      </c>
      <c r="Y16">
        <f t="shared" si="14"/>
        <v>0.96666666666666667</v>
      </c>
      <c r="Z16" t="str">
        <f t="shared" si="15"/>
        <v>Very high verif</v>
      </c>
      <c r="AA16">
        <v>0.14654997887864499</v>
      </c>
      <c r="AB16">
        <f t="shared" si="16"/>
        <v>0.51666666666666672</v>
      </c>
      <c r="AC16" t="str">
        <f t="shared" si="17"/>
        <v>Increase</v>
      </c>
    </row>
    <row r="17" spans="1:29" x14ac:dyDescent="0.25">
      <c r="A17" t="s">
        <v>13</v>
      </c>
      <c r="B17" s="1">
        <v>43045</v>
      </c>
      <c r="C17" s="8">
        <v>-0.71512500489073649</v>
      </c>
      <c r="D17" s="15">
        <f t="shared" si="0"/>
        <v>0.23333333333333334</v>
      </c>
      <c r="E17" s="14" t="str">
        <f t="shared" si="1"/>
        <v>Very low subjectivity</v>
      </c>
      <c r="F17">
        <v>-0.32773561697515818</v>
      </c>
      <c r="G17">
        <f t="shared" si="2"/>
        <v>0.3</v>
      </c>
      <c r="H17" t="str">
        <f t="shared" si="3"/>
        <v>Low polarity</v>
      </c>
      <c r="I17">
        <v>0.49723786250785618</v>
      </c>
      <c r="J17">
        <f t="shared" si="4"/>
        <v>0.7</v>
      </c>
      <c r="K17" t="str">
        <f t="shared" si="5"/>
        <v>Early time sent</v>
      </c>
      <c r="L17">
        <v>-0.51198522589718054</v>
      </c>
      <c r="M17">
        <f t="shared" si="6"/>
        <v>0.48333333333333334</v>
      </c>
      <c r="N17" t="str">
        <f t="shared" si="7"/>
        <v>Low numTweets</v>
      </c>
      <c r="O17">
        <v>-0.30272848917875922</v>
      </c>
      <c r="P17">
        <f t="shared" si="8"/>
        <v>0.51666666666666672</v>
      </c>
      <c r="Q17" t="str">
        <f t="shared" si="9"/>
        <v>High sumRetweets</v>
      </c>
      <c r="R17">
        <v>-0.3738279699881813</v>
      </c>
      <c r="S17">
        <f t="shared" si="10"/>
        <v>0.58333333333333337</v>
      </c>
      <c r="T17" t="str">
        <f t="shared" si="11"/>
        <v>High sumFaves</v>
      </c>
      <c r="U17">
        <v>-0.20869933343032956</v>
      </c>
      <c r="V17">
        <f t="shared" si="12"/>
        <v>0.6</v>
      </c>
      <c r="W17" t="str">
        <f t="shared" si="13"/>
        <v>High sumFollow</v>
      </c>
      <c r="X17">
        <v>9.6607364102048163E-2</v>
      </c>
      <c r="Y17">
        <f t="shared" si="14"/>
        <v>0.6333333333333333</v>
      </c>
      <c r="Z17" t="str">
        <f t="shared" si="15"/>
        <v>High verif</v>
      </c>
      <c r="AA17">
        <v>0.19968012226416862</v>
      </c>
      <c r="AB17">
        <f t="shared" si="16"/>
        <v>0.58333333333333337</v>
      </c>
      <c r="AC17" t="str">
        <f t="shared" si="17"/>
        <v>Increase</v>
      </c>
    </row>
    <row r="18" spans="1:29" x14ac:dyDescent="0.25">
      <c r="A18" t="s">
        <v>14</v>
      </c>
      <c r="B18" s="1">
        <v>43049</v>
      </c>
      <c r="C18" s="8">
        <v>-1.1202977531929654</v>
      </c>
      <c r="D18" s="15">
        <f t="shared" si="0"/>
        <v>0.11666666666666667</v>
      </c>
      <c r="E18" s="14" t="str">
        <f t="shared" si="1"/>
        <v>Very low subjectivity</v>
      </c>
      <c r="F18">
        <v>-0.61048512103598185</v>
      </c>
      <c r="G18">
        <f t="shared" si="2"/>
        <v>0.16666666666666666</v>
      </c>
      <c r="H18" t="str">
        <f t="shared" si="3"/>
        <v>Very low polarity</v>
      </c>
      <c r="I18">
        <v>0.46570279960549466</v>
      </c>
      <c r="J18">
        <f t="shared" si="4"/>
        <v>0.68333333333333335</v>
      </c>
      <c r="K18" t="str">
        <f t="shared" si="5"/>
        <v>Very early time sent</v>
      </c>
      <c r="L18">
        <v>-0.55111123247948746</v>
      </c>
      <c r="M18">
        <f t="shared" si="6"/>
        <v>0.43333333333333335</v>
      </c>
      <c r="N18" t="str">
        <f t="shared" si="7"/>
        <v>Low numTweets</v>
      </c>
      <c r="O18">
        <v>-0.34121648128261517</v>
      </c>
      <c r="P18">
        <f t="shared" si="8"/>
        <v>0.21666666666666667</v>
      </c>
      <c r="Q18" t="str">
        <f t="shared" si="9"/>
        <v>Very low sumRetweets</v>
      </c>
      <c r="R18">
        <v>-0.49285170992122035</v>
      </c>
      <c r="S18">
        <f t="shared" si="10"/>
        <v>0.31666666666666665</v>
      </c>
      <c r="T18" t="str">
        <f t="shared" si="11"/>
        <v>Low sumFaves</v>
      </c>
      <c r="U18">
        <v>2.8037388952271169</v>
      </c>
      <c r="V18">
        <f t="shared" si="12"/>
        <v>0.98333333333333328</v>
      </c>
      <c r="W18" t="str">
        <f t="shared" si="13"/>
        <v>Very high sumFollow</v>
      </c>
      <c r="X18">
        <v>-0.81795695865975127</v>
      </c>
      <c r="Y18">
        <f t="shared" si="14"/>
        <v>0.15</v>
      </c>
      <c r="Z18" t="str">
        <f t="shared" si="15"/>
        <v>Very low verif</v>
      </c>
      <c r="AA18">
        <v>-0.18981924122123972</v>
      </c>
      <c r="AB18">
        <f t="shared" si="16"/>
        <v>0.33333333333333331</v>
      </c>
      <c r="AC18" t="str">
        <f t="shared" si="17"/>
        <v>Decrease</v>
      </c>
    </row>
    <row r="19" spans="1:29" x14ac:dyDescent="0.25">
      <c r="A19" t="s">
        <v>14</v>
      </c>
      <c r="B19" s="1">
        <v>43048</v>
      </c>
      <c r="C19" s="8">
        <v>-0.13239202722416571</v>
      </c>
      <c r="D19" s="15">
        <f t="shared" si="0"/>
        <v>0.46666666666666667</v>
      </c>
      <c r="E19" s="14" t="str">
        <f t="shared" si="1"/>
        <v>Low subjectivity</v>
      </c>
      <c r="F19">
        <v>-0.39800538845613309</v>
      </c>
      <c r="G19">
        <f t="shared" si="2"/>
        <v>0.26666666666666666</v>
      </c>
      <c r="H19" t="str">
        <f t="shared" si="3"/>
        <v>Low polarity</v>
      </c>
      <c r="I19">
        <v>1.7586403743070531</v>
      </c>
      <c r="J19">
        <f t="shared" si="4"/>
        <v>0.96666666666666667</v>
      </c>
      <c r="K19" t="str">
        <f t="shared" si="5"/>
        <v>Early time sent</v>
      </c>
      <c r="L19">
        <v>-0.62005993176993623</v>
      </c>
      <c r="M19">
        <f t="shared" si="6"/>
        <v>0.38333333333333336</v>
      </c>
      <c r="N19" t="str">
        <f t="shared" si="7"/>
        <v>Low numTweets</v>
      </c>
      <c r="O19">
        <v>-0.34177650154710487</v>
      </c>
      <c r="P19">
        <f t="shared" si="8"/>
        <v>0.18333333333333332</v>
      </c>
      <c r="Q19" t="str">
        <f t="shared" si="9"/>
        <v>Very low sumRetweets</v>
      </c>
      <c r="R19">
        <v>-0.49711343470415414</v>
      </c>
      <c r="S19">
        <f t="shared" si="10"/>
        <v>0.13333333333333333</v>
      </c>
      <c r="T19" t="str">
        <f t="shared" si="11"/>
        <v>Very low sumFaves</v>
      </c>
      <c r="U19">
        <v>-0.43316680037989935</v>
      </c>
      <c r="V19">
        <f t="shared" si="12"/>
        <v>0.41666666666666669</v>
      </c>
      <c r="W19" t="str">
        <f t="shared" si="13"/>
        <v>Low sumFollow</v>
      </c>
      <c r="X19">
        <v>0.91504070024857265</v>
      </c>
      <c r="Y19">
        <f t="shared" si="14"/>
        <v>0.8</v>
      </c>
      <c r="Z19" t="str">
        <f t="shared" si="15"/>
        <v>Very high verif</v>
      </c>
      <c r="AA19">
        <v>0.73824430646909533</v>
      </c>
      <c r="AB19">
        <f t="shared" si="16"/>
        <v>0.8833333333333333</v>
      </c>
      <c r="AC19" t="str">
        <f t="shared" si="17"/>
        <v>Big increase</v>
      </c>
    </row>
    <row r="20" spans="1:29" x14ac:dyDescent="0.25">
      <c r="A20" t="s">
        <v>14</v>
      </c>
      <c r="B20" s="1">
        <v>43047</v>
      </c>
      <c r="C20" s="8">
        <v>-1.0797158788601495</v>
      </c>
      <c r="D20" s="15">
        <f t="shared" si="0"/>
        <v>0.13333333333333333</v>
      </c>
      <c r="E20" s="14" t="str">
        <f t="shared" si="1"/>
        <v>Very low subjectivity</v>
      </c>
      <c r="F20">
        <v>0.31582470538945379</v>
      </c>
      <c r="G20">
        <f t="shared" si="2"/>
        <v>0.7</v>
      </c>
      <c r="H20" t="str">
        <f t="shared" si="3"/>
        <v>High polarity</v>
      </c>
      <c r="I20">
        <v>1.7271053117350965</v>
      </c>
      <c r="J20">
        <f t="shared" si="4"/>
        <v>0.95</v>
      </c>
      <c r="K20" t="str">
        <f t="shared" si="5"/>
        <v>Late time sent</v>
      </c>
      <c r="L20">
        <v>-0.66142915134420555</v>
      </c>
      <c r="M20">
        <f t="shared" si="6"/>
        <v>0.3</v>
      </c>
      <c r="N20" t="str">
        <f t="shared" si="7"/>
        <v>Low numTweets</v>
      </c>
      <c r="O20">
        <v>-0.34156408006747085</v>
      </c>
      <c r="P20">
        <f t="shared" si="8"/>
        <v>0.2</v>
      </c>
      <c r="Q20" t="str">
        <f t="shared" si="9"/>
        <v>Very low sumRetweets</v>
      </c>
      <c r="R20">
        <v>-0.49844661824227093</v>
      </c>
      <c r="S20">
        <f t="shared" si="10"/>
        <v>8.3333333333333329E-2</v>
      </c>
      <c r="T20" t="str">
        <f t="shared" si="11"/>
        <v>Very low sumFaves</v>
      </c>
      <c r="U20">
        <v>-0.97301861535551548</v>
      </c>
      <c r="V20">
        <f t="shared" si="12"/>
        <v>3.3333333333333333E-2</v>
      </c>
      <c r="W20" t="str">
        <f t="shared" si="13"/>
        <v>Very low sumFollow</v>
      </c>
      <c r="X20">
        <v>-1.5111560222230807</v>
      </c>
      <c r="Y20">
        <f t="shared" si="14"/>
        <v>1.6666666666666666E-2</v>
      </c>
      <c r="Z20" t="str">
        <f t="shared" si="15"/>
        <v>Very low verif</v>
      </c>
      <c r="AA20">
        <v>3.2849630060844164</v>
      </c>
      <c r="AB20">
        <f t="shared" si="16"/>
        <v>1</v>
      </c>
      <c r="AC20" t="str">
        <f t="shared" si="17"/>
        <v>Big increase</v>
      </c>
    </row>
    <row r="21" spans="1:29" x14ac:dyDescent="0.25">
      <c r="A21" t="s">
        <v>14</v>
      </c>
      <c r="B21" s="1">
        <v>43046</v>
      </c>
      <c r="C21" s="8">
        <v>-7.2281280308239812E-2</v>
      </c>
      <c r="D21" s="15">
        <f t="shared" si="0"/>
        <v>0.56666666666666665</v>
      </c>
      <c r="E21" s="14" t="str">
        <f t="shared" si="1"/>
        <v>High subjectivity</v>
      </c>
      <c r="F21">
        <v>1.1984525158743169</v>
      </c>
      <c r="G21">
        <f t="shared" si="2"/>
        <v>0.93333333333333335</v>
      </c>
      <c r="H21" t="str">
        <f t="shared" si="3"/>
        <v>Very high polarity</v>
      </c>
      <c r="I21">
        <v>3.1461831377156959</v>
      </c>
      <c r="J21">
        <f t="shared" si="4"/>
        <v>1</v>
      </c>
      <c r="K21" t="str">
        <f t="shared" si="5"/>
        <v>Very late time sent</v>
      </c>
      <c r="L21">
        <v>-0.4959522730471283</v>
      </c>
      <c r="M21">
        <f t="shared" si="6"/>
        <v>0.53333333333333333</v>
      </c>
      <c r="N21" t="str">
        <f t="shared" si="7"/>
        <v>High numTweets</v>
      </c>
      <c r="O21">
        <v>-0.33812671430612012</v>
      </c>
      <c r="P21">
        <f t="shared" si="8"/>
        <v>0.35</v>
      </c>
      <c r="Q21" t="str">
        <f t="shared" si="9"/>
        <v>Low sumRetweets</v>
      </c>
      <c r="R21">
        <v>-0.49695724583776396</v>
      </c>
      <c r="S21">
        <f t="shared" si="10"/>
        <v>0.15</v>
      </c>
      <c r="T21" t="str">
        <f t="shared" si="11"/>
        <v>Very low sumFaves</v>
      </c>
      <c r="U21">
        <v>-0.97162809202603362</v>
      </c>
      <c r="V21">
        <f t="shared" si="12"/>
        <v>0.05</v>
      </c>
      <c r="W21" t="str">
        <f t="shared" si="13"/>
        <v>Very low sumFollow</v>
      </c>
      <c r="X21">
        <v>-1.5111560222230807</v>
      </c>
      <c r="Y21">
        <f t="shared" si="14"/>
        <v>1.6666666666666666E-2</v>
      </c>
      <c r="Z21" t="str">
        <f t="shared" si="15"/>
        <v>Very low verif</v>
      </c>
      <c r="AA21">
        <v>-2.3803944047494454</v>
      </c>
      <c r="AB21">
        <f t="shared" si="16"/>
        <v>0.05</v>
      </c>
      <c r="AC21" t="str">
        <f t="shared" si="17"/>
        <v>Big decrease</v>
      </c>
    </row>
    <row r="22" spans="1:29" x14ac:dyDescent="0.25">
      <c r="A22" t="s">
        <v>14</v>
      </c>
      <c r="B22" s="1">
        <v>43045</v>
      </c>
      <c r="C22" s="8">
        <v>-2.518367428913689</v>
      </c>
      <c r="D22" s="15">
        <f t="shared" si="0"/>
        <v>1.6666666666666666E-2</v>
      </c>
      <c r="E22" s="14" t="str">
        <f t="shared" si="1"/>
        <v>Very low subjectivity</v>
      </c>
      <c r="F22">
        <v>-0.65030598572090903</v>
      </c>
      <c r="G22">
        <f t="shared" si="2"/>
        <v>0.15</v>
      </c>
      <c r="H22" t="str">
        <f t="shared" si="3"/>
        <v>Very low polarity</v>
      </c>
      <c r="I22">
        <v>-0.22806858193362439</v>
      </c>
      <c r="J22">
        <f t="shared" si="4"/>
        <v>0.38333333333333336</v>
      </c>
      <c r="K22" t="str">
        <f t="shared" si="5"/>
        <v>Very early time sent</v>
      </c>
      <c r="L22">
        <v>-0.96480342822218035</v>
      </c>
      <c r="M22">
        <f t="shared" si="6"/>
        <v>8.3333333333333329E-2</v>
      </c>
      <c r="N22" t="str">
        <f t="shared" si="7"/>
        <v>Very low numTweets</v>
      </c>
      <c r="O22">
        <v>-0.34258756537843482</v>
      </c>
      <c r="P22">
        <f t="shared" si="8"/>
        <v>0.13333333333333333</v>
      </c>
      <c r="Q22" t="str">
        <f t="shared" si="9"/>
        <v>Very low sumRetweets</v>
      </c>
      <c r="R22">
        <v>-0.49689588592596778</v>
      </c>
      <c r="S22">
        <f t="shared" si="10"/>
        <v>0.16666666666666666</v>
      </c>
      <c r="T22" t="str">
        <f t="shared" si="11"/>
        <v>Very low sumFaves</v>
      </c>
      <c r="U22">
        <v>-0.82834112446255803</v>
      </c>
      <c r="V22">
        <f t="shared" si="12"/>
        <v>0.1</v>
      </c>
      <c r="W22" t="str">
        <f t="shared" si="13"/>
        <v>Very low sumFollow</v>
      </c>
      <c r="X22">
        <v>-0.81795695865975127</v>
      </c>
      <c r="Y22">
        <f t="shared" si="14"/>
        <v>0.15</v>
      </c>
      <c r="Z22" t="str">
        <f t="shared" si="15"/>
        <v>Very low verif</v>
      </c>
      <c r="AA22">
        <v>0.19005922841589545</v>
      </c>
      <c r="AB22">
        <f t="shared" si="16"/>
        <v>0.56666666666666665</v>
      </c>
      <c r="AC22" t="str">
        <f t="shared" si="17"/>
        <v>Increase</v>
      </c>
    </row>
    <row r="23" spans="1:29" x14ac:dyDescent="0.25">
      <c r="A23" t="s">
        <v>15</v>
      </c>
      <c r="B23" s="1">
        <v>43049</v>
      </c>
      <c r="C23" s="8">
        <v>-0.64457220746700739</v>
      </c>
      <c r="D23" s="15">
        <f t="shared" si="0"/>
        <v>0.25</v>
      </c>
      <c r="E23" s="14" t="str">
        <f t="shared" si="1"/>
        <v>Very low subjectivity</v>
      </c>
      <c r="F23">
        <v>-1.597001336713527</v>
      </c>
      <c r="G23">
        <f t="shared" si="2"/>
        <v>0.05</v>
      </c>
      <c r="H23" t="str">
        <f t="shared" si="3"/>
        <v>Very low polarity</v>
      </c>
      <c r="I23">
        <v>0.18188723447545571</v>
      </c>
      <c r="J23">
        <f t="shared" si="4"/>
        <v>0.6</v>
      </c>
      <c r="K23" t="str">
        <f t="shared" si="5"/>
        <v>Very early time sent</v>
      </c>
      <c r="L23">
        <v>-0.64172400396294371</v>
      </c>
      <c r="M23">
        <f t="shared" si="6"/>
        <v>0.35</v>
      </c>
      <c r="N23" t="str">
        <f t="shared" si="7"/>
        <v>Low numTweets</v>
      </c>
      <c r="O23">
        <v>-0.3363085427937112</v>
      </c>
      <c r="P23">
        <f t="shared" si="8"/>
        <v>0.4</v>
      </c>
      <c r="Q23" t="str">
        <f t="shared" si="9"/>
        <v>Low sumRetweets</v>
      </c>
      <c r="R23">
        <v>-0.49382737002528743</v>
      </c>
      <c r="S23">
        <f t="shared" si="10"/>
        <v>0.26666666666666666</v>
      </c>
      <c r="T23" t="str">
        <f t="shared" si="11"/>
        <v>Low sumFaves</v>
      </c>
      <c r="U23">
        <v>-0.16244129359063178</v>
      </c>
      <c r="V23">
        <f t="shared" si="12"/>
        <v>0.6166666666666667</v>
      </c>
      <c r="W23" t="str">
        <f t="shared" si="13"/>
        <v>High sumFollow</v>
      </c>
      <c r="X23">
        <v>-0.29882877069045988</v>
      </c>
      <c r="Y23">
        <f t="shared" si="14"/>
        <v>0.48333333333333334</v>
      </c>
      <c r="Z23" t="str">
        <f t="shared" si="15"/>
        <v>Low verif</v>
      </c>
      <c r="AA23">
        <v>-0.31597331053204436</v>
      </c>
      <c r="AB23">
        <f t="shared" si="16"/>
        <v>0.26666666666666666</v>
      </c>
      <c r="AC23" t="str">
        <f t="shared" si="17"/>
        <v>Decrease</v>
      </c>
    </row>
    <row r="24" spans="1:29" x14ac:dyDescent="0.25">
      <c r="A24" t="s">
        <v>15</v>
      </c>
      <c r="B24" s="1">
        <v>43048</v>
      </c>
      <c r="C24" s="8">
        <v>-8.9494951496685293E-2</v>
      </c>
      <c r="D24" s="15">
        <f t="shared" si="0"/>
        <v>0.53333333333333333</v>
      </c>
      <c r="E24" s="14" t="str">
        <f t="shared" si="1"/>
        <v>High subjectivity</v>
      </c>
      <c r="F24">
        <v>0.53126617630141737</v>
      </c>
      <c r="G24">
        <f t="shared" si="2"/>
        <v>0.78333333333333333</v>
      </c>
      <c r="H24" t="str">
        <f t="shared" si="3"/>
        <v>Very high polarity</v>
      </c>
      <c r="I24">
        <v>-0.95337502637510496</v>
      </c>
      <c r="J24">
        <f t="shared" si="4"/>
        <v>0.16666666666666666</v>
      </c>
      <c r="K24" t="str">
        <f t="shared" si="5"/>
        <v>Very late time sent</v>
      </c>
      <c r="L24">
        <v>-0.70698097082104805</v>
      </c>
      <c r="M24">
        <f t="shared" si="6"/>
        <v>0.21666666666666667</v>
      </c>
      <c r="N24" t="str">
        <f t="shared" si="7"/>
        <v>Very low numTweets</v>
      </c>
      <c r="O24">
        <v>-0.34360347727871748</v>
      </c>
      <c r="P24">
        <f t="shared" si="8"/>
        <v>0.1</v>
      </c>
      <c r="Q24" t="str">
        <f t="shared" si="9"/>
        <v>Very low sumRetweets</v>
      </c>
      <c r="R24">
        <v>-0.49555124175951215</v>
      </c>
      <c r="S24">
        <f t="shared" si="10"/>
        <v>0.21666666666666667</v>
      </c>
      <c r="T24" t="str">
        <f t="shared" si="11"/>
        <v>Very low sumFaves</v>
      </c>
      <c r="U24">
        <v>-0.73068054038415187</v>
      </c>
      <c r="V24">
        <f t="shared" si="12"/>
        <v>0.23333333333333334</v>
      </c>
      <c r="W24" t="str">
        <f t="shared" si="13"/>
        <v>Very low sumFollow</v>
      </c>
      <c r="X24">
        <v>-0.72670897711373783</v>
      </c>
      <c r="Y24">
        <f t="shared" si="14"/>
        <v>0.3</v>
      </c>
      <c r="Z24" t="str">
        <f t="shared" si="15"/>
        <v>Low verif</v>
      </c>
      <c r="AA24">
        <v>-0.92280053241042259</v>
      </c>
      <c r="AB24">
        <f t="shared" si="16"/>
        <v>0.11666666666666667</v>
      </c>
      <c r="AC24" t="str">
        <f t="shared" si="17"/>
        <v>Big decrease</v>
      </c>
    </row>
    <row r="25" spans="1:29" x14ac:dyDescent="0.25">
      <c r="A25" t="s">
        <v>15</v>
      </c>
      <c r="B25" s="1">
        <v>43047</v>
      </c>
      <c r="C25" s="8">
        <v>-0.7743843255915458</v>
      </c>
      <c r="D25" s="15">
        <f t="shared" si="0"/>
        <v>0.2</v>
      </c>
      <c r="E25" s="14" t="str">
        <f t="shared" si="1"/>
        <v>Very low subjectivity</v>
      </c>
      <c r="F25">
        <v>-0.2086349447151549</v>
      </c>
      <c r="G25">
        <f t="shared" si="2"/>
        <v>0.43333333333333335</v>
      </c>
      <c r="H25" t="str">
        <f t="shared" si="3"/>
        <v>Low polarity</v>
      </c>
      <c r="I25">
        <v>-7.3231422779035894E-3</v>
      </c>
      <c r="J25">
        <f t="shared" si="4"/>
        <v>0.48333333333333334</v>
      </c>
      <c r="K25" t="str">
        <f t="shared" si="5"/>
        <v>Early time sent</v>
      </c>
      <c r="L25">
        <v>-0.50837281081812202</v>
      </c>
      <c r="M25">
        <f t="shared" si="6"/>
        <v>0.5</v>
      </c>
      <c r="N25" t="str">
        <f t="shared" si="7"/>
        <v>Low numTweets</v>
      </c>
      <c r="O25">
        <v>-0.33986462469135859</v>
      </c>
      <c r="P25">
        <f t="shared" si="8"/>
        <v>0.28333333333333333</v>
      </c>
      <c r="Q25" t="str">
        <f t="shared" si="9"/>
        <v>Low sumRetweets</v>
      </c>
      <c r="R25">
        <v>-0.49180623945007462</v>
      </c>
      <c r="S25">
        <f t="shared" si="10"/>
        <v>0.36666666666666664</v>
      </c>
      <c r="T25" t="str">
        <f t="shared" si="11"/>
        <v>Low sumFaves</v>
      </c>
      <c r="U25">
        <v>-0.613134213013382</v>
      </c>
      <c r="V25">
        <f t="shared" si="12"/>
        <v>0.31666666666666665</v>
      </c>
      <c r="W25" t="str">
        <f t="shared" si="13"/>
        <v>Low sumFollow</v>
      </c>
      <c r="X25">
        <v>-0.15620203521603385</v>
      </c>
      <c r="Y25">
        <f t="shared" si="14"/>
        <v>0.58333333333333337</v>
      </c>
      <c r="Z25" t="str">
        <f t="shared" si="15"/>
        <v>High verif</v>
      </c>
      <c r="AA25">
        <v>0.61599875839029949</v>
      </c>
      <c r="AB25">
        <f t="shared" si="16"/>
        <v>0.8</v>
      </c>
      <c r="AC25" t="str">
        <f t="shared" si="17"/>
        <v>Big increase</v>
      </c>
    </row>
    <row r="26" spans="1:29" x14ac:dyDescent="0.25">
      <c r="A26" t="s">
        <v>15</v>
      </c>
      <c r="B26" s="1">
        <v>43046</v>
      </c>
      <c r="C26" s="8">
        <v>-1.3127762377320153</v>
      </c>
      <c r="D26" s="15">
        <f t="shared" si="0"/>
        <v>0.05</v>
      </c>
      <c r="E26" s="14" t="str">
        <f t="shared" si="1"/>
        <v>Very low subjectivity</v>
      </c>
      <c r="F26">
        <v>-4.7256205654401431E-2</v>
      </c>
      <c r="G26">
        <f t="shared" si="2"/>
        <v>0.53333333333333333</v>
      </c>
      <c r="H26" t="str">
        <f t="shared" si="3"/>
        <v>High polarity</v>
      </c>
      <c r="I26">
        <v>5.5746983196414579E-2</v>
      </c>
      <c r="J26">
        <f t="shared" si="4"/>
        <v>0.53333333333333333</v>
      </c>
      <c r="K26" t="str">
        <f t="shared" si="5"/>
        <v>Late time sent</v>
      </c>
      <c r="L26">
        <v>-0.22748412738541243</v>
      </c>
      <c r="M26">
        <f t="shared" si="6"/>
        <v>0.6166666666666667</v>
      </c>
      <c r="N26" t="str">
        <f t="shared" si="7"/>
        <v>High numTweets</v>
      </c>
      <c r="O26">
        <v>-0.33803890443217538</v>
      </c>
      <c r="P26">
        <f t="shared" si="8"/>
        <v>0.36666666666666664</v>
      </c>
      <c r="Q26" t="str">
        <f t="shared" si="9"/>
        <v>Low sumRetweets</v>
      </c>
      <c r="R26">
        <v>-0.4938113019798287</v>
      </c>
      <c r="S26">
        <f t="shared" si="10"/>
        <v>0.28333333333333333</v>
      </c>
      <c r="T26" t="str">
        <f t="shared" si="11"/>
        <v>Low sumFaves</v>
      </c>
      <c r="U26">
        <v>-0.63543529745535798</v>
      </c>
      <c r="V26">
        <f t="shared" si="12"/>
        <v>0.3</v>
      </c>
      <c r="W26" t="str">
        <f t="shared" si="13"/>
        <v>Low sumFollow</v>
      </c>
      <c r="X26">
        <v>5.77380679956052E-2</v>
      </c>
      <c r="Y26">
        <f t="shared" si="14"/>
        <v>0.6166666666666667</v>
      </c>
      <c r="Z26" t="str">
        <f t="shared" si="15"/>
        <v>High verif</v>
      </c>
      <c r="AA26">
        <v>0.22239714421216208</v>
      </c>
      <c r="AB26">
        <f t="shared" si="16"/>
        <v>0.6</v>
      </c>
      <c r="AC26" t="str">
        <f t="shared" si="17"/>
        <v>Increase</v>
      </c>
    </row>
    <row r="27" spans="1:29" x14ac:dyDescent="0.25">
      <c r="A27" t="s">
        <v>12</v>
      </c>
      <c r="B27" s="1">
        <v>43056</v>
      </c>
      <c r="C27" s="8">
        <v>-0.37188803660228381</v>
      </c>
      <c r="D27" s="15">
        <f t="shared" si="0"/>
        <v>0.35</v>
      </c>
      <c r="E27" s="14" t="str">
        <f t="shared" si="1"/>
        <v>Low subjectivity</v>
      </c>
      <c r="F27">
        <v>-0.11165165907970853</v>
      </c>
      <c r="G27">
        <f t="shared" si="2"/>
        <v>0.5</v>
      </c>
      <c r="H27" t="str">
        <f t="shared" si="3"/>
        <v>Low polarity</v>
      </c>
      <c r="I27">
        <v>0.35690683295579284</v>
      </c>
      <c r="J27">
        <f t="shared" si="4"/>
        <v>0.66666666666666663</v>
      </c>
      <c r="K27" t="str">
        <f t="shared" si="5"/>
        <v>Early time sent</v>
      </c>
      <c r="L27">
        <v>1.3547855358761032</v>
      </c>
      <c r="M27">
        <f t="shared" si="6"/>
        <v>0.83333333333333337</v>
      </c>
      <c r="N27" t="str">
        <f t="shared" si="7"/>
        <v>Very high numTweets</v>
      </c>
      <c r="O27">
        <v>0.12430865344419095</v>
      </c>
      <c r="P27">
        <f t="shared" si="8"/>
        <v>0.83333333333333337</v>
      </c>
      <c r="Q27" t="str">
        <f t="shared" si="9"/>
        <v>Very high sumRetweets</v>
      </c>
      <c r="R27">
        <v>0.49502894806273756</v>
      </c>
      <c r="S27">
        <f t="shared" si="10"/>
        <v>0.85</v>
      </c>
      <c r="T27" t="str">
        <f t="shared" si="11"/>
        <v>Very high sumFaves</v>
      </c>
      <c r="U27">
        <v>2.3529325506220715</v>
      </c>
      <c r="V27">
        <f t="shared" si="12"/>
        <v>0.96666666666666667</v>
      </c>
      <c r="W27" t="str">
        <f t="shared" si="13"/>
        <v>Very high sumFollow</v>
      </c>
      <c r="X27">
        <v>0.48327642682503547</v>
      </c>
      <c r="Y27">
        <f t="shared" si="14"/>
        <v>0.73333333333333328</v>
      </c>
      <c r="Z27" t="str">
        <f t="shared" si="15"/>
        <v>High verif</v>
      </c>
      <c r="AA27">
        <v>-1.6900624029700886</v>
      </c>
      <c r="AB27">
        <f t="shared" si="16"/>
        <v>6.6666666666666666E-2</v>
      </c>
      <c r="AC27" t="str">
        <f t="shared" si="17"/>
        <v>Big decrease</v>
      </c>
    </row>
    <row r="28" spans="1:29" x14ac:dyDescent="0.25">
      <c r="A28" t="s">
        <v>12</v>
      </c>
      <c r="B28" s="1">
        <v>43055</v>
      </c>
      <c r="C28" s="8">
        <v>1.8436726162030599</v>
      </c>
      <c r="D28" s="15">
        <f t="shared" si="0"/>
        <v>0.93333333333333335</v>
      </c>
      <c r="E28" s="14" t="str">
        <f t="shared" si="1"/>
        <v>Very high subjectivity</v>
      </c>
      <c r="F28">
        <v>0.79202230896016723</v>
      </c>
      <c r="G28">
        <f t="shared" si="2"/>
        <v>0.85</v>
      </c>
      <c r="H28" t="str">
        <f t="shared" si="3"/>
        <v>Very high polarity</v>
      </c>
      <c r="I28">
        <v>-0.61174517947767315</v>
      </c>
      <c r="J28">
        <f t="shared" si="4"/>
        <v>0.25</v>
      </c>
      <c r="K28" t="str">
        <f t="shared" si="5"/>
        <v>Very late time sent</v>
      </c>
      <c r="L28">
        <v>2.6987777143798031</v>
      </c>
      <c r="M28">
        <f t="shared" si="6"/>
        <v>1</v>
      </c>
      <c r="N28" t="str">
        <f t="shared" si="7"/>
        <v>Very high numTweets</v>
      </c>
      <c r="O28">
        <v>0.52573936501602281</v>
      </c>
      <c r="P28">
        <f t="shared" si="8"/>
        <v>0.93333333333333335</v>
      </c>
      <c r="Q28" t="str">
        <f t="shared" si="9"/>
        <v>Very high sumRetweets</v>
      </c>
      <c r="R28">
        <v>0.89534165114227071</v>
      </c>
      <c r="S28">
        <f t="shared" si="10"/>
        <v>0.9</v>
      </c>
      <c r="T28" t="str">
        <f t="shared" si="11"/>
        <v>Very high sumFaves</v>
      </c>
      <c r="U28">
        <v>4.2983845864854917</v>
      </c>
      <c r="V28">
        <f t="shared" si="12"/>
        <v>1</v>
      </c>
      <c r="W28" t="str">
        <f t="shared" si="13"/>
        <v>Very high sumFollow</v>
      </c>
      <c r="X28">
        <v>2.6646869179714119</v>
      </c>
      <c r="Y28">
        <f t="shared" si="14"/>
        <v>1</v>
      </c>
      <c r="Z28" t="str">
        <f t="shared" si="15"/>
        <v>Very high verif</v>
      </c>
      <c r="AA28">
        <v>1.0848307137268838</v>
      </c>
      <c r="AB28">
        <f t="shared" si="16"/>
        <v>0.93333333333333335</v>
      </c>
      <c r="AC28" t="str">
        <f t="shared" si="17"/>
        <v>Big increase</v>
      </c>
    </row>
    <row r="29" spans="1:29" x14ac:dyDescent="0.25">
      <c r="A29" t="s">
        <v>12</v>
      </c>
      <c r="B29" s="1">
        <v>43054</v>
      </c>
      <c r="C29" s="8">
        <v>-0.40769461276091362</v>
      </c>
      <c r="D29" s="15">
        <f t="shared" si="0"/>
        <v>0.3</v>
      </c>
      <c r="E29" s="14" t="str">
        <f t="shared" si="1"/>
        <v>Low subjectivity</v>
      </c>
      <c r="F29">
        <v>-0.58394422680688807</v>
      </c>
      <c r="G29">
        <f t="shared" si="2"/>
        <v>0.2</v>
      </c>
      <c r="H29" t="str">
        <f t="shared" si="3"/>
        <v>Very low polarity</v>
      </c>
      <c r="I29">
        <v>0.95712419479353639</v>
      </c>
      <c r="J29">
        <f t="shared" si="4"/>
        <v>0.8666666666666667</v>
      </c>
      <c r="K29" t="str">
        <f t="shared" si="5"/>
        <v>Very early time sent</v>
      </c>
      <c r="L29">
        <v>1.5990350369510378</v>
      </c>
      <c r="M29">
        <f t="shared" si="6"/>
        <v>0.9</v>
      </c>
      <c r="N29" t="str">
        <f t="shared" si="7"/>
        <v>Very high numTweets</v>
      </c>
      <c r="O29">
        <v>-0.15141962063168501</v>
      </c>
      <c r="P29">
        <f t="shared" si="8"/>
        <v>0.71666666666666667</v>
      </c>
      <c r="Q29" t="str">
        <f t="shared" si="9"/>
        <v>High sumRetweets</v>
      </c>
      <c r="R29">
        <v>-0.10248981210103168</v>
      </c>
      <c r="S29">
        <f t="shared" si="10"/>
        <v>0.73333333333333328</v>
      </c>
      <c r="T29" t="str">
        <f t="shared" si="11"/>
        <v>High sumFaves</v>
      </c>
      <c r="U29">
        <v>0.62461782618627693</v>
      </c>
      <c r="V29">
        <f t="shared" si="12"/>
        <v>0.83333333333333337</v>
      </c>
      <c r="W29" t="str">
        <f t="shared" si="13"/>
        <v>Very high sumFollow</v>
      </c>
      <c r="X29">
        <v>1.5739816723982238</v>
      </c>
      <c r="Y29">
        <f t="shared" si="14"/>
        <v>0.9</v>
      </c>
      <c r="Z29" t="str">
        <f t="shared" si="15"/>
        <v>Very high verif</v>
      </c>
      <c r="AA29">
        <v>0.10349908095363346</v>
      </c>
      <c r="AB29">
        <f t="shared" si="16"/>
        <v>0.48333333333333334</v>
      </c>
      <c r="AC29" t="str">
        <f t="shared" si="17"/>
        <v>Decrease</v>
      </c>
    </row>
    <row r="30" spans="1:29" x14ac:dyDescent="0.25">
      <c r="A30" t="s">
        <v>12</v>
      </c>
      <c r="B30" s="1">
        <v>43053</v>
      </c>
      <c r="C30" s="8">
        <v>-0.45226053929107118</v>
      </c>
      <c r="D30" s="15">
        <f t="shared" si="0"/>
        <v>0.26666666666666666</v>
      </c>
      <c r="E30" s="14" t="str">
        <f t="shared" si="1"/>
        <v>Low subjectivity</v>
      </c>
      <c r="F30">
        <v>-0.2731662943290501</v>
      </c>
      <c r="G30">
        <f t="shared" si="2"/>
        <v>0.38333333333333336</v>
      </c>
      <c r="H30" t="str">
        <f t="shared" si="3"/>
        <v>Low polarity</v>
      </c>
      <c r="I30">
        <v>-0.11349118707414277</v>
      </c>
      <c r="J30">
        <f t="shared" si="4"/>
        <v>0.41666666666666669</v>
      </c>
      <c r="K30" t="str">
        <f t="shared" si="5"/>
        <v>Early time sent</v>
      </c>
      <c r="L30">
        <v>1.4725708282726453</v>
      </c>
      <c r="M30">
        <f t="shared" si="6"/>
        <v>0.8833333333333333</v>
      </c>
      <c r="N30" t="str">
        <f t="shared" si="7"/>
        <v>Very high numTweets</v>
      </c>
      <c r="O30">
        <v>0.20406332367206995</v>
      </c>
      <c r="P30">
        <f t="shared" si="8"/>
        <v>0.85</v>
      </c>
      <c r="Q30" t="str">
        <f t="shared" si="9"/>
        <v>Very high sumRetweets</v>
      </c>
      <c r="R30">
        <v>0.90779282158902019</v>
      </c>
      <c r="S30">
        <f t="shared" si="10"/>
        <v>0.91666666666666663</v>
      </c>
      <c r="T30" t="str">
        <f t="shared" si="11"/>
        <v>Very high sumFaves</v>
      </c>
      <c r="U30">
        <v>0.51991897866799253</v>
      </c>
      <c r="V30">
        <f t="shared" si="12"/>
        <v>0.78333333333333333</v>
      </c>
      <c r="W30" t="str">
        <f t="shared" si="13"/>
        <v>Very high sumFollow</v>
      </c>
      <c r="X30">
        <v>1.9791007636111224</v>
      </c>
      <c r="Y30">
        <f t="shared" si="14"/>
        <v>0.95</v>
      </c>
      <c r="Z30" t="str">
        <f t="shared" si="15"/>
        <v>Very high verif</v>
      </c>
      <c r="AA30">
        <v>0.39994453525434925</v>
      </c>
      <c r="AB30">
        <f t="shared" si="16"/>
        <v>0.71666666666666667</v>
      </c>
      <c r="AC30" t="str">
        <f t="shared" si="17"/>
        <v>Increase</v>
      </c>
    </row>
    <row r="31" spans="1:29" x14ac:dyDescent="0.25">
      <c r="A31" t="s">
        <v>12</v>
      </c>
      <c r="B31" s="1">
        <v>43052</v>
      </c>
      <c r="C31" s="8">
        <v>-0.28355107711258432</v>
      </c>
      <c r="D31" s="15">
        <f t="shared" si="0"/>
        <v>0.38333333333333336</v>
      </c>
      <c r="E31" s="14" t="str">
        <f t="shared" si="1"/>
        <v>Low subjectivity</v>
      </c>
      <c r="F31">
        <v>-0.84949750077587682</v>
      </c>
      <c r="G31">
        <f t="shared" si="2"/>
        <v>0.1</v>
      </c>
      <c r="H31" t="str">
        <f t="shared" si="3"/>
        <v>Very low polarity</v>
      </c>
      <c r="I31">
        <v>-4.3588464714740739E-2</v>
      </c>
      <c r="J31">
        <f t="shared" si="4"/>
        <v>0.46666666666666667</v>
      </c>
      <c r="K31" t="str">
        <f t="shared" si="5"/>
        <v>Very early time sent</v>
      </c>
      <c r="L31">
        <v>1.1192149510830194</v>
      </c>
      <c r="M31">
        <f t="shared" si="6"/>
        <v>0.8</v>
      </c>
      <c r="N31" t="str">
        <f t="shared" si="7"/>
        <v>Very high numTweets</v>
      </c>
      <c r="O31">
        <v>0.60033905117078512</v>
      </c>
      <c r="P31">
        <f t="shared" si="8"/>
        <v>0.95</v>
      </c>
      <c r="Q31" t="str">
        <f t="shared" si="9"/>
        <v>Very high sumRetweets</v>
      </c>
      <c r="R31">
        <v>0.96820452036539639</v>
      </c>
      <c r="S31">
        <f t="shared" si="10"/>
        <v>0.93333333333333335</v>
      </c>
      <c r="T31" t="str">
        <f t="shared" si="11"/>
        <v>Very high sumFaves</v>
      </c>
      <c r="U31">
        <v>0.91986016758259204</v>
      </c>
      <c r="V31">
        <f t="shared" si="12"/>
        <v>0.9</v>
      </c>
      <c r="W31" t="str">
        <f t="shared" si="13"/>
        <v>Very high sumFollow</v>
      </c>
      <c r="X31">
        <v>1.0753735601361949</v>
      </c>
      <c r="Y31">
        <f t="shared" si="14"/>
        <v>0.85</v>
      </c>
      <c r="Z31" t="str">
        <f t="shared" si="15"/>
        <v>Very high verif</v>
      </c>
      <c r="AA31">
        <v>-1.6542396379707013E-2</v>
      </c>
      <c r="AB31">
        <f t="shared" si="16"/>
        <v>0.43333333333333335</v>
      </c>
      <c r="AC31" t="str">
        <f t="shared" si="17"/>
        <v>Decrease</v>
      </c>
    </row>
    <row r="32" spans="1:29" x14ac:dyDescent="0.25">
      <c r="A32" t="s">
        <v>13</v>
      </c>
      <c r="B32" s="1">
        <v>43056</v>
      </c>
      <c r="C32" s="8">
        <v>-0.14126350824419207</v>
      </c>
      <c r="D32" s="15">
        <f t="shared" si="0"/>
        <v>0.43333333333333335</v>
      </c>
      <c r="E32" s="14" t="str">
        <f t="shared" si="1"/>
        <v>Low subjectivity</v>
      </c>
      <c r="F32">
        <v>-0.2910978816609554</v>
      </c>
      <c r="G32">
        <f t="shared" si="2"/>
        <v>0.36666666666666664</v>
      </c>
      <c r="H32" t="str">
        <f t="shared" si="3"/>
        <v>Low polarity</v>
      </c>
      <c r="I32">
        <v>0.13353347144660938</v>
      </c>
      <c r="J32">
        <f t="shared" si="4"/>
        <v>0.56666666666666665</v>
      </c>
      <c r="K32" t="str">
        <f t="shared" si="5"/>
        <v>Early time sent</v>
      </c>
      <c r="L32">
        <v>-0.64631414823391709</v>
      </c>
      <c r="M32">
        <f t="shared" si="6"/>
        <v>0.33333333333333331</v>
      </c>
      <c r="N32" t="str">
        <f t="shared" si="7"/>
        <v>Low numTweets</v>
      </c>
      <c r="O32">
        <v>-0.11659647943809448</v>
      </c>
      <c r="P32">
        <f t="shared" si="8"/>
        <v>0.76666666666666672</v>
      </c>
      <c r="Q32" t="str">
        <f t="shared" si="9"/>
        <v>Very high sumRetweets</v>
      </c>
      <c r="R32">
        <v>0.40714696679027834</v>
      </c>
      <c r="S32">
        <f t="shared" si="10"/>
        <v>0.8</v>
      </c>
      <c r="T32" t="str">
        <f t="shared" si="11"/>
        <v>Very high sumFaves</v>
      </c>
      <c r="U32">
        <v>-0.72143005457730802</v>
      </c>
      <c r="V32">
        <f t="shared" si="12"/>
        <v>0.25</v>
      </c>
      <c r="W32" t="str">
        <f t="shared" si="13"/>
        <v>Very low sumFollow</v>
      </c>
      <c r="X32">
        <v>-0.97523489344803782</v>
      </c>
      <c r="Y32">
        <f t="shared" si="14"/>
        <v>8.3333333333333329E-2</v>
      </c>
      <c r="Z32" t="str">
        <f t="shared" si="15"/>
        <v>Very low verif</v>
      </c>
      <c r="AA32">
        <v>-2.4106477905867214</v>
      </c>
      <c r="AB32">
        <f t="shared" si="16"/>
        <v>3.3333333333333333E-2</v>
      </c>
      <c r="AC32" t="str">
        <f t="shared" si="17"/>
        <v>Big decrease</v>
      </c>
    </row>
    <row r="33" spans="1:29" x14ac:dyDescent="0.25">
      <c r="A33" t="s">
        <v>13</v>
      </c>
      <c r="B33" s="1">
        <v>43055</v>
      </c>
      <c r="C33" s="8">
        <v>-1.7876597542691004E-2</v>
      </c>
      <c r="D33" s="15">
        <f t="shared" si="0"/>
        <v>0.6</v>
      </c>
      <c r="E33" s="14" t="str">
        <f t="shared" si="1"/>
        <v>High subjectivity</v>
      </c>
      <c r="F33">
        <v>-0.29650141057222779</v>
      </c>
      <c r="G33">
        <f t="shared" si="2"/>
        <v>0.35</v>
      </c>
      <c r="H33" t="str">
        <f t="shared" si="3"/>
        <v>Low polarity</v>
      </c>
      <c r="I33">
        <v>-0.94128658578309576</v>
      </c>
      <c r="J33">
        <f t="shared" si="4"/>
        <v>0.18333333333333332</v>
      </c>
      <c r="K33" t="str">
        <f t="shared" si="5"/>
        <v>Early time sent</v>
      </c>
      <c r="L33">
        <v>-0.59300902032251379</v>
      </c>
      <c r="M33">
        <f t="shared" si="6"/>
        <v>0.4</v>
      </c>
      <c r="N33" t="str">
        <f t="shared" si="7"/>
        <v>Low numTweets</v>
      </c>
      <c r="O33">
        <v>-0.13152161720952393</v>
      </c>
      <c r="P33">
        <f t="shared" si="8"/>
        <v>0.75</v>
      </c>
      <c r="Q33" t="str">
        <f t="shared" si="9"/>
        <v>High sumRetweets</v>
      </c>
      <c r="R33">
        <v>0.31507298999154998</v>
      </c>
      <c r="S33">
        <f t="shared" si="10"/>
        <v>0.78333333333333333</v>
      </c>
      <c r="T33" t="str">
        <f t="shared" si="11"/>
        <v>Very high sumFaves</v>
      </c>
      <c r="U33">
        <v>0.35697281281297094</v>
      </c>
      <c r="V33">
        <f t="shared" si="12"/>
        <v>0.73333333333333328</v>
      </c>
      <c r="W33" t="str">
        <f t="shared" si="13"/>
        <v>High sumFollow</v>
      </c>
      <c r="X33">
        <v>-0.86805066769302919</v>
      </c>
      <c r="Y33">
        <f t="shared" si="14"/>
        <v>0.13333333333333333</v>
      </c>
      <c r="Z33" t="str">
        <f t="shared" si="15"/>
        <v>Very low verif</v>
      </c>
      <c r="AA33">
        <v>-9.9157598391492758E-3</v>
      </c>
      <c r="AB33">
        <f t="shared" si="16"/>
        <v>0.45</v>
      </c>
      <c r="AC33" t="str">
        <f t="shared" si="17"/>
        <v>Decrease</v>
      </c>
    </row>
    <row r="34" spans="1:29" x14ac:dyDescent="0.25">
      <c r="A34" t="s">
        <v>13</v>
      </c>
      <c r="B34" s="1">
        <v>43054</v>
      </c>
      <c r="C34" s="8">
        <v>-1.020645956195215</v>
      </c>
      <c r="D34" s="15">
        <f t="shared" si="0"/>
        <v>0.15</v>
      </c>
      <c r="E34" s="14" t="str">
        <f t="shared" si="1"/>
        <v>Very low subjectivity</v>
      </c>
      <c r="F34">
        <v>-0.32120922144719705</v>
      </c>
      <c r="G34">
        <f t="shared" si="2"/>
        <v>0.31666666666666665</v>
      </c>
      <c r="H34" t="str">
        <f t="shared" si="3"/>
        <v>Low polarity</v>
      </c>
      <c r="I34">
        <v>0.68119239555429012</v>
      </c>
      <c r="J34">
        <f t="shared" si="4"/>
        <v>0.78333333333333333</v>
      </c>
      <c r="K34" t="str">
        <f t="shared" si="5"/>
        <v>Early time sent</v>
      </c>
      <c r="L34">
        <v>-0.24332738122370742</v>
      </c>
      <c r="M34">
        <f t="shared" si="6"/>
        <v>0.6</v>
      </c>
      <c r="N34" t="str">
        <f t="shared" si="7"/>
        <v>High numTweets</v>
      </c>
      <c r="O34">
        <v>-6.5577500438088535E-2</v>
      </c>
      <c r="P34">
        <f t="shared" si="8"/>
        <v>0.8</v>
      </c>
      <c r="Q34" t="str">
        <f t="shared" si="9"/>
        <v>Very high sumRetweets</v>
      </c>
      <c r="R34">
        <v>0.58528666451772016</v>
      </c>
      <c r="S34">
        <f t="shared" si="10"/>
        <v>0.8666666666666667</v>
      </c>
      <c r="T34" t="str">
        <f t="shared" si="11"/>
        <v>Very high sumFaves</v>
      </c>
      <c r="U34">
        <v>0.2783813757996953</v>
      </c>
      <c r="V34">
        <f t="shared" si="12"/>
        <v>0.7</v>
      </c>
      <c r="W34" t="str">
        <f t="shared" si="13"/>
        <v>High sumFollow</v>
      </c>
      <c r="X34">
        <v>-0.17135320028547332</v>
      </c>
      <c r="Y34">
        <f t="shared" si="14"/>
        <v>0.56666666666666665</v>
      </c>
      <c r="Z34" t="str">
        <f t="shared" si="15"/>
        <v>High verif</v>
      </c>
      <c r="AA34">
        <v>0.1255767997985642</v>
      </c>
      <c r="AB34">
        <f t="shared" si="16"/>
        <v>0.5</v>
      </c>
      <c r="AC34" t="str">
        <f t="shared" si="17"/>
        <v>Decrease</v>
      </c>
    </row>
    <row r="35" spans="1:29" x14ac:dyDescent="0.25">
      <c r="A35" t="s">
        <v>13</v>
      </c>
      <c r="B35" s="1">
        <v>43053</v>
      </c>
      <c r="C35" s="8">
        <v>-0.40742185068455827</v>
      </c>
      <c r="D35" s="15">
        <f t="shared" si="0"/>
        <v>0.31666666666666665</v>
      </c>
      <c r="E35" s="14" t="str">
        <f t="shared" si="1"/>
        <v>Low subjectivity</v>
      </c>
      <c r="F35">
        <v>-0.14994364908070243</v>
      </c>
      <c r="G35">
        <f t="shared" si="2"/>
        <v>0.46666666666666667</v>
      </c>
      <c r="H35" t="str">
        <f t="shared" si="3"/>
        <v>Low polarity</v>
      </c>
      <c r="I35">
        <v>0.27701800702458501</v>
      </c>
      <c r="J35">
        <f t="shared" si="4"/>
        <v>0.6333333333333333</v>
      </c>
      <c r="K35" t="str">
        <f t="shared" si="5"/>
        <v>Early time sent</v>
      </c>
      <c r="L35">
        <v>-0.66337178916556616</v>
      </c>
      <c r="M35">
        <f t="shared" si="6"/>
        <v>0.28333333333333333</v>
      </c>
      <c r="N35" t="str">
        <f t="shared" si="7"/>
        <v>Low numTweets</v>
      </c>
      <c r="O35">
        <v>-0.13677236338758911</v>
      </c>
      <c r="P35">
        <f t="shared" si="8"/>
        <v>0.73333333333333328</v>
      </c>
      <c r="Q35" t="str">
        <f t="shared" si="9"/>
        <v>High sumRetweets</v>
      </c>
      <c r="R35">
        <v>1.9151294440163155E-2</v>
      </c>
      <c r="S35">
        <f t="shared" si="10"/>
        <v>0.75</v>
      </c>
      <c r="T35" t="str">
        <f t="shared" si="11"/>
        <v>High sumFaves</v>
      </c>
      <c r="U35">
        <v>-0.65652580678203709</v>
      </c>
      <c r="V35">
        <f t="shared" si="12"/>
        <v>0.28333333333333333</v>
      </c>
      <c r="W35" t="str">
        <f t="shared" si="13"/>
        <v>Low sumFollow</v>
      </c>
      <c r="X35">
        <v>-0.92164278057053362</v>
      </c>
      <c r="Y35">
        <f t="shared" si="14"/>
        <v>0.11666666666666667</v>
      </c>
      <c r="Z35" t="str">
        <f t="shared" si="15"/>
        <v>Very low verif</v>
      </c>
      <c r="AA35">
        <v>0.3660164435823367</v>
      </c>
      <c r="AB35">
        <f t="shared" si="16"/>
        <v>0.7</v>
      </c>
      <c r="AC35" t="str">
        <f t="shared" si="17"/>
        <v>Increase</v>
      </c>
    </row>
    <row r="36" spans="1:29" x14ac:dyDescent="0.25">
      <c r="A36" t="s">
        <v>13</v>
      </c>
      <c r="B36" s="1">
        <v>43052</v>
      </c>
      <c r="C36" s="8">
        <v>1.0813423661862036</v>
      </c>
      <c r="D36" s="15">
        <f t="shared" si="0"/>
        <v>0.85</v>
      </c>
      <c r="E36" s="14" t="str">
        <f t="shared" si="1"/>
        <v>Very high subjectivity</v>
      </c>
      <c r="F36">
        <v>1.2637371261928296</v>
      </c>
      <c r="G36">
        <f t="shared" si="2"/>
        <v>0.95</v>
      </c>
      <c r="H36" t="str">
        <f t="shared" si="3"/>
        <v>Very high polarity</v>
      </c>
      <c r="I36">
        <v>0.78525810266951634</v>
      </c>
      <c r="J36">
        <f t="shared" si="4"/>
        <v>0.8</v>
      </c>
      <c r="K36" t="str">
        <f t="shared" si="5"/>
        <v>Very late time sent</v>
      </c>
      <c r="L36">
        <v>-0.82115496778332031</v>
      </c>
      <c r="M36">
        <f t="shared" si="6"/>
        <v>0.15</v>
      </c>
      <c r="N36" t="str">
        <f t="shared" si="7"/>
        <v>Very low numTweets</v>
      </c>
      <c r="O36">
        <v>-0.29227327863426383</v>
      </c>
      <c r="P36">
        <f t="shared" si="8"/>
        <v>0.56666666666666665</v>
      </c>
      <c r="Q36" t="str">
        <f t="shared" si="9"/>
        <v>High sumRetweets</v>
      </c>
      <c r="R36">
        <v>-0.37577552120186108</v>
      </c>
      <c r="S36">
        <f t="shared" si="10"/>
        <v>0.56666666666666665</v>
      </c>
      <c r="T36" t="str">
        <f t="shared" si="11"/>
        <v>High sumFaves</v>
      </c>
      <c r="U36">
        <v>-0.70266535968165611</v>
      </c>
      <c r="V36">
        <f t="shared" si="12"/>
        <v>0.26666666666666666</v>
      </c>
      <c r="W36" t="str">
        <f t="shared" si="13"/>
        <v>Low sumFollow</v>
      </c>
      <c r="X36">
        <v>-0.97523489344803782</v>
      </c>
      <c r="Y36">
        <f t="shared" si="14"/>
        <v>8.3333333333333329E-2</v>
      </c>
      <c r="Z36" t="str">
        <f t="shared" si="15"/>
        <v>Very low verif</v>
      </c>
      <c r="AA36">
        <v>1.2651307261415587</v>
      </c>
      <c r="AB36">
        <f t="shared" si="16"/>
        <v>0.95</v>
      </c>
      <c r="AC36" t="str">
        <f t="shared" si="17"/>
        <v>Big increase</v>
      </c>
    </row>
    <row r="37" spans="1:29" x14ac:dyDescent="0.25">
      <c r="A37" t="s">
        <v>14</v>
      </c>
      <c r="B37" s="1">
        <v>43056</v>
      </c>
      <c r="C37" s="8">
        <v>-1.1796152952060845</v>
      </c>
      <c r="D37" s="15">
        <f t="shared" si="0"/>
        <v>8.3333333333333329E-2</v>
      </c>
      <c r="E37" s="14" t="str">
        <f t="shared" si="1"/>
        <v>Very low subjectivity</v>
      </c>
      <c r="F37">
        <v>0.75510431021650537</v>
      </c>
      <c r="G37">
        <f t="shared" si="2"/>
        <v>0.81666666666666665</v>
      </c>
      <c r="H37" t="str">
        <f t="shared" si="3"/>
        <v>Very high polarity</v>
      </c>
      <c r="I37">
        <v>-2.421857784059855</v>
      </c>
      <c r="J37">
        <f t="shared" si="4"/>
        <v>1.6666666666666666E-2</v>
      </c>
      <c r="K37" t="str">
        <f t="shared" si="5"/>
        <v>Very late time sent</v>
      </c>
      <c r="L37">
        <v>-0.70279837091847475</v>
      </c>
      <c r="M37">
        <f t="shared" si="6"/>
        <v>0.23333333333333334</v>
      </c>
      <c r="N37" t="str">
        <f t="shared" si="7"/>
        <v>Very low numTweets</v>
      </c>
      <c r="O37">
        <v>-0.34361105068939884</v>
      </c>
      <c r="P37">
        <f t="shared" si="8"/>
        <v>8.3333333333333329E-2</v>
      </c>
      <c r="Q37" t="str">
        <f t="shared" si="9"/>
        <v>Very low sumRetweets</v>
      </c>
      <c r="R37">
        <v>-0.49966266013059496</v>
      </c>
      <c r="S37">
        <f t="shared" si="10"/>
        <v>1.6666666666666666E-2</v>
      </c>
      <c r="T37" t="str">
        <f t="shared" si="11"/>
        <v>Very low sumFaves</v>
      </c>
      <c r="U37">
        <v>-0.98513115909396154</v>
      </c>
      <c r="V37">
        <f t="shared" si="12"/>
        <v>1.6666666666666666E-2</v>
      </c>
      <c r="W37" t="str">
        <f t="shared" si="13"/>
        <v>Very low sumFollow</v>
      </c>
      <c r="X37">
        <v>-0.81795695865975127</v>
      </c>
      <c r="Y37">
        <f t="shared" si="14"/>
        <v>0.15</v>
      </c>
      <c r="Z37" t="str">
        <f t="shared" si="15"/>
        <v>Very low verif</v>
      </c>
      <c r="AA37">
        <v>0.63269347092388106</v>
      </c>
      <c r="AB37">
        <f t="shared" si="16"/>
        <v>0.81666666666666665</v>
      </c>
      <c r="AC37" t="str">
        <f t="shared" si="17"/>
        <v>Big increase</v>
      </c>
    </row>
    <row r="38" spans="1:29" x14ac:dyDescent="0.25">
      <c r="A38" t="s">
        <v>14</v>
      </c>
      <c r="B38" s="1">
        <v>43055</v>
      </c>
      <c r="C38" s="8">
        <v>1.681551669400638</v>
      </c>
      <c r="D38" s="15">
        <f t="shared" si="0"/>
        <v>0.91666666666666663</v>
      </c>
      <c r="E38" s="14" t="str">
        <f t="shared" si="1"/>
        <v>Very high subjectivity</v>
      </c>
      <c r="F38">
        <v>2.543523599275892</v>
      </c>
      <c r="G38">
        <f t="shared" si="2"/>
        <v>1</v>
      </c>
      <c r="H38" t="str">
        <f t="shared" si="3"/>
        <v>Very high polarity</v>
      </c>
      <c r="I38">
        <v>1.0695992523024098</v>
      </c>
      <c r="J38">
        <f t="shared" si="4"/>
        <v>0.91666666666666663</v>
      </c>
      <c r="K38" t="str">
        <f t="shared" si="5"/>
        <v>Very late time sent</v>
      </c>
      <c r="L38">
        <v>-0.42700357375667958</v>
      </c>
      <c r="M38">
        <f t="shared" si="6"/>
        <v>0.56666666666666665</v>
      </c>
      <c r="N38" t="str">
        <f t="shared" si="7"/>
        <v>High numTweets</v>
      </c>
      <c r="O38">
        <v>-0.33775014895585975</v>
      </c>
      <c r="P38">
        <f t="shared" si="8"/>
        <v>0.38333333333333336</v>
      </c>
      <c r="Q38" t="str">
        <f t="shared" si="9"/>
        <v>Low sumRetweets</v>
      </c>
      <c r="R38">
        <v>-0.49888171579864365</v>
      </c>
      <c r="S38">
        <f t="shared" si="10"/>
        <v>3.3333333333333333E-2</v>
      </c>
      <c r="T38" t="str">
        <f t="shared" si="11"/>
        <v>Very low sumFaves</v>
      </c>
      <c r="U38">
        <v>-0.95122926985948508</v>
      </c>
      <c r="V38">
        <f t="shared" si="12"/>
        <v>6.6666666666666666E-2</v>
      </c>
      <c r="W38" t="str">
        <f t="shared" si="13"/>
        <v>Very low sumFollow</v>
      </c>
      <c r="X38">
        <v>-1.5111560222230807</v>
      </c>
      <c r="Y38">
        <f t="shared" si="14"/>
        <v>1.6666666666666666E-2</v>
      </c>
      <c r="Z38" t="str">
        <f t="shared" si="15"/>
        <v>Very low verif</v>
      </c>
      <c r="AA38">
        <v>-0.23720133833429324</v>
      </c>
      <c r="AB38">
        <f t="shared" si="16"/>
        <v>0.28333333333333333</v>
      </c>
      <c r="AC38" t="str">
        <f t="shared" si="17"/>
        <v>Decrease</v>
      </c>
    </row>
    <row r="39" spans="1:29" x14ac:dyDescent="0.25">
      <c r="A39" t="s">
        <v>14</v>
      </c>
      <c r="B39" s="1">
        <v>43054</v>
      </c>
      <c r="C39" s="8">
        <v>-0.16478824084223795</v>
      </c>
      <c r="D39" s="15">
        <f t="shared" si="0"/>
        <v>0.41666666666666669</v>
      </c>
      <c r="E39" s="14" t="str">
        <f t="shared" si="1"/>
        <v>Low subjectivity</v>
      </c>
      <c r="F39">
        <v>-0.59703179931771144</v>
      </c>
      <c r="G39">
        <f t="shared" si="2"/>
        <v>0.18333333333333332</v>
      </c>
      <c r="H39" t="str">
        <f t="shared" si="3"/>
        <v>Very low polarity</v>
      </c>
      <c r="I39">
        <v>-1.4558336938102565</v>
      </c>
      <c r="J39">
        <f t="shared" si="4"/>
        <v>8.3333333333333329E-2</v>
      </c>
      <c r="K39" t="str">
        <f t="shared" si="5"/>
        <v>Very early time sent</v>
      </c>
      <c r="L39">
        <v>-0.71658811077656448</v>
      </c>
      <c r="M39">
        <f t="shared" si="6"/>
        <v>0.2</v>
      </c>
      <c r="N39" t="str">
        <f t="shared" si="7"/>
        <v>Very low numTweets</v>
      </c>
      <c r="O39">
        <v>-0.344161415432087</v>
      </c>
      <c r="P39">
        <f t="shared" si="8"/>
        <v>0.05</v>
      </c>
      <c r="Q39" t="str">
        <f t="shared" si="9"/>
        <v>Very low sumRetweets</v>
      </c>
      <c r="R39">
        <v>-0.49822349129028481</v>
      </c>
      <c r="S39">
        <f t="shared" si="10"/>
        <v>0.1</v>
      </c>
      <c r="T39" t="str">
        <f t="shared" si="11"/>
        <v>Very low sumFaves</v>
      </c>
      <c r="U39">
        <v>-0.80692292980317026</v>
      </c>
      <c r="V39">
        <f t="shared" si="12"/>
        <v>0.11666666666666667</v>
      </c>
      <c r="W39" t="str">
        <f t="shared" si="13"/>
        <v>Very low sumFollow</v>
      </c>
      <c r="X39">
        <v>-1.1645564904414161</v>
      </c>
      <c r="Y39">
        <f t="shared" si="14"/>
        <v>6.6666666666666666E-2</v>
      </c>
      <c r="Z39" t="str">
        <f t="shared" si="15"/>
        <v>Very low verif</v>
      </c>
      <c r="AA39">
        <v>0.99099576533017397</v>
      </c>
      <c r="AB39">
        <f t="shared" si="16"/>
        <v>0.91666666666666663</v>
      </c>
      <c r="AC39" t="str">
        <f t="shared" si="17"/>
        <v>Big increase</v>
      </c>
    </row>
    <row r="40" spans="1:29" x14ac:dyDescent="0.25">
      <c r="A40" t="s">
        <v>14</v>
      </c>
      <c r="B40" s="1">
        <v>43053</v>
      </c>
      <c r="C40" s="8">
        <v>-2.1989224984835021</v>
      </c>
      <c r="D40" s="15">
        <f t="shared" si="0"/>
        <v>3.3333333333333333E-2</v>
      </c>
      <c r="E40" s="14" t="str">
        <f t="shared" si="1"/>
        <v>Very low subjectivity</v>
      </c>
      <c r="F40">
        <v>-0.26554546189080747</v>
      </c>
      <c r="G40">
        <f t="shared" si="2"/>
        <v>0.4</v>
      </c>
      <c r="H40" t="str">
        <f t="shared" si="3"/>
        <v>Low polarity</v>
      </c>
      <c r="I40">
        <v>-1.9724831391880253</v>
      </c>
      <c r="J40">
        <f t="shared" si="4"/>
        <v>3.3333333333333333E-2</v>
      </c>
      <c r="K40" t="str">
        <f t="shared" si="5"/>
        <v>Early time sent</v>
      </c>
      <c r="L40">
        <v>-0.53732149262139772</v>
      </c>
      <c r="M40">
        <f t="shared" si="6"/>
        <v>0.45</v>
      </c>
      <c r="N40" t="str">
        <f t="shared" si="7"/>
        <v>Low numTweets</v>
      </c>
      <c r="O40">
        <v>-0.34469246913117213</v>
      </c>
      <c r="P40">
        <f t="shared" si="8"/>
        <v>3.3333333333333333E-2</v>
      </c>
      <c r="Q40" t="str">
        <f t="shared" si="9"/>
        <v>Very low sumRetweets</v>
      </c>
      <c r="R40">
        <v>-0.49888171579864365</v>
      </c>
      <c r="S40">
        <f t="shared" si="10"/>
        <v>3.3333333333333333E-2</v>
      </c>
      <c r="T40" t="str">
        <f t="shared" si="11"/>
        <v>Very low sumFaves</v>
      </c>
      <c r="U40">
        <v>-0.74628680802068437</v>
      </c>
      <c r="V40">
        <f t="shared" si="12"/>
        <v>0.21666666666666667</v>
      </c>
      <c r="W40" t="str">
        <f t="shared" si="13"/>
        <v>Very low sumFollow</v>
      </c>
      <c r="X40">
        <v>-0.81795695865975127</v>
      </c>
      <c r="Y40">
        <f t="shared" si="14"/>
        <v>0.15</v>
      </c>
      <c r="Z40" t="str">
        <f t="shared" si="15"/>
        <v>Very low verif</v>
      </c>
      <c r="AA40">
        <v>-0.36893421099078283</v>
      </c>
      <c r="AB40">
        <f t="shared" si="16"/>
        <v>0.23333333333333334</v>
      </c>
      <c r="AC40" t="str">
        <f t="shared" si="17"/>
        <v>Big decrease</v>
      </c>
    </row>
    <row r="41" spans="1:29" x14ac:dyDescent="0.25">
      <c r="A41" t="s">
        <v>14</v>
      </c>
      <c r="B41" s="1">
        <v>43052</v>
      </c>
      <c r="C41" s="8">
        <v>2.4427086517950419E-2</v>
      </c>
      <c r="D41" s="15">
        <f t="shared" si="0"/>
        <v>0.6333333333333333</v>
      </c>
      <c r="E41" s="14" t="str">
        <f t="shared" si="1"/>
        <v>High subjectivity</v>
      </c>
      <c r="F41">
        <v>1.0335896275843122</v>
      </c>
      <c r="G41">
        <f t="shared" si="2"/>
        <v>0.9</v>
      </c>
      <c r="H41" t="str">
        <f t="shared" si="3"/>
        <v>Very high polarity</v>
      </c>
      <c r="I41">
        <v>-1.0763617712978288</v>
      </c>
      <c r="J41">
        <f t="shared" si="4"/>
        <v>0.15</v>
      </c>
      <c r="K41" t="str">
        <f t="shared" si="5"/>
        <v>Very late time sent</v>
      </c>
      <c r="L41">
        <v>-1.1302803065192575</v>
      </c>
      <c r="M41">
        <f t="shared" si="6"/>
        <v>1.6666666666666666E-2</v>
      </c>
      <c r="N41" t="str">
        <f t="shared" si="7"/>
        <v>Very low numTweets</v>
      </c>
      <c r="O41">
        <v>-0.34186340124331882</v>
      </c>
      <c r="P41">
        <f t="shared" si="8"/>
        <v>0.16666666666666666</v>
      </c>
      <c r="Q41" t="str">
        <f t="shared" si="9"/>
        <v>Very low sumRetweets</v>
      </c>
      <c r="R41">
        <v>-0.49477060170830051</v>
      </c>
      <c r="S41">
        <f t="shared" si="10"/>
        <v>0.25</v>
      </c>
      <c r="T41" t="str">
        <f t="shared" si="11"/>
        <v>Very low sumFaves</v>
      </c>
      <c r="U41">
        <v>-0.94510579797805661</v>
      </c>
      <c r="V41">
        <f t="shared" si="12"/>
        <v>8.3333333333333329E-2</v>
      </c>
      <c r="W41" t="str">
        <f t="shared" si="13"/>
        <v>Very low sumFollow</v>
      </c>
      <c r="X41">
        <v>0.22184163668524309</v>
      </c>
      <c r="Y41">
        <f t="shared" si="14"/>
        <v>0.68333333333333335</v>
      </c>
      <c r="Z41" t="str">
        <f t="shared" si="15"/>
        <v>High verif</v>
      </c>
      <c r="AA41">
        <v>-3.7408999029779562</v>
      </c>
      <c r="AB41">
        <f t="shared" si="16"/>
        <v>1.6666666666666666E-2</v>
      </c>
      <c r="AC41" t="str">
        <f t="shared" si="17"/>
        <v>Big decrease</v>
      </c>
    </row>
    <row r="42" spans="1:29" x14ac:dyDescent="0.25">
      <c r="A42" t="s">
        <v>42</v>
      </c>
      <c r="B42" s="1">
        <v>43056</v>
      </c>
      <c r="C42" s="8">
        <v>0.20507199840000509</v>
      </c>
      <c r="D42" s="15">
        <f t="shared" si="0"/>
        <v>0.68333333333333335</v>
      </c>
      <c r="E42" s="14" t="str">
        <f t="shared" si="1"/>
        <v>High subjectivity</v>
      </c>
      <c r="F42">
        <v>-0.81856975041967905</v>
      </c>
      <c r="G42">
        <f t="shared" si="2"/>
        <v>0.11666666666666667</v>
      </c>
      <c r="H42" t="str">
        <f t="shared" si="3"/>
        <v>Very low polarity</v>
      </c>
      <c r="I42">
        <v>1.0890458742823572</v>
      </c>
      <c r="J42">
        <f t="shared" si="4"/>
        <v>0.93333333333333335</v>
      </c>
      <c r="K42" t="str">
        <f t="shared" si="5"/>
        <v>Very early time sent</v>
      </c>
      <c r="L42">
        <v>0.242542467615255</v>
      </c>
      <c r="M42">
        <f t="shared" si="6"/>
        <v>0.73333333333333328</v>
      </c>
      <c r="N42" t="str">
        <f t="shared" si="7"/>
        <v>High numTweets</v>
      </c>
      <c r="O42">
        <v>-0.15815417578594737</v>
      </c>
      <c r="P42">
        <f t="shared" si="8"/>
        <v>0.7</v>
      </c>
      <c r="Q42" t="str">
        <f t="shared" si="9"/>
        <v>High sumRetweets</v>
      </c>
      <c r="R42">
        <v>-0.22547949007446846</v>
      </c>
      <c r="S42">
        <f t="shared" si="10"/>
        <v>0.71666666666666667</v>
      </c>
      <c r="T42" t="str">
        <f t="shared" si="11"/>
        <v>High sumFaves</v>
      </c>
      <c r="U42">
        <v>-0.30966656417118299</v>
      </c>
      <c r="V42">
        <f t="shared" si="12"/>
        <v>0.51666666666666672</v>
      </c>
      <c r="W42" t="str">
        <f t="shared" si="13"/>
        <v>High sumFollow</v>
      </c>
      <c r="X42">
        <v>0.15132067221273027</v>
      </c>
      <c r="Y42">
        <f t="shared" si="14"/>
        <v>0.65</v>
      </c>
      <c r="Z42" t="str">
        <f t="shared" si="15"/>
        <v>High verif</v>
      </c>
      <c r="AA42">
        <v>-0.70239730913560772</v>
      </c>
      <c r="AB42">
        <f t="shared" si="16"/>
        <v>0.18333333333333332</v>
      </c>
      <c r="AC42" t="str">
        <f t="shared" si="17"/>
        <v>Big decrease</v>
      </c>
    </row>
    <row r="43" spans="1:29" x14ac:dyDescent="0.25">
      <c r="A43" t="s">
        <v>42</v>
      </c>
      <c r="B43" s="1">
        <v>43055</v>
      </c>
      <c r="C43" s="8">
        <v>0.22294272716828076</v>
      </c>
      <c r="D43" s="15">
        <f t="shared" si="0"/>
        <v>0.73333333333333328</v>
      </c>
      <c r="E43" s="14" t="str">
        <f t="shared" si="1"/>
        <v>High subjectivity</v>
      </c>
      <c r="F43">
        <v>-0.81478016930257102</v>
      </c>
      <c r="G43">
        <f t="shared" si="2"/>
        <v>0.13333333333333333</v>
      </c>
      <c r="H43" t="str">
        <f t="shared" si="3"/>
        <v>Very low polarity</v>
      </c>
      <c r="I43">
        <v>-0.34632506732187274</v>
      </c>
      <c r="J43">
        <f t="shared" si="4"/>
        <v>0.36666666666666664</v>
      </c>
      <c r="K43" t="str">
        <f t="shared" si="5"/>
        <v>Very early time sent</v>
      </c>
      <c r="L43">
        <v>0.13055784157089931</v>
      </c>
      <c r="M43">
        <f t="shared" si="6"/>
        <v>0.68333333333333335</v>
      </c>
      <c r="N43" t="str">
        <f t="shared" si="7"/>
        <v>High numTweets</v>
      </c>
      <c r="O43">
        <v>-0.15921066348275065</v>
      </c>
      <c r="P43">
        <f t="shared" si="8"/>
        <v>0.68333333333333335</v>
      </c>
      <c r="Q43" t="str">
        <f t="shared" si="9"/>
        <v>High sumRetweets</v>
      </c>
      <c r="R43">
        <v>-0.2707690240251463</v>
      </c>
      <c r="S43">
        <f t="shared" si="10"/>
        <v>0.6333333333333333</v>
      </c>
      <c r="T43" t="str">
        <f t="shared" si="11"/>
        <v>High sumFaves</v>
      </c>
      <c r="U43">
        <v>-0.26414910384223528</v>
      </c>
      <c r="V43">
        <f t="shared" si="12"/>
        <v>0.56666666666666665</v>
      </c>
      <c r="W43" t="str">
        <f t="shared" si="13"/>
        <v>High sumFollow</v>
      </c>
      <c r="X43">
        <v>-0.45770544357068571</v>
      </c>
      <c r="Y43">
        <f t="shared" si="14"/>
        <v>0.45</v>
      </c>
      <c r="Z43" t="str">
        <f t="shared" si="15"/>
        <v>Low verif</v>
      </c>
      <c r="AA43">
        <v>-0.12107727228740689</v>
      </c>
      <c r="AB43">
        <f t="shared" si="16"/>
        <v>0.35</v>
      </c>
      <c r="AC43" t="str">
        <f t="shared" si="17"/>
        <v>Decrease</v>
      </c>
    </row>
    <row r="44" spans="1:29" x14ac:dyDescent="0.25">
      <c r="A44" t="s">
        <v>42</v>
      </c>
      <c r="B44" s="1">
        <v>43054</v>
      </c>
      <c r="C44" s="8">
        <v>1.4124492271407538</v>
      </c>
      <c r="D44" s="15">
        <f t="shared" si="0"/>
        <v>0.8833333333333333</v>
      </c>
      <c r="E44" s="14" t="str">
        <f t="shared" si="1"/>
        <v>Very high subjectivity</v>
      </c>
      <c r="F44">
        <v>-1.3516460547175007</v>
      </c>
      <c r="G44">
        <f t="shared" si="2"/>
        <v>6.6666666666666666E-2</v>
      </c>
      <c r="H44" t="str">
        <f t="shared" si="3"/>
        <v>Very low polarity</v>
      </c>
      <c r="I44">
        <v>-0.58599154478509141</v>
      </c>
      <c r="J44">
        <f t="shared" si="4"/>
        <v>0.28333333333333333</v>
      </c>
      <c r="K44" t="str">
        <f t="shared" si="5"/>
        <v>Very early time sent</v>
      </c>
      <c r="L44">
        <v>1.1652695909865831</v>
      </c>
      <c r="M44">
        <f t="shared" si="6"/>
        <v>0.81666666666666665</v>
      </c>
      <c r="N44" t="str">
        <f t="shared" si="7"/>
        <v>Very high numTweets</v>
      </c>
      <c r="O44">
        <v>3.4534581866361496</v>
      </c>
      <c r="P44">
        <f t="shared" si="8"/>
        <v>0.98333333333333328</v>
      </c>
      <c r="Q44" t="str">
        <f t="shared" si="9"/>
        <v>Very high sumRetweets</v>
      </c>
      <c r="R44">
        <v>2.7829273804954409</v>
      </c>
      <c r="S44">
        <f t="shared" si="10"/>
        <v>0.98333333333333328</v>
      </c>
      <c r="T44" t="str">
        <f t="shared" si="11"/>
        <v>Very high sumFaves</v>
      </c>
      <c r="U44">
        <v>1.7671257774514993E-2</v>
      </c>
      <c r="V44">
        <f t="shared" si="12"/>
        <v>0.6333333333333333</v>
      </c>
      <c r="W44" t="str">
        <f t="shared" si="13"/>
        <v>High sumFollow</v>
      </c>
      <c r="X44">
        <v>-0.34248428653057994</v>
      </c>
      <c r="Y44">
        <f t="shared" si="14"/>
        <v>0.46666666666666667</v>
      </c>
      <c r="Z44" t="str">
        <f t="shared" si="15"/>
        <v>Low verif</v>
      </c>
      <c r="AA44">
        <v>-0.70641796316586181</v>
      </c>
      <c r="AB44">
        <f t="shared" si="16"/>
        <v>0.16666666666666666</v>
      </c>
      <c r="AC44" t="str">
        <f t="shared" si="17"/>
        <v>Big decrease</v>
      </c>
    </row>
    <row r="45" spans="1:29" x14ac:dyDescent="0.25">
      <c r="A45" t="s">
        <v>42</v>
      </c>
      <c r="B45" s="1">
        <v>43053</v>
      </c>
      <c r="C45" s="8">
        <v>1.9358062955385968</v>
      </c>
      <c r="D45" s="15">
        <f t="shared" si="0"/>
        <v>0.95</v>
      </c>
      <c r="E45" s="14" t="str">
        <f t="shared" si="1"/>
        <v>Very high subjectivity</v>
      </c>
      <c r="F45">
        <v>-1.6674512384328657</v>
      </c>
      <c r="G45">
        <f t="shared" si="2"/>
        <v>3.3333333333333333E-2</v>
      </c>
      <c r="H45" t="str">
        <f t="shared" si="3"/>
        <v>Very low polarity</v>
      </c>
      <c r="I45">
        <v>0.15665918428572845</v>
      </c>
      <c r="J45">
        <f t="shared" si="4"/>
        <v>0.58333333333333337</v>
      </c>
      <c r="K45" t="str">
        <f t="shared" si="5"/>
        <v>Very early time sent</v>
      </c>
      <c r="L45">
        <v>1.7526977170789044</v>
      </c>
      <c r="M45">
        <f t="shared" si="6"/>
        <v>0.91666666666666663</v>
      </c>
      <c r="N45" t="str">
        <f t="shared" si="7"/>
        <v>Very high numTweets</v>
      </c>
      <c r="O45">
        <v>6.4658810756732361</v>
      </c>
      <c r="P45">
        <f t="shared" si="8"/>
        <v>1</v>
      </c>
      <c r="Q45" t="str">
        <f t="shared" si="9"/>
        <v>Very high sumRetweets</v>
      </c>
      <c r="R45">
        <v>5.468370881551861</v>
      </c>
      <c r="S45">
        <f t="shared" si="10"/>
        <v>1</v>
      </c>
      <c r="T45" t="str">
        <f t="shared" si="11"/>
        <v>Very high sumFaves</v>
      </c>
      <c r="U45">
        <v>-0.52943273027052373</v>
      </c>
      <c r="V45">
        <f t="shared" si="12"/>
        <v>0.36666666666666664</v>
      </c>
      <c r="W45" t="str">
        <f t="shared" si="13"/>
        <v>Low sumFollow</v>
      </c>
      <c r="X45">
        <v>-0.29310379065624881</v>
      </c>
      <c r="Y45">
        <f t="shared" si="14"/>
        <v>0.5</v>
      </c>
      <c r="Z45" t="str">
        <f t="shared" si="15"/>
        <v>Low verif</v>
      </c>
      <c r="AA45">
        <v>-1.2695701175997425</v>
      </c>
      <c r="AB45">
        <f t="shared" si="16"/>
        <v>0.1</v>
      </c>
      <c r="AC45" t="str">
        <f t="shared" si="17"/>
        <v>Big decrease</v>
      </c>
    </row>
    <row r="46" spans="1:29" x14ac:dyDescent="0.25">
      <c r="A46" t="s">
        <v>42</v>
      </c>
      <c r="B46" s="1">
        <v>43052</v>
      </c>
      <c r="C46" s="8">
        <v>0.22779770915336961</v>
      </c>
      <c r="D46" s="15">
        <f t="shared" si="0"/>
        <v>0.75</v>
      </c>
      <c r="E46" s="14" t="str">
        <f t="shared" si="1"/>
        <v>High subjectivity</v>
      </c>
      <c r="F46">
        <v>-0.85562324172043402</v>
      </c>
      <c r="G46">
        <f t="shared" si="2"/>
        <v>8.3333333333333329E-2</v>
      </c>
      <c r="H46" t="str">
        <f t="shared" si="3"/>
        <v>Very low polarity</v>
      </c>
      <c r="I46">
        <v>3.1044517509541764E-2</v>
      </c>
      <c r="J46">
        <f t="shared" si="4"/>
        <v>0.51666666666666672</v>
      </c>
      <c r="K46" t="str">
        <f t="shared" si="5"/>
        <v>Very early time sent</v>
      </c>
      <c r="L46">
        <v>0.23664853992870996</v>
      </c>
      <c r="M46">
        <f t="shared" si="6"/>
        <v>0.71666666666666667</v>
      </c>
      <c r="N46" t="str">
        <f t="shared" si="7"/>
        <v>High numTweets</v>
      </c>
      <c r="O46">
        <v>-0.20646051666925172</v>
      </c>
      <c r="P46">
        <f t="shared" si="8"/>
        <v>0.66666666666666663</v>
      </c>
      <c r="Q46" t="str">
        <f t="shared" si="9"/>
        <v>High sumRetweets</v>
      </c>
      <c r="R46">
        <v>-0.30166838487458075</v>
      </c>
      <c r="S46">
        <f t="shared" si="10"/>
        <v>0.6166666666666667</v>
      </c>
      <c r="T46" t="str">
        <f t="shared" si="11"/>
        <v>High sumFaves</v>
      </c>
      <c r="U46">
        <v>-0.42568029570143739</v>
      </c>
      <c r="V46">
        <f t="shared" si="12"/>
        <v>0.43333333333333335</v>
      </c>
      <c r="W46" t="str">
        <f t="shared" si="13"/>
        <v>Low sumFollow</v>
      </c>
      <c r="X46">
        <v>-0.67168759235945341</v>
      </c>
      <c r="Y46">
        <f t="shared" si="14"/>
        <v>0.33333333333333331</v>
      </c>
      <c r="Z46" t="str">
        <f t="shared" si="15"/>
        <v>Low verif</v>
      </c>
      <c r="AA46">
        <v>0.26878516501864103</v>
      </c>
      <c r="AB46">
        <f t="shared" si="16"/>
        <v>0.66666666666666663</v>
      </c>
      <c r="AC46" t="str">
        <f t="shared" si="17"/>
        <v>Increase</v>
      </c>
    </row>
    <row r="47" spans="1:29" x14ac:dyDescent="0.25">
      <c r="A47" t="s">
        <v>10</v>
      </c>
      <c r="B47" s="1">
        <v>43056</v>
      </c>
      <c r="C47" s="8">
        <v>2.1330977045408881</v>
      </c>
      <c r="D47" s="15">
        <f t="shared" si="0"/>
        <v>0.98333333333333328</v>
      </c>
      <c r="E47" s="14" t="str">
        <f t="shared" si="1"/>
        <v>Very high subjectivity</v>
      </c>
      <c r="F47">
        <v>-4.5689422853735744</v>
      </c>
      <c r="G47">
        <f t="shared" si="2"/>
        <v>1.6666666666666666E-2</v>
      </c>
      <c r="H47" t="str">
        <f t="shared" si="3"/>
        <v>Very low polarity</v>
      </c>
      <c r="I47">
        <v>-0.85036048793518282</v>
      </c>
      <c r="J47">
        <f t="shared" si="4"/>
        <v>0.2</v>
      </c>
      <c r="K47" t="str">
        <f t="shared" si="5"/>
        <v>Very early time sent</v>
      </c>
      <c r="L47">
        <v>-0.13472022839186737</v>
      </c>
      <c r="M47">
        <f t="shared" si="6"/>
        <v>0.6333333333333333</v>
      </c>
      <c r="N47" t="str">
        <f t="shared" si="7"/>
        <v>High numTweets</v>
      </c>
      <c r="O47">
        <v>-0.31531625399934771</v>
      </c>
      <c r="P47">
        <f t="shared" si="8"/>
        <v>0.48333333333333334</v>
      </c>
      <c r="Q47" t="str">
        <f t="shared" si="9"/>
        <v>Low sumRetweets</v>
      </c>
      <c r="R47">
        <v>-0.48742941957580904</v>
      </c>
      <c r="S47">
        <f t="shared" si="10"/>
        <v>0.4</v>
      </c>
      <c r="T47" t="str">
        <f t="shared" si="11"/>
        <v>Low sumFaves</v>
      </c>
      <c r="U47">
        <v>-0.31909585002465624</v>
      </c>
      <c r="V47">
        <f t="shared" si="12"/>
        <v>0.5</v>
      </c>
      <c r="W47" t="str">
        <f t="shared" si="13"/>
        <v>Low sumFollow</v>
      </c>
      <c r="X47">
        <v>-0.56910853026834363</v>
      </c>
      <c r="Y47">
        <f t="shared" si="14"/>
        <v>0.4</v>
      </c>
      <c r="Z47" t="str">
        <f t="shared" si="15"/>
        <v>Low verif</v>
      </c>
      <c r="AA47">
        <v>-0.21401075578976578</v>
      </c>
      <c r="AB47">
        <f t="shared" si="16"/>
        <v>0.31666666666666665</v>
      </c>
      <c r="AC47" t="str">
        <f t="shared" si="17"/>
        <v>Decrease</v>
      </c>
    </row>
    <row r="48" spans="1:29" x14ac:dyDescent="0.25">
      <c r="A48" t="s">
        <v>10</v>
      </c>
      <c r="B48" s="1">
        <v>43055</v>
      </c>
      <c r="C48" s="8">
        <v>2.292336541275191E-2</v>
      </c>
      <c r="D48" s="15">
        <f t="shared" si="0"/>
        <v>0.6166666666666667</v>
      </c>
      <c r="E48" s="14" t="str">
        <f t="shared" si="1"/>
        <v>High subjectivity</v>
      </c>
      <c r="F48">
        <v>9.4223521865528945E-2</v>
      </c>
      <c r="G48">
        <f t="shared" si="2"/>
        <v>0.58333333333333337</v>
      </c>
      <c r="H48" t="str">
        <f t="shared" si="3"/>
        <v>High polarity</v>
      </c>
      <c r="I48">
        <v>1.0075802955033957</v>
      </c>
      <c r="J48">
        <f t="shared" si="4"/>
        <v>0.9</v>
      </c>
      <c r="K48" t="str">
        <f t="shared" si="5"/>
        <v>Late time sent</v>
      </c>
      <c r="L48">
        <v>-0.71941000159328483</v>
      </c>
      <c r="M48">
        <f t="shared" si="6"/>
        <v>0.18333333333333332</v>
      </c>
      <c r="N48" t="str">
        <f t="shared" si="7"/>
        <v>Very low numTweets</v>
      </c>
      <c r="O48">
        <v>-0.3422997473794801</v>
      </c>
      <c r="P48">
        <f t="shared" si="8"/>
        <v>0.15</v>
      </c>
      <c r="Q48" t="str">
        <f t="shared" si="9"/>
        <v>Very low sumRetweets</v>
      </c>
      <c r="R48">
        <v>-0.49616233694510536</v>
      </c>
      <c r="S48">
        <f t="shared" si="10"/>
        <v>0.18333333333333332</v>
      </c>
      <c r="T48" t="str">
        <f t="shared" si="11"/>
        <v>Very low sumFaves</v>
      </c>
      <c r="U48">
        <v>-0.30956613668189459</v>
      </c>
      <c r="V48">
        <f t="shared" si="12"/>
        <v>0.53333333333333333</v>
      </c>
      <c r="W48" t="str">
        <f t="shared" si="13"/>
        <v>High sumFollow</v>
      </c>
      <c r="X48">
        <v>-0.56910853026834363</v>
      </c>
      <c r="Y48">
        <f t="shared" si="14"/>
        <v>0.4</v>
      </c>
      <c r="Z48" t="str">
        <f t="shared" si="15"/>
        <v>Low verif</v>
      </c>
      <c r="AA48">
        <v>0.16122482372282837</v>
      </c>
      <c r="AB48">
        <f t="shared" si="16"/>
        <v>0.55000000000000004</v>
      </c>
      <c r="AC48" t="str">
        <f t="shared" si="17"/>
        <v>Increase</v>
      </c>
    </row>
    <row r="49" spans="1:29" x14ac:dyDescent="0.25">
      <c r="A49" t="s">
        <v>10</v>
      </c>
      <c r="B49" s="1">
        <v>43054</v>
      </c>
      <c r="C49" s="8">
        <v>-0.86443286509290118</v>
      </c>
      <c r="D49" s="15">
        <f t="shared" si="0"/>
        <v>0.18333333333333332</v>
      </c>
      <c r="E49" s="14" t="str">
        <f t="shared" si="1"/>
        <v>Very low subjectivity</v>
      </c>
      <c r="F49">
        <v>5.3013539277676526E-2</v>
      </c>
      <c r="G49">
        <f t="shared" si="2"/>
        <v>0.55000000000000004</v>
      </c>
      <c r="H49" t="str">
        <f t="shared" si="3"/>
        <v>High polarity</v>
      </c>
      <c r="I49">
        <v>-0.71475971791759518</v>
      </c>
      <c r="J49">
        <f t="shared" si="4"/>
        <v>0.21666666666666667</v>
      </c>
      <c r="K49" t="str">
        <f t="shared" si="5"/>
        <v>Late time sent</v>
      </c>
      <c r="L49">
        <v>-0.65944181972647276</v>
      </c>
      <c r="M49">
        <f t="shared" si="6"/>
        <v>0.31666666666666665</v>
      </c>
      <c r="N49" t="str">
        <f t="shared" si="7"/>
        <v>Low numTweets</v>
      </c>
      <c r="O49">
        <v>-0.33918202805098396</v>
      </c>
      <c r="P49">
        <f t="shared" si="8"/>
        <v>0.3</v>
      </c>
      <c r="Q49" t="str">
        <f t="shared" si="9"/>
        <v>Low sumRetweets</v>
      </c>
      <c r="R49">
        <v>-0.49502978672377473</v>
      </c>
      <c r="S49">
        <f t="shared" si="10"/>
        <v>0.23333333333333334</v>
      </c>
      <c r="T49" t="str">
        <f t="shared" si="11"/>
        <v>Very low sumFaves</v>
      </c>
      <c r="U49">
        <v>-0.59035801353063533</v>
      </c>
      <c r="V49">
        <f t="shared" si="12"/>
        <v>0.33333333333333331</v>
      </c>
      <c r="W49" t="str">
        <f t="shared" si="13"/>
        <v>Low sumFollow</v>
      </c>
      <c r="X49">
        <v>-0.75751802865929108</v>
      </c>
      <c r="Y49">
        <f t="shared" si="14"/>
        <v>0.26666666666666666</v>
      </c>
      <c r="Z49" t="str">
        <f t="shared" si="15"/>
        <v>Low verif</v>
      </c>
      <c r="AA49">
        <v>-0.21437973177545397</v>
      </c>
      <c r="AB49">
        <f t="shared" si="16"/>
        <v>0.3</v>
      </c>
      <c r="AC49" t="str">
        <f t="shared" si="17"/>
        <v>Decrease</v>
      </c>
    </row>
    <row r="50" spans="1:29" x14ac:dyDescent="0.25">
      <c r="A50" t="s">
        <v>10</v>
      </c>
      <c r="B50" s="1">
        <v>43053</v>
      </c>
      <c r="C50" s="8">
        <v>-8.9678643178148859E-2</v>
      </c>
      <c r="D50" s="15">
        <f t="shared" si="0"/>
        <v>0.51666666666666672</v>
      </c>
      <c r="E50" s="14" t="str">
        <f t="shared" si="1"/>
        <v>High subjectivity</v>
      </c>
      <c r="F50">
        <v>-0.14559022432716165</v>
      </c>
      <c r="G50">
        <f t="shared" si="2"/>
        <v>0.48333333333333334</v>
      </c>
      <c r="H50" t="str">
        <f t="shared" si="3"/>
        <v>Low polarity</v>
      </c>
      <c r="I50">
        <v>-0.3578879237414323</v>
      </c>
      <c r="J50">
        <f t="shared" si="4"/>
        <v>0.35</v>
      </c>
      <c r="K50" t="str">
        <f t="shared" si="5"/>
        <v>Early time sent</v>
      </c>
      <c r="L50">
        <v>-9.3492103358434053E-2</v>
      </c>
      <c r="M50">
        <f t="shared" si="6"/>
        <v>0.65</v>
      </c>
      <c r="N50" t="str">
        <f t="shared" si="7"/>
        <v>High numTweets</v>
      </c>
      <c r="O50">
        <v>-0.30510231155279305</v>
      </c>
      <c r="P50">
        <f t="shared" si="8"/>
        <v>0.5</v>
      </c>
      <c r="Q50" t="str">
        <f t="shared" si="9"/>
        <v>Low sumRetweets</v>
      </c>
      <c r="R50">
        <v>-0.49017664983156689</v>
      </c>
      <c r="S50">
        <f t="shared" si="10"/>
        <v>0.38333333333333336</v>
      </c>
      <c r="T50" t="str">
        <f t="shared" si="11"/>
        <v>Low sumFaves</v>
      </c>
      <c r="U50">
        <v>-0.4082728809398789</v>
      </c>
      <c r="V50">
        <f t="shared" si="12"/>
        <v>0.46666666666666667</v>
      </c>
      <c r="W50" t="str">
        <f t="shared" si="13"/>
        <v>Low sumFollow</v>
      </c>
      <c r="X50">
        <v>-0.56910853026834363</v>
      </c>
      <c r="Y50">
        <f t="shared" si="14"/>
        <v>0.4</v>
      </c>
      <c r="Z50" t="str">
        <f t="shared" si="15"/>
        <v>Low verif</v>
      </c>
      <c r="AA50">
        <v>-0.36235665807140666</v>
      </c>
      <c r="AB50">
        <f t="shared" si="16"/>
        <v>0.25</v>
      </c>
      <c r="AC50" t="str">
        <f t="shared" si="17"/>
        <v>Big decrease</v>
      </c>
    </row>
    <row r="51" spans="1:29" x14ac:dyDescent="0.25">
      <c r="A51" t="s">
        <v>10</v>
      </c>
      <c r="B51" s="1">
        <v>43052</v>
      </c>
      <c r="C51" s="8">
        <v>-0.12841861874081695</v>
      </c>
      <c r="D51" s="15">
        <f t="shared" si="0"/>
        <v>0.48333333333333334</v>
      </c>
      <c r="E51" s="14" t="str">
        <f t="shared" si="1"/>
        <v>Low subjectivity</v>
      </c>
      <c r="F51">
        <v>0.36765096375233564</v>
      </c>
      <c r="G51">
        <f t="shared" si="2"/>
        <v>0.71666666666666667</v>
      </c>
      <c r="H51" t="str">
        <f t="shared" si="3"/>
        <v>High polarity</v>
      </c>
      <c r="I51">
        <v>-1.5693599196640291</v>
      </c>
      <c r="J51">
        <f t="shared" si="4"/>
        <v>0.05</v>
      </c>
      <c r="K51" t="str">
        <f t="shared" si="5"/>
        <v>Late time sent</v>
      </c>
      <c r="L51">
        <v>-0.67818187655985152</v>
      </c>
      <c r="M51">
        <f t="shared" si="6"/>
        <v>0.26666666666666666</v>
      </c>
      <c r="N51" t="str">
        <f t="shared" si="7"/>
        <v>Low numTweets</v>
      </c>
      <c r="O51">
        <v>-0.3293984778349624</v>
      </c>
      <c r="P51">
        <f t="shared" si="8"/>
        <v>0.43333333333333335</v>
      </c>
      <c r="Q51" t="str">
        <f t="shared" si="9"/>
        <v>Low sumRetweets</v>
      </c>
      <c r="R51">
        <v>-0.48356176815062241</v>
      </c>
      <c r="S51">
        <f t="shared" si="10"/>
        <v>0.43333333333333335</v>
      </c>
      <c r="T51" t="str">
        <f t="shared" si="11"/>
        <v>Low sumFaves</v>
      </c>
      <c r="U51">
        <v>-0.79730402535378841</v>
      </c>
      <c r="V51">
        <f t="shared" si="12"/>
        <v>0.15</v>
      </c>
      <c r="W51" t="str">
        <f t="shared" si="13"/>
        <v>Very low sumFollow</v>
      </c>
      <c r="X51">
        <v>-0.75751802865929108</v>
      </c>
      <c r="Y51">
        <f t="shared" si="14"/>
        <v>0.26666666666666666</v>
      </c>
      <c r="Z51" t="str">
        <f t="shared" si="15"/>
        <v>Low verif</v>
      </c>
      <c r="AA51">
        <v>0.68623604184548304</v>
      </c>
      <c r="AB51">
        <f t="shared" si="16"/>
        <v>0.83333333333333337</v>
      </c>
      <c r="AC51" t="str">
        <f t="shared" si="17"/>
        <v>Big increase</v>
      </c>
    </row>
    <row r="52" spans="1:29" x14ac:dyDescent="0.25">
      <c r="A52" t="s">
        <v>43</v>
      </c>
      <c r="B52" s="1">
        <v>43056</v>
      </c>
      <c r="C52" s="8">
        <v>0.96300678936403428</v>
      </c>
      <c r="D52" s="15">
        <f t="shared" si="0"/>
        <v>0.81666666666666665</v>
      </c>
      <c r="E52" s="14" t="str">
        <f t="shared" si="1"/>
        <v>Very high subjectivity</v>
      </c>
      <c r="F52">
        <v>1.1432542784143502</v>
      </c>
      <c r="G52">
        <f t="shared" si="2"/>
        <v>0.91666666666666663</v>
      </c>
      <c r="H52" t="str">
        <f t="shared" si="3"/>
        <v>Very high polarity</v>
      </c>
      <c r="I52">
        <v>-0.14450066547364981</v>
      </c>
      <c r="J52">
        <f t="shared" si="4"/>
        <v>0.4</v>
      </c>
      <c r="K52" t="str">
        <f t="shared" si="5"/>
        <v>Very late time sent</v>
      </c>
      <c r="L52">
        <v>-0.97975674337304308</v>
      </c>
      <c r="M52">
        <f t="shared" si="6"/>
        <v>6.6666666666666666E-2</v>
      </c>
      <c r="N52" t="str">
        <f t="shared" si="7"/>
        <v>Very low numTweets</v>
      </c>
      <c r="O52">
        <v>-0.33845723257641369</v>
      </c>
      <c r="P52">
        <f t="shared" si="8"/>
        <v>0.31666666666666665</v>
      </c>
      <c r="Q52" t="str">
        <f t="shared" si="9"/>
        <v>Low sumRetweets</v>
      </c>
      <c r="R52">
        <v>-0.46869048736953844</v>
      </c>
      <c r="S52">
        <f t="shared" si="10"/>
        <v>0.45</v>
      </c>
      <c r="T52" t="str">
        <f t="shared" si="11"/>
        <v>Low sumFaves</v>
      </c>
      <c r="U52">
        <v>-0.79883037446832883</v>
      </c>
      <c r="V52">
        <f t="shared" si="12"/>
        <v>0.13333333333333333</v>
      </c>
      <c r="W52" t="str">
        <f t="shared" si="13"/>
        <v>Very low sumFollow</v>
      </c>
      <c r="X52">
        <v>-0.71594098621191671</v>
      </c>
      <c r="Y52">
        <f t="shared" si="14"/>
        <v>0.31666666666666665</v>
      </c>
      <c r="Z52" t="str">
        <f t="shared" si="15"/>
        <v>Low verif</v>
      </c>
      <c r="AA52">
        <v>1.3057907511477513</v>
      </c>
      <c r="AB52">
        <f t="shared" si="16"/>
        <v>0.96666666666666667</v>
      </c>
      <c r="AC52" t="str">
        <f t="shared" si="17"/>
        <v>Big increase</v>
      </c>
    </row>
    <row r="53" spans="1:29" x14ac:dyDescent="0.25">
      <c r="A53" t="s">
        <v>43</v>
      </c>
      <c r="B53" s="1">
        <v>43055</v>
      </c>
      <c r="C53" s="8">
        <v>1.5904139680687512</v>
      </c>
      <c r="D53" s="15">
        <f t="shared" si="0"/>
        <v>0.9</v>
      </c>
      <c r="E53" s="14" t="str">
        <f t="shared" si="1"/>
        <v>Very high subjectivity</v>
      </c>
      <c r="F53">
        <v>0.98419665895133468</v>
      </c>
      <c r="G53">
        <f t="shared" si="2"/>
        <v>0.8833333333333333</v>
      </c>
      <c r="H53" t="str">
        <f t="shared" si="3"/>
        <v>Very high polarity</v>
      </c>
      <c r="I53">
        <v>0.91244952262386159</v>
      </c>
      <c r="J53">
        <f t="shared" si="4"/>
        <v>0.85</v>
      </c>
      <c r="K53" t="str">
        <f t="shared" si="5"/>
        <v>Very late time sent</v>
      </c>
      <c r="L53">
        <v>-0.7846540977759443</v>
      </c>
      <c r="M53">
        <f t="shared" si="6"/>
        <v>0.16666666666666666</v>
      </c>
      <c r="N53" t="str">
        <f t="shared" si="7"/>
        <v>Very low numTweets</v>
      </c>
      <c r="O53">
        <v>-0.33420570449277814</v>
      </c>
      <c r="P53">
        <f t="shared" si="8"/>
        <v>0.41666666666666669</v>
      </c>
      <c r="Q53" t="str">
        <f t="shared" si="9"/>
        <v>Low sumRetweets</v>
      </c>
      <c r="R53">
        <v>-0.45161236541368921</v>
      </c>
      <c r="S53">
        <f t="shared" si="10"/>
        <v>0.46666666666666667</v>
      </c>
      <c r="T53" t="str">
        <f t="shared" si="11"/>
        <v>Low sumFaves</v>
      </c>
      <c r="U53">
        <v>-0.29140112100509052</v>
      </c>
      <c r="V53">
        <f t="shared" si="12"/>
        <v>0.55000000000000004</v>
      </c>
      <c r="W53" t="str">
        <f t="shared" si="13"/>
        <v>High sumFollow</v>
      </c>
      <c r="X53">
        <v>-0.64967306654431967</v>
      </c>
      <c r="Y53">
        <f t="shared" si="14"/>
        <v>0.36666666666666664</v>
      </c>
      <c r="Z53" t="str">
        <f t="shared" si="15"/>
        <v>Low verif</v>
      </c>
      <c r="AA53">
        <v>0.73814582686056496</v>
      </c>
      <c r="AB53">
        <f t="shared" si="16"/>
        <v>0.8666666666666667</v>
      </c>
      <c r="AC53" t="str">
        <f t="shared" si="17"/>
        <v>Big increase</v>
      </c>
    </row>
    <row r="54" spans="1:29" x14ac:dyDescent="0.25">
      <c r="A54" t="s">
        <v>43</v>
      </c>
      <c r="B54" s="1">
        <v>43054</v>
      </c>
      <c r="C54" s="8">
        <v>-2.9501743190596515E-2</v>
      </c>
      <c r="D54" s="15">
        <f t="shared" si="0"/>
        <v>0.58333333333333337</v>
      </c>
      <c r="E54" s="14" t="str">
        <f t="shared" si="1"/>
        <v>High subjectivity</v>
      </c>
      <c r="F54">
        <v>2.1495776384142338</v>
      </c>
      <c r="G54">
        <f t="shared" si="2"/>
        <v>0.98333333333333328</v>
      </c>
      <c r="H54" t="str">
        <f t="shared" si="3"/>
        <v>Very high polarity</v>
      </c>
      <c r="I54">
        <v>0.6133920105454963</v>
      </c>
      <c r="J54">
        <f t="shared" si="4"/>
        <v>0.75</v>
      </c>
      <c r="K54" t="str">
        <f t="shared" si="5"/>
        <v>Very late time sent</v>
      </c>
      <c r="L54">
        <v>-0.42081402895973286</v>
      </c>
      <c r="M54">
        <f t="shared" si="6"/>
        <v>0.58333333333333337</v>
      </c>
      <c r="N54" t="str">
        <f t="shared" si="7"/>
        <v>High numTweets</v>
      </c>
      <c r="O54">
        <v>-0.27454770121411282</v>
      </c>
      <c r="P54">
        <f t="shared" si="8"/>
        <v>0.6166666666666667</v>
      </c>
      <c r="Q54" t="str">
        <f t="shared" si="9"/>
        <v>High sumRetweets</v>
      </c>
      <c r="R54">
        <v>-0.24719749482168202</v>
      </c>
      <c r="S54">
        <f t="shared" si="10"/>
        <v>0.66666666666666663</v>
      </c>
      <c r="T54" t="str">
        <f t="shared" si="11"/>
        <v>High sumFaves</v>
      </c>
      <c r="U54">
        <v>-0.42495653498951658</v>
      </c>
      <c r="V54">
        <f t="shared" si="12"/>
        <v>0.45</v>
      </c>
      <c r="W54" t="str">
        <f t="shared" si="13"/>
        <v>Low sumFollow</v>
      </c>
      <c r="X54">
        <v>-0.18579762887114054</v>
      </c>
      <c r="Y54">
        <f t="shared" si="14"/>
        <v>0.55000000000000004</v>
      </c>
      <c r="Z54" t="str">
        <f t="shared" si="15"/>
        <v>High verif</v>
      </c>
      <c r="AA54">
        <v>0.22427680800646727</v>
      </c>
      <c r="AB54">
        <f t="shared" si="16"/>
        <v>0.6166666666666667</v>
      </c>
      <c r="AC54" t="str">
        <f t="shared" si="17"/>
        <v>Increase</v>
      </c>
    </row>
    <row r="55" spans="1:29" x14ac:dyDescent="0.25">
      <c r="A55" t="s">
        <v>43</v>
      </c>
      <c r="B55" s="1">
        <v>43053</v>
      </c>
      <c r="C55" s="8">
        <v>0.4628147867238413</v>
      </c>
      <c r="D55" s="15">
        <f t="shared" si="0"/>
        <v>0.78333333333333333</v>
      </c>
      <c r="E55" s="14" t="str">
        <f t="shared" si="1"/>
        <v>Very high subjectivity</v>
      </c>
      <c r="F55">
        <v>0.57814295433091922</v>
      </c>
      <c r="G55">
        <f t="shared" si="2"/>
        <v>0.8</v>
      </c>
      <c r="H55" t="str">
        <f t="shared" si="3"/>
        <v>Very high polarity</v>
      </c>
      <c r="I55">
        <v>-1.3727913615227316</v>
      </c>
      <c r="J55">
        <f t="shared" si="4"/>
        <v>0.13333333333333333</v>
      </c>
      <c r="K55" t="str">
        <f t="shared" si="5"/>
        <v>Very late time sent</v>
      </c>
      <c r="L55">
        <v>-1.0245776214156199</v>
      </c>
      <c r="M55">
        <f t="shared" si="6"/>
        <v>3.3333333333333333E-2</v>
      </c>
      <c r="N55" t="str">
        <f t="shared" si="7"/>
        <v>Very low numTweets</v>
      </c>
      <c r="O55">
        <v>-0.33815447504027984</v>
      </c>
      <c r="P55">
        <f t="shared" si="8"/>
        <v>0.33333333333333331</v>
      </c>
      <c r="Q55" t="str">
        <f t="shared" si="9"/>
        <v>Low sumRetweets</v>
      </c>
      <c r="R55">
        <v>-0.48408991301873028</v>
      </c>
      <c r="S55">
        <f t="shared" si="10"/>
        <v>0.41666666666666669</v>
      </c>
      <c r="T55" t="str">
        <f t="shared" si="11"/>
        <v>Low sumFaves</v>
      </c>
      <c r="U55">
        <v>-0.78469944974648864</v>
      </c>
      <c r="V55">
        <f t="shared" si="12"/>
        <v>0.18333333333333332</v>
      </c>
      <c r="W55" t="str">
        <f t="shared" si="13"/>
        <v>Very low sumFollow</v>
      </c>
      <c r="X55">
        <v>-0.78220890587951364</v>
      </c>
      <c r="Y55">
        <f t="shared" si="14"/>
        <v>0.21666666666666667</v>
      </c>
      <c r="Z55" t="str">
        <f t="shared" si="15"/>
        <v>Very low verif</v>
      </c>
      <c r="AA55">
        <v>1.448745035437311</v>
      </c>
      <c r="AB55">
        <f t="shared" si="16"/>
        <v>0.98333333333333328</v>
      </c>
      <c r="AC55" t="str">
        <f t="shared" si="17"/>
        <v>Big increase</v>
      </c>
    </row>
    <row r="56" spans="1:29" x14ac:dyDescent="0.25">
      <c r="A56" t="s">
        <v>43</v>
      </c>
      <c r="B56" s="1">
        <v>43052</v>
      </c>
      <c r="C56" s="8">
        <v>0.97996232511205927</v>
      </c>
      <c r="D56" s="15">
        <f t="shared" si="0"/>
        <v>0.83333333333333337</v>
      </c>
      <c r="E56" s="14" t="str">
        <f t="shared" si="1"/>
        <v>Very high subjectivity</v>
      </c>
      <c r="F56">
        <v>0.7594556998280737</v>
      </c>
      <c r="G56">
        <f t="shared" si="2"/>
        <v>0.83333333333333337</v>
      </c>
      <c r="H56" t="str">
        <f t="shared" si="3"/>
        <v>Very high polarity</v>
      </c>
      <c r="I56">
        <v>0.24127826942100714</v>
      </c>
      <c r="J56">
        <f t="shared" si="4"/>
        <v>0.6166666666666667</v>
      </c>
      <c r="K56" t="str">
        <f t="shared" si="5"/>
        <v>Very late time sent</v>
      </c>
      <c r="L56">
        <v>-0.87429585386109765</v>
      </c>
      <c r="M56">
        <f t="shared" si="6"/>
        <v>0.11666666666666667</v>
      </c>
      <c r="N56" t="str">
        <f t="shared" si="7"/>
        <v>Very low numTweets</v>
      </c>
      <c r="O56">
        <v>-0.32577095337939094</v>
      </c>
      <c r="P56">
        <f t="shared" si="8"/>
        <v>0.45</v>
      </c>
      <c r="Q56" t="str">
        <f t="shared" si="9"/>
        <v>Low sumRetweets</v>
      </c>
      <c r="R56">
        <v>-0.42324197122474599</v>
      </c>
      <c r="S56">
        <f t="shared" si="10"/>
        <v>0.5</v>
      </c>
      <c r="T56" t="str">
        <f t="shared" si="11"/>
        <v>Low sumFaves</v>
      </c>
      <c r="U56">
        <v>-0.55950264956712281</v>
      </c>
      <c r="V56">
        <f t="shared" si="12"/>
        <v>0.35</v>
      </c>
      <c r="W56" t="str">
        <f t="shared" si="13"/>
        <v>Low sumFollow</v>
      </c>
      <c r="X56">
        <v>-0.78220890587951364</v>
      </c>
      <c r="Y56">
        <f t="shared" si="14"/>
        <v>0.21666666666666667</v>
      </c>
      <c r="Z56" t="str">
        <f t="shared" si="15"/>
        <v>Very low verif</v>
      </c>
      <c r="AA56">
        <v>-0.41060642129091879</v>
      </c>
      <c r="AB56">
        <f t="shared" si="16"/>
        <v>0.21666666666666667</v>
      </c>
      <c r="AC56" t="str">
        <f t="shared" si="17"/>
        <v>Big decrease</v>
      </c>
    </row>
    <row r="57" spans="1:29" x14ac:dyDescent="0.25">
      <c r="A57" t="s">
        <v>15</v>
      </c>
      <c r="B57" s="1">
        <v>43056</v>
      </c>
      <c r="C57" s="8">
        <v>0.11541484045521223</v>
      </c>
      <c r="D57" s="15">
        <f t="shared" si="0"/>
        <v>0.66666666666666663</v>
      </c>
      <c r="E57" s="14" t="str">
        <f t="shared" si="1"/>
        <v>High subjectivity</v>
      </c>
      <c r="F57">
        <v>0.23818003145111957</v>
      </c>
      <c r="G57">
        <f t="shared" si="2"/>
        <v>0.65</v>
      </c>
      <c r="H57" t="str">
        <f t="shared" si="3"/>
        <v>High polarity</v>
      </c>
      <c r="I57">
        <v>-0.45880012483074617</v>
      </c>
      <c r="J57">
        <f t="shared" si="4"/>
        <v>0.33333333333333331</v>
      </c>
      <c r="K57" t="str">
        <f t="shared" si="5"/>
        <v>Late time sent</v>
      </c>
      <c r="L57">
        <v>-0.6956319331065951</v>
      </c>
      <c r="M57">
        <f t="shared" si="6"/>
        <v>0.25</v>
      </c>
      <c r="N57" t="str">
        <f t="shared" si="7"/>
        <v>Very low numTweets</v>
      </c>
      <c r="O57">
        <v>-0.34320614969238816</v>
      </c>
      <c r="P57">
        <f t="shared" si="8"/>
        <v>0.11666666666666667</v>
      </c>
      <c r="Q57" t="str">
        <f t="shared" si="9"/>
        <v>Very low sumRetweets</v>
      </c>
      <c r="R57">
        <v>-0.49599885159729357</v>
      </c>
      <c r="S57">
        <f t="shared" si="10"/>
        <v>0.2</v>
      </c>
      <c r="T57" t="str">
        <f t="shared" si="11"/>
        <v>Very low sumFaves</v>
      </c>
      <c r="U57">
        <v>-0.50313353967170615</v>
      </c>
      <c r="V57">
        <f t="shared" si="12"/>
        <v>0.4</v>
      </c>
      <c r="W57" t="str">
        <f t="shared" si="13"/>
        <v>Low sumFollow</v>
      </c>
      <c r="X57">
        <v>-0.58408224163931177</v>
      </c>
      <c r="Y57">
        <f t="shared" si="14"/>
        <v>0.38333333333333336</v>
      </c>
      <c r="Z57" t="str">
        <f t="shared" si="15"/>
        <v>Low verif</v>
      </c>
      <c r="AA57">
        <v>-6.3714537619441194E-2</v>
      </c>
      <c r="AB57">
        <f t="shared" si="16"/>
        <v>0.4</v>
      </c>
      <c r="AC57" t="str">
        <f t="shared" si="17"/>
        <v>Decrease</v>
      </c>
    </row>
    <row r="58" spans="1:29" x14ac:dyDescent="0.25">
      <c r="A58" t="s">
        <v>15</v>
      </c>
      <c r="B58" s="1">
        <v>43055</v>
      </c>
      <c r="C58" s="8">
        <v>0.21218588698664034</v>
      </c>
      <c r="D58" s="15">
        <f t="shared" si="0"/>
        <v>0.71666666666666667</v>
      </c>
      <c r="E58" s="14" t="str">
        <f t="shared" si="1"/>
        <v>High subjectivity</v>
      </c>
      <c r="F58">
        <v>0.26402368800981529</v>
      </c>
      <c r="G58">
        <f t="shared" si="2"/>
        <v>0.68333333333333335</v>
      </c>
      <c r="H58" t="str">
        <f t="shared" si="3"/>
        <v>High polarity</v>
      </c>
      <c r="I58">
        <v>-1.4905222627385302</v>
      </c>
      <c r="J58">
        <f t="shared" si="4"/>
        <v>6.6666666666666666E-2</v>
      </c>
      <c r="K58" t="str">
        <f t="shared" si="5"/>
        <v>Late time sent</v>
      </c>
      <c r="L58">
        <v>-0.50269829196089555</v>
      </c>
      <c r="M58">
        <f t="shared" si="6"/>
        <v>0.51666666666666672</v>
      </c>
      <c r="N58" t="str">
        <f t="shared" si="7"/>
        <v>High numTweets</v>
      </c>
      <c r="O58">
        <v>-0.3409552889158326</v>
      </c>
      <c r="P58">
        <f t="shared" si="8"/>
        <v>0.23333333333333334</v>
      </c>
      <c r="Q58" t="str">
        <f t="shared" si="9"/>
        <v>Very low sumRetweets</v>
      </c>
      <c r="R58">
        <v>-0.49336254442451444</v>
      </c>
      <c r="S58">
        <f t="shared" si="10"/>
        <v>0.3</v>
      </c>
      <c r="T58" t="str">
        <f t="shared" si="11"/>
        <v>Low sumFaves</v>
      </c>
      <c r="U58">
        <v>-0.50959413235266471</v>
      </c>
      <c r="V58">
        <f t="shared" si="12"/>
        <v>0.38333333333333336</v>
      </c>
      <c r="W58" t="str">
        <f t="shared" si="13"/>
        <v>Low sumFollow</v>
      </c>
      <c r="X58">
        <v>-0.22751540295324688</v>
      </c>
      <c r="Y58">
        <f t="shared" si="14"/>
        <v>0.51666666666666672</v>
      </c>
      <c r="Z58" t="str">
        <f t="shared" si="15"/>
        <v>High verif</v>
      </c>
      <c r="AA58">
        <v>-0.60862868414888771</v>
      </c>
      <c r="AB58">
        <f t="shared" si="16"/>
        <v>0.2</v>
      </c>
      <c r="AC58" t="str">
        <f t="shared" si="17"/>
        <v>Big decrease</v>
      </c>
    </row>
    <row r="59" spans="1:29" x14ac:dyDescent="0.25">
      <c r="A59" t="s">
        <v>15</v>
      </c>
      <c r="B59" s="1">
        <v>43054</v>
      </c>
      <c r="C59" s="8">
        <v>-7.8177453852370585E-2</v>
      </c>
      <c r="D59" s="15">
        <f t="shared" si="0"/>
        <v>0.55000000000000004</v>
      </c>
      <c r="E59" s="14" t="str">
        <f t="shared" si="1"/>
        <v>High subjectivity</v>
      </c>
      <c r="F59">
        <v>0.49116407162424697</v>
      </c>
      <c r="G59">
        <f t="shared" si="2"/>
        <v>0.75</v>
      </c>
      <c r="H59" t="str">
        <f t="shared" si="3"/>
        <v>High polarity</v>
      </c>
      <c r="I59">
        <v>-0.47193973442846421</v>
      </c>
      <c r="J59">
        <f t="shared" si="4"/>
        <v>0.31666666666666665</v>
      </c>
      <c r="K59" t="str">
        <f t="shared" si="5"/>
        <v>Late time sent</v>
      </c>
      <c r="L59">
        <v>-0.51688458910396162</v>
      </c>
      <c r="M59">
        <f t="shared" si="6"/>
        <v>0.46666666666666667</v>
      </c>
      <c r="N59" t="str">
        <f t="shared" si="7"/>
        <v>Low numTweets</v>
      </c>
      <c r="O59">
        <v>-0.3407347721054198</v>
      </c>
      <c r="P59">
        <f t="shared" si="8"/>
        <v>0.25</v>
      </c>
      <c r="Q59" t="str">
        <f t="shared" si="9"/>
        <v>Very low sumRetweets</v>
      </c>
      <c r="R59">
        <v>-0.49276114043734154</v>
      </c>
      <c r="S59">
        <f t="shared" si="10"/>
        <v>0.35</v>
      </c>
      <c r="T59" t="str">
        <f t="shared" si="11"/>
        <v>Low sumFaves</v>
      </c>
      <c r="U59">
        <v>-0.20892620664089367</v>
      </c>
      <c r="V59">
        <f t="shared" si="12"/>
        <v>0.58333333333333337</v>
      </c>
      <c r="W59" t="str">
        <f t="shared" si="13"/>
        <v>High sumFollow</v>
      </c>
      <c r="X59">
        <v>-1.3575299741607818E-2</v>
      </c>
      <c r="Y59">
        <f t="shared" si="14"/>
        <v>0.6</v>
      </c>
      <c r="Z59" t="str">
        <f t="shared" si="15"/>
        <v>High verif</v>
      </c>
      <c r="AA59">
        <v>0.44213967523915559</v>
      </c>
      <c r="AB59">
        <f t="shared" si="16"/>
        <v>0.73333333333333328</v>
      </c>
      <c r="AC59" t="str">
        <f t="shared" si="17"/>
        <v>Increase</v>
      </c>
    </row>
    <row r="60" spans="1:29" x14ac:dyDescent="0.25">
      <c r="A60" t="s">
        <v>15</v>
      </c>
      <c r="B60" s="1">
        <v>43053</v>
      </c>
      <c r="C60" s="8">
        <v>-0.27404571952685075</v>
      </c>
      <c r="D60" s="15">
        <f t="shared" si="0"/>
        <v>0.4</v>
      </c>
      <c r="E60" s="14" t="str">
        <f t="shared" si="1"/>
        <v>Low subjectivity</v>
      </c>
      <c r="F60">
        <v>0.18736335671706314</v>
      </c>
      <c r="G60">
        <f t="shared" si="2"/>
        <v>0.6166666666666667</v>
      </c>
      <c r="H60" t="str">
        <f t="shared" si="3"/>
        <v>High polarity</v>
      </c>
      <c r="I60">
        <v>-0.60806608861850153</v>
      </c>
      <c r="J60">
        <f t="shared" si="4"/>
        <v>0.26666666666666666</v>
      </c>
      <c r="K60" t="str">
        <f t="shared" si="5"/>
        <v>Late time sent</v>
      </c>
      <c r="L60">
        <v>-0.63037496624849088</v>
      </c>
      <c r="M60">
        <f t="shared" si="6"/>
        <v>0.36666666666666664</v>
      </c>
      <c r="N60" t="str">
        <f t="shared" si="7"/>
        <v>Low numTweets</v>
      </c>
      <c r="O60">
        <v>-0.3438180341753353</v>
      </c>
      <c r="P60">
        <f t="shared" si="8"/>
        <v>6.6666666666666666E-2</v>
      </c>
      <c r="Q60" t="str">
        <f t="shared" si="9"/>
        <v>Very low sumRetweets</v>
      </c>
      <c r="R60">
        <v>-0.49748629351976703</v>
      </c>
      <c r="S60">
        <f t="shared" si="10"/>
        <v>0.11666666666666667</v>
      </c>
      <c r="T60" t="str">
        <f t="shared" si="11"/>
        <v>Very low sumFaves</v>
      </c>
      <c r="U60">
        <v>0.15657546409333348</v>
      </c>
      <c r="V60">
        <f t="shared" si="12"/>
        <v>0.66666666666666663</v>
      </c>
      <c r="W60" t="str">
        <f t="shared" si="13"/>
        <v>High sumFollow</v>
      </c>
      <c r="X60">
        <v>0.55693164215609614</v>
      </c>
      <c r="Y60">
        <f t="shared" si="14"/>
        <v>0.75</v>
      </c>
      <c r="Z60" t="str">
        <f t="shared" si="15"/>
        <v>High verif</v>
      </c>
      <c r="AA60">
        <v>0.58878233394100898</v>
      </c>
      <c r="AB60">
        <f t="shared" si="16"/>
        <v>0.76666666666666672</v>
      </c>
      <c r="AC60" t="str">
        <f t="shared" si="17"/>
        <v>Big increase</v>
      </c>
    </row>
    <row r="61" spans="1:29" x14ac:dyDescent="0.25">
      <c r="A61" t="s">
        <v>15</v>
      </c>
      <c r="B61" s="1">
        <v>43052</v>
      </c>
      <c r="C61" s="8">
        <v>-1.232977421366916</v>
      </c>
      <c r="D61" s="15">
        <f t="shared" si="0"/>
        <v>6.6666666666666666E-2</v>
      </c>
      <c r="E61" s="14" t="str">
        <f t="shared" si="1"/>
        <v>Very low subjectivity</v>
      </c>
      <c r="F61">
        <v>0.16511305299118345</v>
      </c>
      <c r="G61">
        <f t="shared" si="2"/>
        <v>0.6</v>
      </c>
      <c r="H61" t="str">
        <f t="shared" si="3"/>
        <v>High polarity</v>
      </c>
      <c r="I61">
        <v>0.99601743908383611</v>
      </c>
      <c r="J61">
        <f t="shared" si="4"/>
        <v>0.8833333333333333</v>
      </c>
      <c r="K61" t="str">
        <f t="shared" si="5"/>
        <v>Late time sent</v>
      </c>
      <c r="L61">
        <v>-0.98786965425375761</v>
      </c>
      <c r="M61">
        <f t="shared" si="6"/>
        <v>0.05</v>
      </c>
      <c r="N61" t="str">
        <f t="shared" si="7"/>
        <v>Very low numTweets</v>
      </c>
      <c r="O61">
        <v>-0.34476168719286743</v>
      </c>
      <c r="P61">
        <f t="shared" si="8"/>
        <v>1.6666666666666666E-2</v>
      </c>
      <c r="Q61" t="str">
        <f t="shared" si="9"/>
        <v>Very low sumRetweets</v>
      </c>
      <c r="R61">
        <v>-0.49849284179600867</v>
      </c>
      <c r="S61">
        <f t="shared" si="10"/>
        <v>6.6666666666666666E-2</v>
      </c>
      <c r="T61" t="str">
        <f t="shared" si="11"/>
        <v>Very low sumFaves</v>
      </c>
      <c r="U61">
        <v>-0.79039762873770991</v>
      </c>
      <c r="V61">
        <f t="shared" si="12"/>
        <v>0.16666666666666666</v>
      </c>
      <c r="W61" t="str">
        <f t="shared" si="13"/>
        <v>Very low sumFollow</v>
      </c>
      <c r="X61">
        <v>-0.22751540295324688</v>
      </c>
      <c r="Y61">
        <f t="shared" si="14"/>
        <v>0.51666666666666672</v>
      </c>
      <c r="Z61" t="str">
        <f t="shared" si="15"/>
        <v>High verif</v>
      </c>
      <c r="AA61">
        <v>0.26253389816079675</v>
      </c>
      <c r="AB61">
        <f t="shared" si="16"/>
        <v>0.65</v>
      </c>
      <c r="AC61" t="str">
        <f t="shared" si="17"/>
        <v>Increase</v>
      </c>
    </row>
  </sheetData>
  <conditionalFormatting sqref="L1:O2 L62:O1048576 L3:L56 O3:O56 R62:R1048576 R1:R56 U1:U56 X1:X56 U62:U1048576 X62:X1048576 M3:N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K2 C62:K1048576 C3:C56 F3:F56 I3:I56 J3:K61 G3:H61 D3:E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2:AA1048576 AA1:AA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U61 L57:L61 O57:O61 R57:R61 X57:X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1 F57:F61 I57:I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7:AA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T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W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pane xSplit="2" topLeftCell="C1" activePane="topRight" state="frozen"/>
      <selection pane="topRight" activeCell="K1" sqref="K1"/>
    </sheetView>
  </sheetViews>
  <sheetFormatPr defaultColWidth="11" defaultRowHeight="15.75" x14ac:dyDescent="0.25"/>
  <cols>
    <col min="3" max="3" width="10.875" style="8"/>
  </cols>
  <sheetData>
    <row r="1" spans="1:11" s="6" customFormat="1" x14ac:dyDescent="0.25">
      <c r="A1" s="6" t="s">
        <v>0</v>
      </c>
      <c r="B1" s="6" t="s">
        <v>1</v>
      </c>
      <c r="C1" s="1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44</v>
      </c>
    </row>
    <row r="2" spans="1:11" x14ac:dyDescent="0.25">
      <c r="A2" t="s">
        <v>10</v>
      </c>
      <c r="B2" s="1">
        <v>43049</v>
      </c>
      <c r="C2" s="8">
        <v>-1.1252945675166821</v>
      </c>
      <c r="D2">
        <v>-0.20973990080469601</v>
      </c>
      <c r="E2">
        <v>-1.4264009682585033</v>
      </c>
      <c r="F2">
        <v>-0.30634831792488454</v>
      </c>
      <c r="G2">
        <v>-0.19617715824983467</v>
      </c>
      <c r="H2">
        <v>-0.21683676715934982</v>
      </c>
      <c r="I2">
        <v>-0.48180041336558005</v>
      </c>
      <c r="J2">
        <v>-0.14017832962676038</v>
      </c>
      <c r="K2">
        <v>0.7378652926222603</v>
      </c>
    </row>
    <row r="3" spans="1:11" x14ac:dyDescent="0.25">
      <c r="A3" t="s">
        <v>11</v>
      </c>
      <c r="B3" s="1">
        <v>43049</v>
      </c>
      <c r="C3" s="8">
        <v>-0.39896726225282242</v>
      </c>
      <c r="D3">
        <v>-0.42181381052263872</v>
      </c>
      <c r="E3">
        <v>-0.66955946124506593</v>
      </c>
      <c r="F3">
        <v>-0.51456799770681771</v>
      </c>
      <c r="G3">
        <v>-0.19389527511583093</v>
      </c>
      <c r="H3">
        <v>-0.21111708533780965</v>
      </c>
      <c r="I3">
        <v>-0.26860926163316401</v>
      </c>
      <c r="J3">
        <v>-0.59323500907377724</v>
      </c>
      <c r="K3">
        <v>5.3475496041623667E-2</v>
      </c>
    </row>
    <row r="4" spans="1:11" x14ac:dyDescent="0.25">
      <c r="A4" t="s">
        <v>11</v>
      </c>
      <c r="B4" s="1">
        <v>43048</v>
      </c>
      <c r="C4" s="8">
        <v>4.4432946825990208E-2</v>
      </c>
      <c r="D4">
        <v>-0.35227937609362214</v>
      </c>
      <c r="E4">
        <v>-7.0393268082626553E-2</v>
      </c>
      <c r="F4">
        <v>-0.45782074276815937</v>
      </c>
      <c r="G4">
        <v>-0.18730458463271113</v>
      </c>
      <c r="H4">
        <v>-0.19346243488335935</v>
      </c>
      <c r="I4">
        <v>-0.43212447044833296</v>
      </c>
      <c r="J4">
        <v>-0.63544866386252397</v>
      </c>
      <c r="K4">
        <v>-9.2900582443061708E-2</v>
      </c>
    </row>
    <row r="5" spans="1:11" x14ac:dyDescent="0.25">
      <c r="A5" t="s">
        <v>11</v>
      </c>
      <c r="B5" s="1">
        <v>43047</v>
      </c>
      <c r="C5" s="8">
        <v>-0.74159218492161061</v>
      </c>
      <c r="D5">
        <v>-0.29816780576083851</v>
      </c>
      <c r="E5">
        <v>-0.54341920996602477</v>
      </c>
      <c r="F5">
        <v>-0.20937604711799113</v>
      </c>
      <c r="G5">
        <v>-0.12319751429466445</v>
      </c>
      <c r="H5">
        <v>9.9935657360982158E-2</v>
      </c>
      <c r="I5">
        <v>-0.47704852146524712</v>
      </c>
      <c r="J5">
        <v>-0.46659404470753707</v>
      </c>
      <c r="K5">
        <v>0.54897387255906593</v>
      </c>
    </row>
    <row r="6" spans="1:11" x14ac:dyDescent="0.25">
      <c r="A6" t="s">
        <v>11</v>
      </c>
      <c r="B6" s="1">
        <v>43046</v>
      </c>
      <c r="C6" s="8">
        <v>-0.1357946917778679</v>
      </c>
      <c r="D6">
        <v>-0.45385934207036199</v>
      </c>
      <c r="E6">
        <v>-0.10192833065458325</v>
      </c>
      <c r="F6">
        <v>-0.35074288362595613</v>
      </c>
      <c r="G6">
        <v>-0.1928161738172296</v>
      </c>
      <c r="H6">
        <v>-0.19443289925681453</v>
      </c>
      <c r="I6">
        <v>-0.31188478727387164</v>
      </c>
      <c r="J6">
        <v>-0.52569316141178246</v>
      </c>
      <c r="K6">
        <v>-0.78768476001982135</v>
      </c>
    </row>
    <row r="7" spans="1:11" x14ac:dyDescent="0.25">
      <c r="A7" t="s">
        <v>11</v>
      </c>
      <c r="B7" s="1">
        <v>43045</v>
      </c>
      <c r="C7" s="8">
        <v>-9.487565522084164E-2</v>
      </c>
      <c r="D7">
        <v>-0.20082819378508376</v>
      </c>
      <c r="E7">
        <v>0.90719367891693625</v>
      </c>
      <c r="F7">
        <v>-0.47867485765727757</v>
      </c>
      <c r="G7">
        <v>-0.1938479916165779</v>
      </c>
      <c r="H7">
        <v>-0.20292312381694039</v>
      </c>
      <c r="I7">
        <v>-1.7053911403789101E-2</v>
      </c>
      <c r="J7">
        <v>-0.3652812732145449</v>
      </c>
      <c r="K7">
        <v>0.32987591495246887</v>
      </c>
    </row>
    <row r="8" spans="1:11" x14ac:dyDescent="0.25">
      <c r="A8" t="s">
        <v>12</v>
      </c>
      <c r="B8" s="1">
        <v>43049</v>
      </c>
      <c r="C8" s="8">
        <v>-0.37043797467170514</v>
      </c>
      <c r="D8">
        <v>0.5304969643942139</v>
      </c>
      <c r="E8">
        <v>-1.4264009682585033</v>
      </c>
      <c r="F8">
        <v>-0.52094932361599289</v>
      </c>
      <c r="G8">
        <v>-0.17191727825841957</v>
      </c>
      <c r="H8">
        <v>-0.17454790033469503</v>
      </c>
      <c r="I8">
        <v>-0.64774767377478959</v>
      </c>
      <c r="J8">
        <v>-0.69012518937594836</v>
      </c>
      <c r="K8">
        <v>-3.0791151353299354E-2</v>
      </c>
    </row>
    <row r="9" spans="1:11" x14ac:dyDescent="0.25">
      <c r="A9" t="s">
        <v>12</v>
      </c>
      <c r="B9" s="1">
        <v>43048</v>
      </c>
      <c r="C9" s="8">
        <v>-1.0087325428163354</v>
      </c>
      <c r="D9">
        <v>-0.47727994420593761</v>
      </c>
      <c r="E9">
        <v>0.30802748575449684</v>
      </c>
      <c r="F9">
        <v>-0.49330151742314532</v>
      </c>
      <c r="G9">
        <v>-0.17922908189435363</v>
      </c>
      <c r="H9">
        <v>-0.18959882496355859</v>
      </c>
      <c r="I9">
        <v>-0.52356542243228255</v>
      </c>
      <c r="J9">
        <v>-0.6611136910796821</v>
      </c>
      <c r="K9">
        <v>-9.6508178098076283E-2</v>
      </c>
    </row>
    <row r="10" spans="1:11" x14ac:dyDescent="0.25">
      <c r="A10" t="s">
        <v>12</v>
      </c>
      <c r="B10" s="1">
        <v>43047</v>
      </c>
      <c r="C10" s="8">
        <v>0.21036956892704753</v>
      </c>
      <c r="D10">
        <v>0.36812261434214899</v>
      </c>
      <c r="E10">
        <v>0.11881710867073275</v>
      </c>
      <c r="F10">
        <v>-0.52008802124238396</v>
      </c>
      <c r="G10">
        <v>-0.17146563967586256</v>
      </c>
      <c r="H10">
        <v>-0.17519586919136493</v>
      </c>
      <c r="I10">
        <v>-0.60218320280370286</v>
      </c>
      <c r="J10">
        <v>-0.7554010605425473</v>
      </c>
      <c r="K10">
        <v>0.89947135905925713</v>
      </c>
    </row>
    <row r="11" spans="1:11" x14ac:dyDescent="0.25">
      <c r="A11" t="s">
        <v>12</v>
      </c>
      <c r="B11" s="1">
        <v>43046</v>
      </c>
      <c r="C11" s="8">
        <v>0.36301855371323466</v>
      </c>
      <c r="D11">
        <v>0.26069090394879274</v>
      </c>
      <c r="E11">
        <v>0.56030798798217429</v>
      </c>
      <c r="F11">
        <v>-0.49924450380104712</v>
      </c>
      <c r="G11">
        <v>-0.16604122797798562</v>
      </c>
      <c r="H11">
        <v>-0.15386938204409975</v>
      </c>
      <c r="I11">
        <v>-0.33929405372608018</v>
      </c>
      <c r="J11">
        <v>-0.6175964436352831</v>
      </c>
      <c r="K11">
        <v>0.25669020446199992</v>
      </c>
    </row>
    <row r="12" spans="1:11" x14ac:dyDescent="0.25">
      <c r="A12" t="s">
        <v>12</v>
      </c>
      <c r="B12" s="1">
        <v>43045</v>
      </c>
      <c r="C12" s="8">
        <v>1.2020075131111969</v>
      </c>
      <c r="D12">
        <v>0.19525061084202081</v>
      </c>
      <c r="E12">
        <v>0.59184305088453582</v>
      </c>
      <c r="F12">
        <v>-0.45376773847449403</v>
      </c>
      <c r="G12">
        <v>-0.15023197810561317</v>
      </c>
      <c r="H12">
        <v>-0.1301165283856052</v>
      </c>
      <c r="I12">
        <v>-0.62503847407367741</v>
      </c>
      <c r="J12">
        <v>-0.73364243682034758</v>
      </c>
      <c r="K12">
        <v>-0.81483747334240675</v>
      </c>
    </row>
    <row r="13" spans="1:11" x14ac:dyDescent="0.25">
      <c r="A13" t="s">
        <v>13</v>
      </c>
      <c r="B13" s="1">
        <v>43049</v>
      </c>
      <c r="C13" s="8">
        <v>-0.43479294305296057</v>
      </c>
      <c r="D13">
        <v>-7.1583265844968963E-2</v>
      </c>
      <c r="E13">
        <v>-7.3231422779035894E-3</v>
      </c>
      <c r="F13">
        <v>-0.61376096097969635</v>
      </c>
      <c r="G13">
        <v>-0.19561721231768717</v>
      </c>
      <c r="H13">
        <v>-0.21290133075585443</v>
      </c>
      <c r="I13">
        <v>-0.61264480833050883</v>
      </c>
      <c r="J13">
        <v>-0.84415014711935721</v>
      </c>
      <c r="K13">
        <v>-1.2900672590062767</v>
      </c>
    </row>
    <row r="14" spans="1:11" x14ac:dyDescent="0.25">
      <c r="A14" t="s">
        <v>13</v>
      </c>
      <c r="B14" s="1">
        <v>43048</v>
      </c>
      <c r="C14" s="8">
        <v>0.88803107363989908</v>
      </c>
      <c r="D14">
        <v>6.1143890081740211E-2</v>
      </c>
      <c r="E14">
        <v>0.62337811345649252</v>
      </c>
      <c r="F14">
        <v>-0.56889936015178366</v>
      </c>
      <c r="G14">
        <v>-0.19364763595468532</v>
      </c>
      <c r="H14">
        <v>-0.2078763174350651</v>
      </c>
      <c r="I14">
        <v>-0.17155739206252302</v>
      </c>
      <c r="J14">
        <v>-0.39023855112939809</v>
      </c>
      <c r="K14">
        <v>0.60263677348675015</v>
      </c>
    </row>
    <row r="15" spans="1:11" x14ac:dyDescent="0.25">
      <c r="A15" t="s">
        <v>13</v>
      </c>
      <c r="B15" s="1">
        <v>43047</v>
      </c>
      <c r="C15" s="8">
        <v>2.0303057716822006</v>
      </c>
      <c r="D15">
        <v>0.9648773656625087</v>
      </c>
      <c r="E15">
        <v>0.90719367891693625</v>
      </c>
      <c r="F15">
        <v>-0.55324996451413966</v>
      </c>
      <c r="G15">
        <v>-0.18941350399204815</v>
      </c>
      <c r="H15">
        <v>-0.21124962511478179</v>
      </c>
      <c r="I15">
        <v>-0.20290707147481782</v>
      </c>
      <c r="J15">
        <v>-0.5220193370619669</v>
      </c>
      <c r="K15">
        <v>0.14691079314978872</v>
      </c>
    </row>
    <row r="16" spans="1:11" x14ac:dyDescent="0.25">
      <c r="A16" t="s">
        <v>13</v>
      </c>
      <c r="B16" s="1">
        <v>43046</v>
      </c>
      <c r="C16" s="8">
        <v>2.2600088055494054</v>
      </c>
      <c r="D16">
        <v>1.9977061329201067</v>
      </c>
      <c r="E16">
        <v>1.8847806255860942</v>
      </c>
      <c r="F16">
        <v>-0.4026680020452546</v>
      </c>
      <c r="G16">
        <v>-0.1722799300114283</v>
      </c>
      <c r="H16">
        <v>-0.19217827084091713</v>
      </c>
      <c r="I16">
        <v>-0.28440054675955934</v>
      </c>
      <c r="J16">
        <v>-3.8823121975881419E-2</v>
      </c>
      <c r="K16">
        <v>0.14654997887864499</v>
      </c>
    </row>
    <row r="17" spans="1:11" x14ac:dyDescent="0.25">
      <c r="A17" t="s">
        <v>13</v>
      </c>
      <c r="B17" s="1">
        <v>43045</v>
      </c>
      <c r="C17" s="8">
        <v>-0.71512500489073649</v>
      </c>
      <c r="D17">
        <v>-0.32773561697515818</v>
      </c>
      <c r="E17">
        <v>0.49723786250785618</v>
      </c>
      <c r="F17">
        <v>-0.56020525146420375</v>
      </c>
      <c r="G17">
        <v>-0.19422815509238003</v>
      </c>
      <c r="H17">
        <v>-0.20579594647462082</v>
      </c>
      <c r="I17">
        <v>-0.54821990508273488</v>
      </c>
      <c r="J17">
        <v>-0.60987319435034615</v>
      </c>
      <c r="K17">
        <v>0.19968012226416862</v>
      </c>
    </row>
    <row r="18" spans="1:11" x14ac:dyDescent="0.25">
      <c r="A18" t="s">
        <v>14</v>
      </c>
      <c r="B18" s="1">
        <v>43049</v>
      </c>
      <c r="C18" s="8">
        <v>-1.1202977531929654</v>
      </c>
      <c r="D18">
        <v>-0.61048512103598185</v>
      </c>
      <c r="E18">
        <v>0.46570279960549466</v>
      </c>
      <c r="F18">
        <v>-0.11474587341625998</v>
      </c>
      <c r="G18">
        <v>-0.19659316246744432</v>
      </c>
      <c r="H18">
        <v>-0.21695224622310869</v>
      </c>
      <c r="I18">
        <v>4.6636801312893068</v>
      </c>
      <c r="J18">
        <v>-0.33129386910257963</v>
      </c>
      <c r="K18">
        <v>-0.18981924122123972</v>
      </c>
    </row>
    <row r="19" spans="1:11" x14ac:dyDescent="0.25">
      <c r="A19" t="s">
        <v>14</v>
      </c>
      <c r="B19" s="1">
        <v>43048</v>
      </c>
      <c r="C19" s="8">
        <v>-0.13239202722416571</v>
      </c>
      <c r="D19">
        <v>-0.39800538845613309</v>
      </c>
      <c r="E19">
        <v>1.7586403743070531</v>
      </c>
      <c r="F19">
        <v>-0.15736929857178028</v>
      </c>
      <c r="G19">
        <v>-0.19680285488683988</v>
      </c>
      <c r="H19">
        <v>-0.21878302300072436</v>
      </c>
      <c r="I19">
        <v>-4.0966534885720433E-4</v>
      </c>
      <c r="J19">
        <v>1.4633276601215759</v>
      </c>
      <c r="K19">
        <v>0.73824430646909533</v>
      </c>
    </row>
    <row r="20" spans="1:11" x14ac:dyDescent="0.25">
      <c r="A20" t="s">
        <v>14</v>
      </c>
      <c r="B20" s="1">
        <v>43047</v>
      </c>
      <c r="C20" s="8">
        <v>-1.0797158788601495</v>
      </c>
      <c r="D20">
        <v>0.31582470538945379</v>
      </c>
      <c r="E20">
        <v>1.7271053117350965</v>
      </c>
      <c r="F20">
        <v>-0.18294335366509246</v>
      </c>
      <c r="G20">
        <v>-0.1967233163829312</v>
      </c>
      <c r="H20">
        <v>-0.21935573981989998</v>
      </c>
      <c r="I20">
        <v>-0.77828754586343951</v>
      </c>
      <c r="J20">
        <v>-1.0491424807922418</v>
      </c>
      <c r="K20">
        <v>3.2849630060844164</v>
      </c>
    </row>
    <row r="21" spans="1:11" x14ac:dyDescent="0.25">
      <c r="A21" t="s">
        <v>14</v>
      </c>
      <c r="B21" s="1">
        <v>43046</v>
      </c>
      <c r="C21" s="8">
        <v>-7.2281280308239812E-2</v>
      </c>
      <c r="D21">
        <v>1.1984525158743169</v>
      </c>
      <c r="E21">
        <v>3.1461831377156959</v>
      </c>
      <c r="F21">
        <v>-8.0647133291843795E-2</v>
      </c>
      <c r="G21">
        <v>-0.19543623877422742</v>
      </c>
      <c r="H21">
        <v>-0.21871592646960755</v>
      </c>
      <c r="I21">
        <v>-0.77628392688812431</v>
      </c>
      <c r="J21">
        <v>-1.0491424807922418</v>
      </c>
      <c r="K21">
        <v>-2.3803944047494454</v>
      </c>
    </row>
    <row r="22" spans="1:11" x14ac:dyDescent="0.25">
      <c r="A22" t="s">
        <v>14</v>
      </c>
      <c r="B22" s="1">
        <v>43045</v>
      </c>
      <c r="C22" s="8">
        <v>-2.518367428913689</v>
      </c>
      <c r="D22">
        <v>-0.65030598572090903</v>
      </c>
      <c r="E22">
        <v>-0.22806858193362439</v>
      </c>
      <c r="F22">
        <v>-0.37048642434938162</v>
      </c>
      <c r="G22">
        <v>-0.19710654735630931</v>
      </c>
      <c r="H22">
        <v>-0.21868956711809739</v>
      </c>
      <c r="I22">
        <v>-0.56982030197899558</v>
      </c>
      <c r="J22">
        <v>-0.33129386910257963</v>
      </c>
      <c r="K22">
        <v>0.19005922841589545</v>
      </c>
    </row>
    <row r="23" spans="1:11" x14ac:dyDescent="0.25">
      <c r="A23" t="s">
        <v>15</v>
      </c>
      <c r="B23" s="1">
        <v>43049</v>
      </c>
      <c r="C23" s="8">
        <v>-0.64457220746700739</v>
      </c>
      <c r="D23">
        <v>-1.597001336713527</v>
      </c>
      <c r="E23">
        <v>0.18188723447545571</v>
      </c>
      <c r="F23">
        <v>0.11591085990137662</v>
      </c>
      <c r="G23">
        <v>-0.19280748890989499</v>
      </c>
      <c r="H23">
        <v>-0.21595735104794211</v>
      </c>
      <c r="I23">
        <v>1.0322212324072579</v>
      </c>
      <c r="J23">
        <v>0.85155092795474718</v>
      </c>
      <c r="K23">
        <v>-0.31597331053204436</v>
      </c>
    </row>
    <row r="24" spans="1:11" x14ac:dyDescent="0.25">
      <c r="A24" t="s">
        <v>15</v>
      </c>
      <c r="B24" s="1">
        <v>43048</v>
      </c>
      <c r="C24" s="8">
        <v>-8.9494951496685293E-2</v>
      </c>
      <c r="D24">
        <v>0.53126617630141737</v>
      </c>
      <c r="E24">
        <v>-0.95337502637510496</v>
      </c>
      <c r="F24">
        <v>5.4835440788754054E-2</v>
      </c>
      <c r="G24">
        <v>-0.1969428904738478</v>
      </c>
      <c r="H24">
        <v>-0.21707852305837122</v>
      </c>
      <c r="I24">
        <v>-0.20738966648983453</v>
      </c>
      <c r="J24">
        <v>0.18071796016169223</v>
      </c>
      <c r="K24">
        <v>-0.92280053241042259</v>
      </c>
    </row>
    <row r="25" spans="1:11" x14ac:dyDescent="0.25">
      <c r="A25" t="s">
        <v>15</v>
      </c>
      <c r="B25" s="1">
        <v>43047</v>
      </c>
      <c r="C25" s="8">
        <v>-0.7743843255915458</v>
      </c>
      <c r="D25">
        <v>-0.2086349447151549</v>
      </c>
      <c r="E25">
        <v>-7.3231422779035894E-3</v>
      </c>
      <c r="F25">
        <v>0.24071715113151812</v>
      </c>
      <c r="G25">
        <v>-0.19482338455245368</v>
      </c>
      <c r="H25">
        <v>-0.214642847778724</v>
      </c>
      <c r="I25">
        <v>4.9037022367647454E-2</v>
      </c>
      <c r="J25">
        <v>1.0751619172190989</v>
      </c>
      <c r="K25">
        <v>0.61599875839029949</v>
      </c>
    </row>
    <row r="26" spans="1:11" x14ac:dyDescent="0.25">
      <c r="A26" t="s">
        <v>15</v>
      </c>
      <c r="B26" s="1">
        <v>43046</v>
      </c>
      <c r="C26" s="8">
        <v>-1.3127762377320153</v>
      </c>
      <c r="D26">
        <v>-4.7256205654401431E-2</v>
      </c>
      <c r="E26">
        <v>5.5746983196414579E-2</v>
      </c>
      <c r="F26">
        <v>0.50360699861628455</v>
      </c>
      <c r="G26">
        <v>-0.19378840796278249</v>
      </c>
      <c r="H26">
        <v>-0.21594690070962919</v>
      </c>
      <c r="I26">
        <v>3.8732510106105969E-4</v>
      </c>
      <c r="J26">
        <v>1.4105784011156264</v>
      </c>
      <c r="K26">
        <v>0.22239714421216208</v>
      </c>
    </row>
    <row r="27" spans="1:11" x14ac:dyDescent="0.25">
      <c r="A27" t="s">
        <v>12</v>
      </c>
      <c r="B27" s="1">
        <v>43056</v>
      </c>
      <c r="C27" s="8">
        <v>-0.37188803660228381</v>
      </c>
      <c r="D27">
        <v>-0.11165165907970853</v>
      </c>
      <c r="E27">
        <v>0.35690683295579284</v>
      </c>
      <c r="F27">
        <v>-0.52715070070597736</v>
      </c>
      <c r="G27">
        <v>-0.17873817515616344</v>
      </c>
      <c r="H27">
        <v>-0.17207705753942792</v>
      </c>
      <c r="I27">
        <v>-0.31269283313822899</v>
      </c>
      <c r="J27">
        <v>-0.81705049442211286</v>
      </c>
      <c r="K27">
        <v>-1.6900624029700886</v>
      </c>
    </row>
    <row r="28" spans="1:11" x14ac:dyDescent="0.25">
      <c r="A28" t="s">
        <v>12</v>
      </c>
      <c r="B28" s="1">
        <v>43055</v>
      </c>
      <c r="C28" s="8">
        <v>1.8436726162030599</v>
      </c>
      <c r="D28">
        <v>0.79202230896016723</v>
      </c>
      <c r="E28">
        <v>-0.61174517947767315</v>
      </c>
      <c r="F28">
        <v>-0.43378552340676618</v>
      </c>
      <c r="G28">
        <v>-0.16184716978525951</v>
      </c>
      <c r="H28">
        <v>-0.15275224528754758</v>
      </c>
      <c r="I28">
        <v>2.3164126958844927E-3</v>
      </c>
      <c r="J28">
        <v>-0.56319988432978396</v>
      </c>
      <c r="K28">
        <v>1.0848307137268838</v>
      </c>
    </row>
    <row r="29" spans="1:11" x14ac:dyDescent="0.25">
      <c r="A29" t="s">
        <v>12</v>
      </c>
      <c r="B29" s="1">
        <v>43054</v>
      </c>
      <c r="C29" s="8">
        <v>-0.40769461276091362</v>
      </c>
      <c r="D29">
        <v>-0.58394422680688807</v>
      </c>
      <c r="E29">
        <v>0.95712419479353639</v>
      </c>
      <c r="F29">
        <v>-0.51018304394588088</v>
      </c>
      <c r="G29">
        <v>-0.19033999739863605</v>
      </c>
      <c r="H29">
        <v>-0.20092185254171652</v>
      </c>
      <c r="I29">
        <v>-0.59254302110078394</v>
      </c>
      <c r="J29">
        <v>-0.69012518937594836</v>
      </c>
      <c r="K29">
        <v>0.10349908095363346</v>
      </c>
    </row>
    <row r="30" spans="1:11" x14ac:dyDescent="0.25">
      <c r="A30" t="s">
        <v>12</v>
      </c>
      <c r="B30" s="1">
        <v>43053</v>
      </c>
      <c r="C30" s="8">
        <v>-0.45226053929107118</v>
      </c>
      <c r="D30">
        <v>-0.2731662943290501</v>
      </c>
      <c r="E30">
        <v>-0.11349118707414277</v>
      </c>
      <c r="F30">
        <v>-0.51896832815669225</v>
      </c>
      <c r="G30">
        <v>-0.17538233684000928</v>
      </c>
      <c r="H30">
        <v>-0.15215117385177104</v>
      </c>
      <c r="I30">
        <v>-0.60949594740708479</v>
      </c>
      <c r="J30">
        <v>-0.64298150464451598</v>
      </c>
      <c r="K30">
        <v>0.39994453525434925</v>
      </c>
    </row>
    <row r="31" spans="1:11" x14ac:dyDescent="0.25">
      <c r="A31" t="s">
        <v>12</v>
      </c>
      <c r="B31" s="1">
        <v>43052</v>
      </c>
      <c r="C31" s="8">
        <v>-0.28355107711258432</v>
      </c>
      <c r="D31">
        <v>-0.84949750077587682</v>
      </c>
      <c r="E31">
        <v>-4.3588464714740739E-2</v>
      </c>
      <c r="F31">
        <v>-0.54351544580454758</v>
      </c>
      <c r="G31">
        <v>-0.15870823780226806</v>
      </c>
      <c r="H31">
        <v>-0.14923484187506961</v>
      </c>
      <c r="I31">
        <v>-0.54473713044551808</v>
      </c>
      <c r="J31">
        <v>-0.74814818596848054</v>
      </c>
      <c r="K31">
        <v>-1.6542396379707013E-2</v>
      </c>
    </row>
    <row r="32" spans="1:11" x14ac:dyDescent="0.25">
      <c r="A32" t="s">
        <v>13</v>
      </c>
      <c r="B32" s="1">
        <v>43056</v>
      </c>
      <c r="C32" s="8">
        <v>-0.14126350824419207</v>
      </c>
      <c r="D32">
        <v>-0.2910978816609554</v>
      </c>
      <c r="E32">
        <v>0.13353347144660938</v>
      </c>
      <c r="F32">
        <v>-0.58211440535690528</v>
      </c>
      <c r="G32">
        <v>-0.17584018190797626</v>
      </c>
      <c r="H32">
        <v>-0.11728012616215239</v>
      </c>
      <c r="I32">
        <v>-0.74314152099877939</v>
      </c>
      <c r="J32">
        <v>-0.90271938531161</v>
      </c>
      <c r="K32">
        <v>-2.4106477905867214</v>
      </c>
    </row>
    <row r="33" spans="1:11" x14ac:dyDescent="0.25">
      <c r="A33" t="s">
        <v>13</v>
      </c>
      <c r="B33" s="1">
        <v>43055</v>
      </c>
      <c r="C33" s="8">
        <v>-1.7876597542691004E-2</v>
      </c>
      <c r="D33">
        <v>-0.29650141057222779</v>
      </c>
      <c r="E33">
        <v>-0.94128658578309576</v>
      </c>
      <c r="F33">
        <v>-0.57342029666932526</v>
      </c>
      <c r="G33">
        <v>-0.17731463562228877</v>
      </c>
      <c r="H33">
        <v>-0.12771580495536641</v>
      </c>
      <c r="I33">
        <v>-0.33317188030710659</v>
      </c>
      <c r="J33">
        <v>-0.87343476621548355</v>
      </c>
      <c r="K33">
        <v>-9.9157598391492758E-3</v>
      </c>
    </row>
    <row r="34" spans="1:11" x14ac:dyDescent="0.25">
      <c r="A34" t="s">
        <v>13</v>
      </c>
      <c r="B34" s="1">
        <v>43054</v>
      </c>
      <c r="C34" s="8">
        <v>-1.020645956195215</v>
      </c>
      <c r="D34">
        <v>-0.32120922144719705</v>
      </c>
      <c r="E34">
        <v>0.68119239555429012</v>
      </c>
      <c r="F34">
        <v>-0.51638694367880056</v>
      </c>
      <c r="G34">
        <v>-0.17080001918123808</v>
      </c>
      <c r="H34">
        <v>-9.7089745226748972E-2</v>
      </c>
      <c r="I34">
        <v>-0.36304949299534722</v>
      </c>
      <c r="J34">
        <v>-0.68308474209066206</v>
      </c>
      <c r="K34">
        <v>0.1255767997985642</v>
      </c>
    </row>
    <row r="35" spans="1:11" x14ac:dyDescent="0.25">
      <c r="A35" t="s">
        <v>13</v>
      </c>
      <c r="B35" s="1">
        <v>43053</v>
      </c>
      <c r="C35" s="8">
        <v>-0.40742185068455827</v>
      </c>
      <c r="D35">
        <v>-0.14994364908070243</v>
      </c>
      <c r="E35">
        <v>0.27701800702458501</v>
      </c>
      <c r="F35">
        <v>-0.58489652013693083</v>
      </c>
      <c r="G35">
        <v>-0.17783335660990876</v>
      </c>
      <c r="H35">
        <v>-0.16125561576931824</v>
      </c>
      <c r="I35">
        <v>-0.71846728101610635</v>
      </c>
      <c r="J35">
        <v>-0.88807707576354677</v>
      </c>
      <c r="K35">
        <v>0.3660164435823367</v>
      </c>
    </row>
    <row r="36" spans="1:11" x14ac:dyDescent="0.25">
      <c r="A36" t="s">
        <v>13</v>
      </c>
      <c r="B36" s="1">
        <v>43052</v>
      </c>
      <c r="C36" s="8">
        <v>1.0813423661862036</v>
      </c>
      <c r="D36">
        <v>1.2637371261928296</v>
      </c>
      <c r="E36">
        <v>0.78525810266951634</v>
      </c>
      <c r="F36">
        <v>-0.61063108185216752</v>
      </c>
      <c r="G36">
        <v>-0.19319528529530786</v>
      </c>
      <c r="H36">
        <v>-0.20601668223086742</v>
      </c>
      <c r="I36">
        <v>-0.73600786487017866</v>
      </c>
      <c r="J36">
        <v>-0.90271938531161</v>
      </c>
      <c r="K36">
        <v>1.2651307261415587</v>
      </c>
    </row>
    <row r="37" spans="1:11" x14ac:dyDescent="0.25">
      <c r="A37" t="s">
        <v>14</v>
      </c>
      <c r="B37" s="1">
        <v>43056</v>
      </c>
      <c r="C37" s="8">
        <v>-1.1796152952060845</v>
      </c>
      <c r="D37">
        <v>0.75510431021650537</v>
      </c>
      <c r="E37">
        <v>-2.421857784059855</v>
      </c>
      <c r="F37">
        <v>-0.20851740875840463</v>
      </c>
      <c r="G37">
        <v>-0.19748977832968742</v>
      </c>
      <c r="H37">
        <v>-0.21987813424073793</v>
      </c>
      <c r="I37">
        <v>-0.79574063130194683</v>
      </c>
      <c r="J37">
        <v>-0.33129386910257963</v>
      </c>
      <c r="K37">
        <v>0.63269347092388106</v>
      </c>
    </row>
    <row r="38" spans="1:11" x14ac:dyDescent="0.25">
      <c r="A38" t="s">
        <v>14</v>
      </c>
      <c r="B38" s="1">
        <v>43055</v>
      </c>
      <c r="C38" s="8">
        <v>1.681551669400638</v>
      </c>
      <c r="D38">
        <v>2.543523599275892</v>
      </c>
      <c r="E38">
        <v>1.0695992523024098</v>
      </c>
      <c r="F38">
        <v>-3.8023708136323484E-2</v>
      </c>
      <c r="G38">
        <v>-0.19529523869911661</v>
      </c>
      <c r="H38">
        <v>-0.2195426515851539</v>
      </c>
      <c r="I38">
        <v>-0.74689105997218141</v>
      </c>
      <c r="J38">
        <v>-1.0491424807922418</v>
      </c>
      <c r="K38">
        <v>-0.23720133833429324</v>
      </c>
    </row>
    <row r="39" spans="1:11" x14ac:dyDescent="0.25">
      <c r="A39" t="s">
        <v>14</v>
      </c>
      <c r="B39" s="1">
        <v>43054</v>
      </c>
      <c r="C39" s="8">
        <v>-0.16478824084223795</v>
      </c>
      <c r="D39">
        <v>-0.59703179931771144</v>
      </c>
      <c r="E39">
        <v>-1.4558336938102565</v>
      </c>
      <c r="F39">
        <v>-0.21704209378950864</v>
      </c>
      <c r="G39">
        <v>-0.19769585536254167</v>
      </c>
      <c r="H39">
        <v>-0.21925988763259022</v>
      </c>
      <c r="I39">
        <v>-0.53895861104100007</v>
      </c>
      <c r="J39">
        <v>-0.69021817494741078</v>
      </c>
      <c r="K39">
        <v>0.99099576533017397</v>
      </c>
    </row>
    <row r="40" spans="1:11" x14ac:dyDescent="0.25">
      <c r="A40" t="s">
        <v>14</v>
      </c>
      <c r="B40" s="1">
        <v>43053</v>
      </c>
      <c r="C40" s="8">
        <v>-2.1989224984835021</v>
      </c>
      <c r="D40">
        <v>-0.26554546189080747</v>
      </c>
      <c r="E40">
        <v>-1.9724831391880253</v>
      </c>
      <c r="F40">
        <v>-0.10622118838515596</v>
      </c>
      <c r="G40">
        <v>-0.19789470162231335</v>
      </c>
      <c r="H40">
        <v>-0.2195426515851539</v>
      </c>
      <c r="I40">
        <v>-0.45158741660143975</v>
      </c>
      <c r="J40">
        <v>-0.33129386910257963</v>
      </c>
      <c r="K40">
        <v>-0.36893421099078283</v>
      </c>
    </row>
    <row r="41" spans="1:11" x14ac:dyDescent="0.25">
      <c r="A41" t="s">
        <v>14</v>
      </c>
      <c r="B41" s="1">
        <v>43052</v>
      </c>
      <c r="C41" s="8">
        <v>2.4427086517950419E-2</v>
      </c>
      <c r="D41">
        <v>1.0335896275843122</v>
      </c>
      <c r="E41">
        <v>-1.0763617712978288</v>
      </c>
      <c r="F41">
        <v>-0.47278264472263032</v>
      </c>
      <c r="G41">
        <v>-0.1968353933657116</v>
      </c>
      <c r="H41">
        <v>-0.2177765750339723</v>
      </c>
      <c r="I41">
        <v>-0.73806768808311707</v>
      </c>
      <c r="J41">
        <v>0.74547904843191382</v>
      </c>
      <c r="K41">
        <v>-3.7408999029779562</v>
      </c>
    </row>
    <row r="42" spans="1:11" x14ac:dyDescent="0.25">
      <c r="A42" t="s">
        <v>42</v>
      </c>
      <c r="B42" s="1">
        <v>43056</v>
      </c>
      <c r="C42" s="8">
        <v>0.20507199840000509</v>
      </c>
      <c r="D42">
        <v>-0.81856975041967905</v>
      </c>
      <c r="E42">
        <v>1.0890458742823572</v>
      </c>
      <c r="F42">
        <v>2.2548922314140594</v>
      </c>
      <c r="G42">
        <v>-8.104925673027466E-3</v>
      </c>
      <c r="H42">
        <v>9.871970924155242E-2</v>
      </c>
      <c r="I42">
        <v>1.9435898407203978</v>
      </c>
      <c r="J42">
        <v>3.6015247584274612</v>
      </c>
      <c r="K42">
        <v>-0.70239730913560772</v>
      </c>
    </row>
    <row r="43" spans="1:11" x14ac:dyDescent="0.25">
      <c r="A43" t="s">
        <v>42</v>
      </c>
      <c r="B43" s="1">
        <v>43055</v>
      </c>
      <c r="C43" s="8">
        <v>0.22294272716828076</v>
      </c>
      <c r="D43">
        <v>-0.81478016930257102</v>
      </c>
      <c r="E43">
        <v>-0.34632506732187274</v>
      </c>
      <c r="F43">
        <v>2.0678819535442141</v>
      </c>
      <c r="G43">
        <v>-9.1735578212357068E-3</v>
      </c>
      <c r="H43">
        <v>4.6162457249205299E-2</v>
      </c>
      <c r="I43">
        <v>2.1207637149190659</v>
      </c>
      <c r="J43">
        <v>1.8978149777232138</v>
      </c>
      <c r="K43">
        <v>-0.12107727228740689</v>
      </c>
    </row>
    <row r="44" spans="1:11" x14ac:dyDescent="0.25">
      <c r="A44" t="s">
        <v>42</v>
      </c>
      <c r="B44" s="1">
        <v>43054</v>
      </c>
      <c r="C44" s="8">
        <v>1.4124492271407538</v>
      </c>
      <c r="D44">
        <v>-1.3516460547175007</v>
      </c>
      <c r="E44">
        <v>-0.58599154478509141</v>
      </c>
      <c r="F44">
        <v>3.795813175967345</v>
      </c>
      <c r="G44">
        <v>3.6450233492975839</v>
      </c>
      <c r="H44">
        <v>3.5898927066109518</v>
      </c>
      <c r="I44">
        <v>3.2177318878984931</v>
      </c>
      <c r="J44">
        <v>2.2201384497483421</v>
      </c>
      <c r="K44">
        <v>-0.70641796316586181</v>
      </c>
    </row>
    <row r="45" spans="1:11" x14ac:dyDescent="0.25">
      <c r="A45" t="s">
        <v>42</v>
      </c>
      <c r="B45" s="1">
        <v>43053</v>
      </c>
      <c r="C45" s="8">
        <v>1.9358062955385968</v>
      </c>
      <c r="D45">
        <v>-1.6674512384328657</v>
      </c>
      <c r="E45">
        <v>0.15665918428572845</v>
      </c>
      <c r="F45">
        <v>4.7767969142670594</v>
      </c>
      <c r="G45">
        <v>6.6920743968052925</v>
      </c>
      <c r="H45">
        <v>6.7062756428968466</v>
      </c>
      <c r="I45">
        <v>1.0881637518257667</v>
      </c>
      <c r="J45">
        <v>2.3582770806162534</v>
      </c>
      <c r="K45">
        <v>-1.2695701175997425</v>
      </c>
    </row>
    <row r="46" spans="1:11" x14ac:dyDescent="0.25">
      <c r="A46" t="s">
        <v>42</v>
      </c>
      <c r="B46" s="1">
        <v>43052</v>
      </c>
      <c r="C46" s="8">
        <v>0.22779770915336961</v>
      </c>
      <c r="D46">
        <v>-0.85562324172043402</v>
      </c>
      <c r="E46">
        <v>3.1044517509541764E-2</v>
      </c>
      <c r="F46">
        <v>2.2450495852103831</v>
      </c>
      <c r="G46">
        <v>-5.6966553675325146E-2</v>
      </c>
      <c r="H46">
        <v>1.0304603283766459E-2</v>
      </c>
      <c r="I46">
        <v>1.4920136295936255</v>
      </c>
      <c r="J46">
        <v>1.2992142439622618</v>
      </c>
      <c r="K46">
        <v>0.26878516501864103</v>
      </c>
    </row>
    <row r="47" spans="1:11" x14ac:dyDescent="0.25">
      <c r="A47" t="s">
        <v>10</v>
      </c>
      <c r="B47" s="1">
        <v>43056</v>
      </c>
      <c r="C47" s="8">
        <v>2.1330977045408881</v>
      </c>
      <c r="D47">
        <v>-4.5689422853735744</v>
      </c>
      <c r="E47">
        <v>-0.85036048793518282</v>
      </c>
      <c r="F47">
        <v>0.17339586131473769</v>
      </c>
      <c r="G47">
        <v>-0.18648416607338592</v>
      </c>
      <c r="H47">
        <v>-0.2144288958977269</v>
      </c>
      <c r="I47">
        <v>0.20009491252778333</v>
      </c>
      <c r="J47">
        <v>-3.9182312830595832E-2</v>
      </c>
      <c r="K47">
        <v>-0.21401075578976578</v>
      </c>
    </row>
    <row r="48" spans="1:11" x14ac:dyDescent="0.25">
      <c r="A48" t="s">
        <v>10</v>
      </c>
      <c r="B48" s="1">
        <v>43055</v>
      </c>
      <c r="C48" s="8">
        <v>2.292336541275191E-2</v>
      </c>
      <c r="D48">
        <v>9.4223521865528945E-2</v>
      </c>
      <c r="E48">
        <v>1.0075802955033957</v>
      </c>
      <c r="F48">
        <v>-0.20080459849216764</v>
      </c>
      <c r="G48">
        <v>-0.1969442149355024</v>
      </c>
      <c r="H48">
        <v>-0.21831277673417276</v>
      </c>
      <c r="I48">
        <v>0.21431077601246917</v>
      </c>
      <c r="J48">
        <v>-3.9182312830595832E-2</v>
      </c>
      <c r="K48">
        <v>0.16122482372282837</v>
      </c>
    </row>
    <row r="49" spans="1:11" x14ac:dyDescent="0.25">
      <c r="A49" t="s">
        <v>10</v>
      </c>
      <c r="B49" s="1">
        <v>43054</v>
      </c>
      <c r="C49" s="8">
        <v>-0.86443286509290118</v>
      </c>
      <c r="D49">
        <v>5.3013539277676526E-2</v>
      </c>
      <c r="E49">
        <v>-0.71475971791759518</v>
      </c>
      <c r="F49">
        <v>-0.16242506415299784</v>
      </c>
      <c r="G49">
        <v>-0.19573564286312403</v>
      </c>
      <c r="H49">
        <v>-0.21780908593819617</v>
      </c>
      <c r="I49">
        <v>-0.20455796067647883</v>
      </c>
      <c r="J49">
        <v>-0.24117434642292504</v>
      </c>
      <c r="K49">
        <v>-0.21437973177545397</v>
      </c>
    </row>
    <row r="50" spans="1:11" x14ac:dyDescent="0.25">
      <c r="A50" t="s">
        <v>10</v>
      </c>
      <c r="B50" s="1">
        <v>43053</v>
      </c>
      <c r="C50" s="8">
        <v>-8.9678643178148859E-2</v>
      </c>
      <c r="D50">
        <v>-0.14559022432716165</v>
      </c>
      <c r="E50">
        <v>-0.3578879237414323</v>
      </c>
      <c r="F50">
        <v>0.19978179117291681</v>
      </c>
      <c r="G50">
        <v>-0.18252477002481976</v>
      </c>
      <c r="H50">
        <v>-0.21565070007752546</v>
      </c>
      <c r="I50">
        <v>6.7065885120226043E-2</v>
      </c>
      <c r="J50">
        <v>-3.9182312830595832E-2</v>
      </c>
      <c r="K50">
        <v>-0.36235665807140666</v>
      </c>
    </row>
    <row r="51" spans="1:11" x14ac:dyDescent="0.25">
      <c r="A51" t="s">
        <v>10</v>
      </c>
      <c r="B51" s="1">
        <v>43052</v>
      </c>
      <c r="C51" s="8">
        <v>-0.12841861874081695</v>
      </c>
      <c r="D51">
        <v>0.36765096375233564</v>
      </c>
      <c r="E51">
        <v>-1.5693599196640291</v>
      </c>
      <c r="F51">
        <v>-0.17441866863398844</v>
      </c>
      <c r="G51">
        <v>-0.19194308673027341</v>
      </c>
      <c r="H51">
        <v>-0.21270879520089123</v>
      </c>
      <c r="I51">
        <v>-0.51326779768460362</v>
      </c>
      <c r="J51">
        <v>-0.24117434642292504</v>
      </c>
      <c r="K51">
        <v>0.68623604184548304</v>
      </c>
    </row>
    <row r="52" spans="1:11" x14ac:dyDescent="0.25">
      <c r="A52" t="s">
        <v>43</v>
      </c>
      <c r="B52" s="1">
        <v>43056</v>
      </c>
      <c r="C52" s="8">
        <v>0.96300678936403428</v>
      </c>
      <c r="D52">
        <v>1.1432542784143502</v>
      </c>
      <c r="E52">
        <v>-0.14450066547364981</v>
      </c>
      <c r="F52">
        <v>-0.39606047944269379</v>
      </c>
      <c r="G52">
        <v>-0.19569977342216097</v>
      </c>
      <c r="H52">
        <v>-0.20720730370711482</v>
      </c>
      <c r="I52">
        <v>-0.54289662065994326</v>
      </c>
      <c r="J52">
        <v>-0.26420521380448042</v>
      </c>
      <c r="K52">
        <v>1.3057907511477513</v>
      </c>
    </row>
    <row r="53" spans="1:11" x14ac:dyDescent="0.25">
      <c r="A53" t="s">
        <v>43</v>
      </c>
      <c r="B53" s="1">
        <v>43055</v>
      </c>
      <c r="C53" s="8">
        <v>1.5904139680687512</v>
      </c>
      <c r="D53">
        <v>0.98419665895133468</v>
      </c>
      <c r="E53">
        <v>0.91244952262386159</v>
      </c>
      <c r="F53">
        <v>-0.28109673645313166</v>
      </c>
      <c r="G53">
        <v>-0.19418237541758063</v>
      </c>
      <c r="H53">
        <v>-0.20021427077017176</v>
      </c>
      <c r="I53">
        <v>0.15403123855851691</v>
      </c>
      <c r="J53">
        <v>-0.19879377488883354</v>
      </c>
      <c r="K53">
        <v>0.73814582686056496</v>
      </c>
    </row>
    <row r="54" spans="1:11" x14ac:dyDescent="0.25">
      <c r="A54" t="s">
        <v>43</v>
      </c>
      <c r="B54" s="1">
        <v>43054</v>
      </c>
      <c r="C54" s="8">
        <v>-2.9501743190596515E-2</v>
      </c>
      <c r="D54">
        <v>2.1495776384142338</v>
      </c>
      <c r="E54">
        <v>0.6133920105454963</v>
      </c>
      <c r="F54">
        <v>-6.6704891418542772E-2</v>
      </c>
      <c r="G54">
        <v>-0.17289004631813704</v>
      </c>
      <c r="H54">
        <v>-0.11651186329548727</v>
      </c>
      <c r="I54">
        <v>-2.9400221334531039E-2</v>
      </c>
      <c r="J54">
        <v>0.25908629752069395</v>
      </c>
      <c r="K54">
        <v>0.22427680800646727</v>
      </c>
    </row>
    <row r="55" spans="1:11" x14ac:dyDescent="0.25">
      <c r="A55" t="s">
        <v>43</v>
      </c>
      <c r="B55" s="1">
        <v>43053</v>
      </c>
      <c r="C55" s="8">
        <v>0.4628147867238413</v>
      </c>
      <c r="D55">
        <v>0.57814295433091922</v>
      </c>
      <c r="E55">
        <v>-1.3727913615227316</v>
      </c>
      <c r="F55">
        <v>-0.42247106904840409</v>
      </c>
      <c r="G55">
        <v>-0.19559171728983307</v>
      </c>
      <c r="H55">
        <v>-0.21351295552604446</v>
      </c>
      <c r="I55">
        <v>-0.52348852574236737</v>
      </c>
      <c r="J55">
        <v>-0.32961665272012713</v>
      </c>
      <c r="K55">
        <v>1.448745035437311</v>
      </c>
    </row>
    <row r="56" spans="1:11" x14ac:dyDescent="0.25">
      <c r="A56" t="s">
        <v>43</v>
      </c>
      <c r="B56" s="1">
        <v>43052</v>
      </c>
      <c r="C56" s="8">
        <v>0.97996232511205927</v>
      </c>
      <c r="D56">
        <v>0.7594556998280737</v>
      </c>
      <c r="E56">
        <v>0.24127826942100714</v>
      </c>
      <c r="F56">
        <v>-0.33391791566455215</v>
      </c>
      <c r="G56">
        <v>-0.19117195792607927</v>
      </c>
      <c r="H56">
        <v>-0.18859735519185281</v>
      </c>
      <c r="I56">
        <v>-0.21419235729979821</v>
      </c>
      <c r="J56">
        <v>-0.32961665272012713</v>
      </c>
      <c r="K56">
        <v>-0.41060642129091879</v>
      </c>
    </row>
    <row r="57" spans="1:11" x14ac:dyDescent="0.25">
      <c r="A57" t="s">
        <v>15</v>
      </c>
      <c r="B57" s="1">
        <v>43056</v>
      </c>
      <c r="C57" s="8">
        <v>0.11541484045521223</v>
      </c>
      <c r="D57">
        <v>0.23818003145111957</v>
      </c>
      <c r="E57">
        <v>-0.45880012483074617</v>
      </c>
      <c r="F57">
        <v>6.5457252808340527E-2</v>
      </c>
      <c r="G57">
        <v>-0.19671765073724909</v>
      </c>
      <c r="H57">
        <v>-0.21736963962565972</v>
      </c>
      <c r="I57">
        <v>0.28900290703648374</v>
      </c>
      <c r="J57">
        <v>0.40432894942604392</v>
      </c>
      <c r="K57">
        <v>-6.3714537619441194E-2</v>
      </c>
    </row>
    <row r="58" spans="1:11" x14ac:dyDescent="0.25">
      <c r="A58" t="s">
        <v>15</v>
      </c>
      <c r="B58" s="1">
        <v>43055</v>
      </c>
      <c r="C58" s="8">
        <v>0.21218588698664034</v>
      </c>
      <c r="D58">
        <v>0.26402368800981529</v>
      </c>
      <c r="E58">
        <v>-1.4905222627385302</v>
      </c>
      <c r="F58">
        <v>0.24602805714131146</v>
      </c>
      <c r="G58">
        <v>-0.19544166762941723</v>
      </c>
      <c r="H58">
        <v>-0.21565503768960403</v>
      </c>
      <c r="I58">
        <v>0.2749091584159119</v>
      </c>
      <c r="J58">
        <v>0.96335642258692311</v>
      </c>
      <c r="K58">
        <v>-0.60862868414888771</v>
      </c>
    </row>
    <row r="59" spans="1:11" x14ac:dyDescent="0.25">
      <c r="A59" t="s">
        <v>15</v>
      </c>
      <c r="B59" s="1">
        <v>43054</v>
      </c>
      <c r="C59" s="8">
        <v>-7.8177453852370585E-2</v>
      </c>
      <c r="D59">
        <v>0.49116407162424697</v>
      </c>
      <c r="E59">
        <v>-0.47193973442846421</v>
      </c>
      <c r="F59">
        <v>0.23275079211682823</v>
      </c>
      <c r="G59">
        <v>-0.19531665957560493</v>
      </c>
      <c r="H59">
        <v>-0.21526389645560615</v>
      </c>
      <c r="I59">
        <v>0.93081464147474746</v>
      </c>
      <c r="J59">
        <v>1.2987729064834506</v>
      </c>
      <c r="K59">
        <v>0.44213967523915559</v>
      </c>
    </row>
    <row r="60" spans="1:11" x14ac:dyDescent="0.25">
      <c r="A60" t="s">
        <v>15</v>
      </c>
      <c r="B60" s="1">
        <v>43053</v>
      </c>
      <c r="C60" s="8">
        <v>-0.27404571952685075</v>
      </c>
      <c r="D60">
        <v>0.18736335671706314</v>
      </c>
      <c r="E60">
        <v>-0.60806608861850153</v>
      </c>
      <c r="F60">
        <v>0.1265326719209631</v>
      </c>
      <c r="G60">
        <v>-0.19706451993161112</v>
      </c>
      <c r="H60">
        <v>-0.21833704237234153</v>
      </c>
      <c r="I60">
        <v>1.7281545949607116</v>
      </c>
      <c r="J60">
        <v>2.1932168635408575</v>
      </c>
      <c r="K60">
        <v>0.58878233394100898</v>
      </c>
    </row>
    <row r="61" spans="1:11" x14ac:dyDescent="0.25">
      <c r="A61" t="s">
        <v>15</v>
      </c>
      <c r="B61" s="1">
        <v>43052</v>
      </c>
      <c r="C61" s="8">
        <v>-1.232977421366916</v>
      </c>
      <c r="D61">
        <v>0.16511305299118345</v>
      </c>
      <c r="E61">
        <v>0.99601743908383611</v>
      </c>
      <c r="F61">
        <v>-0.20805440669601236</v>
      </c>
      <c r="G61">
        <v>-0.19759946430603315</v>
      </c>
      <c r="H61">
        <v>-0.21899168142237235</v>
      </c>
      <c r="I61">
        <v>-0.33766217756890449</v>
      </c>
      <c r="J61">
        <v>0.96335642258692311</v>
      </c>
      <c r="K61">
        <v>0.26253389816079675</v>
      </c>
    </row>
  </sheetData>
  <conditionalFormatting sqref="F1:J56 F62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56 C62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1048576 K1:K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="99" workbookViewId="0">
      <selection activeCell="E7" sqref="E7"/>
    </sheetView>
  </sheetViews>
  <sheetFormatPr defaultColWidth="11" defaultRowHeight="15.7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5" t="s">
        <v>10</v>
      </c>
      <c r="B2">
        <v>693</v>
      </c>
      <c r="C2">
        <v>9187</v>
      </c>
      <c r="D2" s="3">
        <f>B2/SUM($B$2:$B$9)</f>
        <v>1.8999835499259748E-2</v>
      </c>
      <c r="E2" s="3">
        <f>C2/SUM($C$2:$C$9)</f>
        <v>5.8175762104383286E-2</v>
      </c>
    </row>
    <row r="3" spans="1:5" x14ac:dyDescent="0.25">
      <c r="A3" s="5" t="s">
        <v>11</v>
      </c>
      <c r="B3">
        <v>8290</v>
      </c>
      <c r="C3">
        <v>24538</v>
      </c>
      <c r="D3" s="3">
        <f t="shared" ref="D3:D9" si="0">B3/SUM($B$2:$B$9)</f>
        <v>0.22728518945001919</v>
      </c>
      <c r="E3" s="3">
        <f t="shared" ref="E3:E9" si="1">C3/SUM($C$2:$C$9)</f>
        <v>0.15538444002583621</v>
      </c>
    </row>
    <row r="4" spans="1:5" x14ac:dyDescent="0.25">
      <c r="A4" s="5" t="s">
        <v>14</v>
      </c>
      <c r="B4">
        <v>195</v>
      </c>
      <c r="C4">
        <v>2497</v>
      </c>
      <c r="D4" s="3">
        <f t="shared" si="0"/>
        <v>5.3462740582332618E-3</v>
      </c>
      <c r="E4" s="3">
        <f t="shared" si="1"/>
        <v>1.5812003698121808E-2</v>
      </c>
    </row>
    <row r="5" spans="1:5" x14ac:dyDescent="0.25">
      <c r="A5" s="5" t="s">
        <v>12</v>
      </c>
      <c r="B5">
        <v>19300</v>
      </c>
      <c r="C5">
        <v>27772</v>
      </c>
      <c r="D5" s="3">
        <f t="shared" si="0"/>
        <v>0.52914404781488178</v>
      </c>
      <c r="E5" s="3">
        <f t="shared" si="1"/>
        <v>0.17586342278904241</v>
      </c>
    </row>
    <row r="6" spans="1:5" x14ac:dyDescent="0.25">
      <c r="A6" s="5" t="s">
        <v>13</v>
      </c>
      <c r="B6">
        <v>4780</v>
      </c>
      <c r="C6">
        <v>16149</v>
      </c>
      <c r="D6" s="3">
        <f t="shared" si="0"/>
        <v>0.13105225640182047</v>
      </c>
      <c r="E6" s="3">
        <f t="shared" si="1"/>
        <v>0.10226193340847782</v>
      </c>
    </row>
    <row r="7" spans="1:5" x14ac:dyDescent="0.25">
      <c r="A7" s="5" t="s">
        <v>15</v>
      </c>
      <c r="B7">
        <v>626</v>
      </c>
      <c r="C7">
        <v>12136</v>
      </c>
      <c r="D7" s="3">
        <f t="shared" si="0"/>
        <v>1.7162910566430881E-2</v>
      </c>
      <c r="E7" s="3">
        <f t="shared" si="1"/>
        <v>7.6850010765080606E-2</v>
      </c>
    </row>
    <row r="8" spans="1:5" x14ac:dyDescent="0.25">
      <c r="A8" s="5" t="s">
        <v>42</v>
      </c>
      <c r="B8">
        <v>1520</v>
      </c>
      <c r="C8">
        <v>52579</v>
      </c>
      <c r="D8" s="3">
        <f t="shared" si="0"/>
        <v>4.1673520864177221E-2</v>
      </c>
      <c r="E8" s="3">
        <f t="shared" si="1"/>
        <v>0.33295127851163264</v>
      </c>
    </row>
    <row r="9" spans="1:5" x14ac:dyDescent="0.25">
      <c r="A9" s="5" t="s">
        <v>43</v>
      </c>
      <c r="B9">
        <v>1070</v>
      </c>
      <c r="C9">
        <v>13060</v>
      </c>
      <c r="D9" s="3">
        <f t="shared" si="0"/>
        <v>2.9335965345177385E-2</v>
      </c>
      <c r="E9" s="3">
        <f t="shared" si="1"/>
        <v>8.2701148697425245E-2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Dataset</vt:lpstr>
      <vt:lpstr>Clean Training Dataset</vt:lpstr>
      <vt:lpstr>CSV dataset revenue norm</vt:lpstr>
      <vt:lpstr>CSV dataset followers norm</vt:lpstr>
      <vt:lpstr>Normalization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Yusuf Khaled</cp:lastModifiedBy>
  <dcterms:created xsi:type="dcterms:W3CDTF">2017-11-19T16:59:29Z</dcterms:created>
  <dcterms:modified xsi:type="dcterms:W3CDTF">2017-11-22T23:30:40Z</dcterms:modified>
</cp:coreProperties>
</file>