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MIS301(H)\"/>
    </mc:Choice>
  </mc:AlternateContent>
  <bookViews>
    <workbookView xWindow="0" yWindow="0" windowWidth="15528" windowHeight="7224"/>
  </bookViews>
  <sheets>
    <sheet name="Survey" sheetId="1" r:id="rId1"/>
    <sheet name="Activity10" sheetId="13" r:id="rId2"/>
    <sheet name="Magazines" sheetId="7" r:id="rId3"/>
    <sheet name="AppleProducts" sheetId="5" r:id="rId4"/>
    <sheet name="Activity2" sheetId="2" r:id="rId5"/>
    <sheet name="Activity3" sheetId="3" r:id="rId6"/>
    <sheet name="Activity7" sheetId="8" r:id="rId7"/>
    <sheet name="Activity8" sheetId="9" r:id="rId8"/>
    <sheet name="Activity8c" sheetId="10" r:id="rId9"/>
    <sheet name="Activity8d&amp;e" sheetId="11" r:id="rId10"/>
  </sheets>
  <definedNames>
    <definedName name="_xlnm._FilterDatabase" localSheetId="0" hidden="1">Survey!$A$1:$CL$365</definedName>
    <definedName name="Survey" localSheetId="0">Survey!$A$1:$CL$352</definedName>
  </definedNames>
  <calcPr calcId="152511"/>
  <pivotCaches>
    <pivotCache cacheId="0" r:id="rId11"/>
    <pivotCache cacheId="1" r:id="rId12"/>
    <pivotCache cacheId="2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A353" i="1" l="1"/>
  <c r="Q10" i="10" l="1"/>
  <c r="Q9" i="10"/>
  <c r="Q8" i="10"/>
  <c r="Q7" i="10"/>
  <c r="Q6" i="10"/>
  <c r="Q5" i="10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0" i="1"/>
  <c r="CA211" i="1"/>
  <c r="CA212" i="1"/>
  <c r="CA213" i="1"/>
  <c r="CA214" i="1"/>
  <c r="CA215" i="1"/>
  <c r="CA216" i="1"/>
  <c r="CA217" i="1"/>
  <c r="CA218" i="1"/>
  <c r="CA219" i="1"/>
  <c r="CA220" i="1"/>
  <c r="CA221" i="1"/>
  <c r="CA222" i="1"/>
  <c r="CA223" i="1"/>
  <c r="CA224" i="1"/>
  <c r="CA225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CA250" i="1"/>
  <c r="CA251" i="1"/>
  <c r="CA252" i="1"/>
  <c r="CA253" i="1"/>
  <c r="CA254" i="1"/>
  <c r="CA255" i="1"/>
  <c r="CA256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74" i="1"/>
  <c r="CA275" i="1"/>
  <c r="CA276" i="1"/>
  <c r="CA277" i="1"/>
  <c r="CA278" i="1"/>
  <c r="CA279" i="1"/>
  <c r="CA280" i="1"/>
  <c r="CA281" i="1"/>
  <c r="CA282" i="1"/>
  <c r="CA283" i="1"/>
  <c r="CA284" i="1"/>
  <c r="CA285" i="1"/>
  <c r="CA286" i="1"/>
  <c r="CA287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5" i="1"/>
  <c r="CA306" i="1"/>
  <c r="CA307" i="1"/>
  <c r="CA308" i="1"/>
  <c r="CA309" i="1"/>
  <c r="CA310" i="1"/>
  <c r="CA311" i="1"/>
  <c r="CA312" i="1"/>
  <c r="CA313" i="1"/>
  <c r="CA314" i="1"/>
  <c r="CA315" i="1"/>
  <c r="CA316" i="1"/>
  <c r="CA317" i="1"/>
  <c r="CA318" i="1"/>
  <c r="CA319" i="1"/>
  <c r="CA320" i="1"/>
  <c r="CA321" i="1"/>
  <c r="CA322" i="1"/>
  <c r="CA323" i="1"/>
  <c r="CA324" i="1"/>
  <c r="CA325" i="1"/>
  <c r="CA326" i="1"/>
  <c r="CA327" i="1"/>
  <c r="CA328" i="1"/>
  <c r="CA329" i="1"/>
  <c r="CA330" i="1"/>
  <c r="CA331" i="1"/>
  <c r="CA332" i="1"/>
  <c r="CA333" i="1"/>
  <c r="CA334" i="1"/>
  <c r="CA335" i="1"/>
  <c r="CA336" i="1"/>
  <c r="CA337" i="1"/>
  <c r="CA338" i="1"/>
  <c r="CA339" i="1"/>
  <c r="CA340" i="1"/>
  <c r="CA341" i="1"/>
  <c r="CA342" i="1"/>
  <c r="CA343" i="1"/>
  <c r="CA344" i="1"/>
  <c r="CA345" i="1"/>
  <c r="CA346" i="1"/>
  <c r="CA347" i="1"/>
  <c r="CA348" i="1"/>
  <c r="CA349" i="1"/>
  <c r="CA350" i="1"/>
  <c r="CA351" i="1"/>
  <c r="CA352" i="1"/>
  <c r="CA2" i="1"/>
  <c r="L33" i="5"/>
  <c r="L32" i="5"/>
  <c r="L31" i="5"/>
  <c r="L30" i="5"/>
  <c r="L29" i="5"/>
  <c r="L28" i="5"/>
  <c r="L27" i="5"/>
  <c r="L26" i="5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2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2" i="1"/>
  <c r="V364" i="1"/>
  <c r="R355" i="1"/>
  <c r="R35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2" i="1"/>
  <c r="S362" i="1"/>
  <c r="U357" i="1"/>
  <c r="T355" i="1"/>
  <c r="T3" i="1"/>
  <c r="I3" i="1" s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I18" i="1" s="1"/>
  <c r="T19" i="1"/>
  <c r="T20" i="1"/>
  <c r="T21" i="1"/>
  <c r="T22" i="1"/>
  <c r="T23" i="1"/>
  <c r="T24" i="1"/>
  <c r="T25" i="1"/>
  <c r="T26" i="1"/>
  <c r="T27" i="1"/>
  <c r="T28" i="1"/>
  <c r="T29" i="1"/>
  <c r="T30" i="1"/>
  <c r="I30" i="1" s="1"/>
  <c r="T31" i="1"/>
  <c r="T32" i="1"/>
  <c r="T33" i="1"/>
  <c r="T34" i="1"/>
  <c r="T35" i="1"/>
  <c r="T36" i="1"/>
  <c r="T37" i="1"/>
  <c r="T38" i="1"/>
  <c r="T39" i="1"/>
  <c r="T40" i="1"/>
  <c r="T41" i="1"/>
  <c r="T42" i="1"/>
  <c r="I42" i="1" s="1"/>
  <c r="T43" i="1"/>
  <c r="T44" i="1"/>
  <c r="T45" i="1"/>
  <c r="T46" i="1"/>
  <c r="I46" i="1" s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J65" i="1" s="1"/>
  <c r="T66" i="1"/>
  <c r="T67" i="1"/>
  <c r="T68" i="1"/>
  <c r="T69" i="1"/>
  <c r="T70" i="1"/>
  <c r="T71" i="1"/>
  <c r="T72" i="1"/>
  <c r="T73" i="1"/>
  <c r="T74" i="1"/>
  <c r="I74" i="1" s="1"/>
  <c r="T75" i="1"/>
  <c r="T76" i="1"/>
  <c r="T77" i="1"/>
  <c r="T78" i="1"/>
  <c r="T79" i="1"/>
  <c r="T80" i="1"/>
  <c r="T81" i="1"/>
  <c r="T82" i="1"/>
  <c r="I82" i="1" s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I98" i="1" s="1"/>
  <c r="T99" i="1"/>
  <c r="T100" i="1"/>
  <c r="T101" i="1"/>
  <c r="T102" i="1"/>
  <c r="T103" i="1"/>
  <c r="T104" i="1"/>
  <c r="T105" i="1"/>
  <c r="T106" i="1"/>
  <c r="T107" i="1"/>
  <c r="T108" i="1"/>
  <c r="T109" i="1"/>
  <c r="T110" i="1"/>
  <c r="I110" i="1" s="1"/>
  <c r="T111" i="1"/>
  <c r="T112" i="1"/>
  <c r="T113" i="1"/>
  <c r="T114" i="1"/>
  <c r="T115" i="1"/>
  <c r="T116" i="1"/>
  <c r="T117" i="1"/>
  <c r="T118" i="1"/>
  <c r="T119" i="1"/>
  <c r="T120" i="1"/>
  <c r="T121" i="1"/>
  <c r="T122" i="1"/>
  <c r="I122" i="1" s="1"/>
  <c r="T123" i="1"/>
  <c r="T124" i="1"/>
  <c r="T125" i="1"/>
  <c r="T126" i="1"/>
  <c r="T127" i="1"/>
  <c r="T128" i="1"/>
  <c r="T129" i="1"/>
  <c r="J129" i="1" s="1"/>
  <c r="T130" i="1"/>
  <c r="I130" i="1" s="1"/>
  <c r="T131" i="1"/>
  <c r="T132" i="1"/>
  <c r="T133" i="1"/>
  <c r="T134" i="1"/>
  <c r="T135" i="1"/>
  <c r="T136" i="1"/>
  <c r="T137" i="1"/>
  <c r="T138" i="1"/>
  <c r="T139" i="1"/>
  <c r="T140" i="1"/>
  <c r="T141" i="1"/>
  <c r="T142" i="1"/>
  <c r="I142" i="1" s="1"/>
  <c r="T143" i="1"/>
  <c r="T144" i="1"/>
  <c r="T145" i="1"/>
  <c r="T146" i="1"/>
  <c r="I146" i="1" s="1"/>
  <c r="T147" i="1"/>
  <c r="T148" i="1"/>
  <c r="T149" i="1"/>
  <c r="T150" i="1"/>
  <c r="T151" i="1"/>
  <c r="T152" i="1"/>
  <c r="T153" i="1"/>
  <c r="T154" i="1"/>
  <c r="T155" i="1"/>
  <c r="T156" i="1"/>
  <c r="T157" i="1"/>
  <c r="T158" i="1"/>
  <c r="I158" i="1" s="1"/>
  <c r="T159" i="1"/>
  <c r="T160" i="1"/>
  <c r="T161" i="1"/>
  <c r="T162" i="1"/>
  <c r="I162" i="1" s="1"/>
  <c r="T163" i="1"/>
  <c r="T164" i="1"/>
  <c r="T165" i="1"/>
  <c r="T166" i="1"/>
  <c r="T167" i="1"/>
  <c r="T168" i="1"/>
  <c r="T169" i="1"/>
  <c r="T170" i="1"/>
  <c r="I170" i="1" s="1"/>
  <c r="T171" i="1"/>
  <c r="T172" i="1"/>
  <c r="T173" i="1"/>
  <c r="T174" i="1"/>
  <c r="I174" i="1" s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J193" i="1" s="1"/>
  <c r="T194" i="1"/>
  <c r="I194" i="1" s="1"/>
  <c r="T195" i="1"/>
  <c r="T196" i="1"/>
  <c r="T197" i="1"/>
  <c r="T198" i="1"/>
  <c r="T199" i="1"/>
  <c r="T200" i="1"/>
  <c r="T201" i="1"/>
  <c r="T202" i="1"/>
  <c r="T203" i="1"/>
  <c r="T204" i="1"/>
  <c r="T205" i="1"/>
  <c r="T206" i="1"/>
  <c r="I206" i="1" s="1"/>
  <c r="T207" i="1"/>
  <c r="T208" i="1"/>
  <c r="T209" i="1"/>
  <c r="T210" i="1"/>
  <c r="I210" i="1" s="1"/>
  <c r="T211" i="1"/>
  <c r="T212" i="1"/>
  <c r="T213" i="1"/>
  <c r="T214" i="1"/>
  <c r="T215" i="1"/>
  <c r="I215" i="1" s="1"/>
  <c r="T216" i="1"/>
  <c r="T217" i="1"/>
  <c r="T218" i="1"/>
  <c r="I218" i="1" s="1"/>
  <c r="T219" i="1"/>
  <c r="I219" i="1" s="1"/>
  <c r="T220" i="1"/>
  <c r="T221" i="1"/>
  <c r="T222" i="1"/>
  <c r="T223" i="1"/>
  <c r="I223" i="1" s="1"/>
  <c r="T224" i="1"/>
  <c r="T225" i="1"/>
  <c r="T226" i="1"/>
  <c r="T227" i="1"/>
  <c r="I227" i="1" s="1"/>
  <c r="T228" i="1"/>
  <c r="T229" i="1"/>
  <c r="T230" i="1"/>
  <c r="T231" i="1"/>
  <c r="J231" i="1" s="1"/>
  <c r="T232" i="1"/>
  <c r="T233" i="1"/>
  <c r="J233" i="1" s="1"/>
  <c r="T234" i="1"/>
  <c r="I234" i="1" s="1"/>
  <c r="T235" i="1"/>
  <c r="I235" i="1" s="1"/>
  <c r="T236" i="1"/>
  <c r="T237" i="1"/>
  <c r="T238" i="1"/>
  <c r="T239" i="1"/>
  <c r="J239" i="1" s="1"/>
  <c r="T240" i="1"/>
  <c r="T241" i="1"/>
  <c r="T242" i="1"/>
  <c r="I242" i="1" s="1"/>
  <c r="T243" i="1"/>
  <c r="I243" i="1" s="1"/>
  <c r="T244" i="1"/>
  <c r="T245" i="1"/>
  <c r="T246" i="1"/>
  <c r="T247" i="1"/>
  <c r="I247" i="1" s="1"/>
  <c r="T248" i="1"/>
  <c r="T249" i="1"/>
  <c r="T250" i="1"/>
  <c r="T251" i="1"/>
  <c r="I251" i="1" s="1"/>
  <c r="T252" i="1"/>
  <c r="T253" i="1"/>
  <c r="T254" i="1"/>
  <c r="T255" i="1"/>
  <c r="I255" i="1" s="1"/>
  <c r="T256" i="1"/>
  <c r="T257" i="1"/>
  <c r="T258" i="1"/>
  <c r="I258" i="1" s="1"/>
  <c r="T259" i="1"/>
  <c r="J259" i="1" s="1"/>
  <c r="T260" i="1"/>
  <c r="T261" i="1"/>
  <c r="T262" i="1"/>
  <c r="T263" i="1"/>
  <c r="J263" i="1" s="1"/>
  <c r="T264" i="1"/>
  <c r="I264" i="1" s="1"/>
  <c r="T265" i="1"/>
  <c r="V265" i="1" s="1"/>
  <c r="T266" i="1"/>
  <c r="T267" i="1"/>
  <c r="J267" i="1" s="1"/>
  <c r="T268" i="1"/>
  <c r="J268" i="1" s="1"/>
  <c r="T269" i="1"/>
  <c r="I269" i="1" s="1"/>
  <c r="T270" i="1"/>
  <c r="T271" i="1"/>
  <c r="J271" i="1" s="1"/>
  <c r="T272" i="1"/>
  <c r="I272" i="1" s="1"/>
  <c r="T273" i="1"/>
  <c r="U273" i="1" s="1"/>
  <c r="T274" i="1"/>
  <c r="T275" i="1"/>
  <c r="J275" i="1" s="1"/>
  <c r="T276" i="1"/>
  <c r="J276" i="1" s="1"/>
  <c r="T277" i="1"/>
  <c r="I277" i="1" s="1"/>
  <c r="T278" i="1"/>
  <c r="T279" i="1"/>
  <c r="J279" i="1" s="1"/>
  <c r="T280" i="1"/>
  <c r="I280" i="1" s="1"/>
  <c r="T281" i="1"/>
  <c r="V281" i="1" s="1"/>
  <c r="T282" i="1"/>
  <c r="T283" i="1"/>
  <c r="J283" i="1" s="1"/>
  <c r="T284" i="1"/>
  <c r="J284" i="1" s="1"/>
  <c r="T285" i="1"/>
  <c r="I285" i="1" s="1"/>
  <c r="T286" i="1"/>
  <c r="T287" i="1"/>
  <c r="J287" i="1" s="1"/>
  <c r="T288" i="1"/>
  <c r="I288" i="1" s="1"/>
  <c r="T289" i="1"/>
  <c r="U289" i="1" s="1"/>
  <c r="T290" i="1"/>
  <c r="T291" i="1"/>
  <c r="J291" i="1" s="1"/>
  <c r="T292" i="1"/>
  <c r="J292" i="1" s="1"/>
  <c r="T293" i="1"/>
  <c r="I293" i="1" s="1"/>
  <c r="T294" i="1"/>
  <c r="T295" i="1"/>
  <c r="J295" i="1" s="1"/>
  <c r="T296" i="1"/>
  <c r="I296" i="1" s="1"/>
  <c r="T297" i="1"/>
  <c r="V297" i="1" s="1"/>
  <c r="T298" i="1"/>
  <c r="T299" i="1"/>
  <c r="J299" i="1" s="1"/>
  <c r="T300" i="1"/>
  <c r="J300" i="1" s="1"/>
  <c r="T301" i="1"/>
  <c r="I301" i="1" s="1"/>
  <c r="T302" i="1"/>
  <c r="T303" i="1"/>
  <c r="J303" i="1" s="1"/>
  <c r="T304" i="1"/>
  <c r="I304" i="1" s="1"/>
  <c r="T305" i="1"/>
  <c r="U305" i="1" s="1"/>
  <c r="T306" i="1"/>
  <c r="T307" i="1"/>
  <c r="J307" i="1" s="1"/>
  <c r="T308" i="1"/>
  <c r="J308" i="1" s="1"/>
  <c r="T309" i="1"/>
  <c r="I309" i="1" s="1"/>
  <c r="T310" i="1"/>
  <c r="T311" i="1"/>
  <c r="J311" i="1" s="1"/>
  <c r="T312" i="1"/>
  <c r="I312" i="1" s="1"/>
  <c r="T313" i="1"/>
  <c r="V313" i="1" s="1"/>
  <c r="T314" i="1"/>
  <c r="T315" i="1"/>
  <c r="J315" i="1" s="1"/>
  <c r="T316" i="1"/>
  <c r="J316" i="1" s="1"/>
  <c r="T317" i="1"/>
  <c r="I317" i="1" s="1"/>
  <c r="T318" i="1"/>
  <c r="T319" i="1"/>
  <c r="J319" i="1" s="1"/>
  <c r="T320" i="1"/>
  <c r="I320" i="1" s="1"/>
  <c r="T321" i="1"/>
  <c r="U321" i="1" s="1"/>
  <c r="T322" i="1"/>
  <c r="T323" i="1"/>
  <c r="J323" i="1" s="1"/>
  <c r="T324" i="1"/>
  <c r="J324" i="1" s="1"/>
  <c r="T325" i="1"/>
  <c r="I325" i="1" s="1"/>
  <c r="T326" i="1"/>
  <c r="T327" i="1"/>
  <c r="J327" i="1" s="1"/>
  <c r="T328" i="1"/>
  <c r="I328" i="1" s="1"/>
  <c r="T329" i="1"/>
  <c r="V329" i="1" s="1"/>
  <c r="T330" i="1"/>
  <c r="T331" i="1"/>
  <c r="J331" i="1" s="1"/>
  <c r="T332" i="1"/>
  <c r="J332" i="1" s="1"/>
  <c r="T333" i="1"/>
  <c r="I333" i="1" s="1"/>
  <c r="T334" i="1"/>
  <c r="T335" i="1"/>
  <c r="J335" i="1" s="1"/>
  <c r="T336" i="1"/>
  <c r="I336" i="1" s="1"/>
  <c r="T337" i="1"/>
  <c r="U337" i="1" s="1"/>
  <c r="T338" i="1"/>
  <c r="T339" i="1"/>
  <c r="J339" i="1" s="1"/>
  <c r="T340" i="1"/>
  <c r="J340" i="1" s="1"/>
  <c r="T341" i="1"/>
  <c r="I341" i="1" s="1"/>
  <c r="T342" i="1"/>
  <c r="T343" i="1"/>
  <c r="V343" i="1" s="1"/>
  <c r="T344" i="1"/>
  <c r="I344" i="1" s="1"/>
  <c r="T345" i="1"/>
  <c r="I345" i="1" s="1"/>
  <c r="T346" i="1"/>
  <c r="T347" i="1"/>
  <c r="U347" i="1" s="1"/>
  <c r="T348" i="1"/>
  <c r="I348" i="1" s="1"/>
  <c r="T349" i="1"/>
  <c r="I349" i="1" s="1"/>
  <c r="T350" i="1"/>
  <c r="T351" i="1"/>
  <c r="V351" i="1" s="1"/>
  <c r="T352" i="1"/>
  <c r="I352" i="1" s="1"/>
  <c r="T2" i="1"/>
  <c r="V2" i="1" s="1"/>
  <c r="W356" i="1"/>
  <c r="W355" i="1"/>
  <c r="W354" i="1"/>
  <c r="C356" i="1"/>
  <c r="C355" i="1"/>
  <c r="C354" i="1"/>
  <c r="P356" i="1"/>
  <c r="P355" i="1"/>
  <c r="P354" i="1"/>
  <c r="BE361" i="1"/>
  <c r="BF361" i="1"/>
  <c r="BD361" i="1"/>
  <c r="AV363" i="1"/>
  <c r="AN363" i="1"/>
  <c r="BO354" i="1" a="1"/>
  <c r="BO354" i="1" s="1"/>
  <c r="BN354" i="1" a="1"/>
  <c r="BN354" i="1" s="1"/>
  <c r="BK354" i="1" a="1"/>
  <c r="BK354" i="1" s="1"/>
  <c r="BJ354" i="1" a="1"/>
  <c r="BJ354" i="1" s="1"/>
  <c r="BI354" i="1" a="1"/>
  <c r="BH354" i="1" a="1"/>
  <c r="BH354" i="1" s="1"/>
  <c r="BG354" i="1" a="1"/>
  <c r="BG354" i="1" s="1"/>
  <c r="BF354" i="1" a="1"/>
  <c r="BF354" i="1" s="1"/>
  <c r="BE354" i="1" a="1"/>
  <c r="BE354" i="1" s="1"/>
  <c r="BD354" i="1" a="1"/>
  <c r="BC354" i="1" a="1"/>
  <c r="BC354" i="1" s="1"/>
  <c r="BB354" i="1" a="1"/>
  <c r="BA354" i="1" a="1"/>
  <c r="BA354" i="1" s="1"/>
  <c r="AZ354" i="1" a="1"/>
  <c r="AY354" i="1" a="1"/>
  <c r="AY354" i="1" s="1"/>
  <c r="AX354" i="1" a="1"/>
  <c r="AX354" i="1" s="1"/>
  <c r="AW354" i="1" a="1"/>
  <c r="AW354" i="1" s="1"/>
  <c r="AV354" i="1" a="1"/>
  <c r="AV354" i="1" s="1"/>
  <c r="AU354" i="1" a="1"/>
  <c r="AU354" i="1" s="1"/>
  <c r="AT354" i="1" a="1"/>
  <c r="AT354" i="1" s="1"/>
  <c r="AS354" i="1" a="1"/>
  <c r="AS354" i="1" s="1"/>
  <c r="AR354" i="1" a="1"/>
  <c r="AR354" i="1" s="1"/>
  <c r="AD19" i="1"/>
  <c r="BP19" i="1" s="1"/>
  <c r="AD3" i="1"/>
  <c r="BP3" i="1" s="1"/>
  <c r="AD4" i="1"/>
  <c r="BP4" i="1" s="1"/>
  <c r="AD5" i="1"/>
  <c r="BP5" i="1" s="1"/>
  <c r="AD6" i="1"/>
  <c r="BP6" i="1" s="1"/>
  <c r="AD7" i="1"/>
  <c r="BP7" i="1" s="1"/>
  <c r="AD8" i="1"/>
  <c r="BP8" i="1" s="1"/>
  <c r="AD9" i="1"/>
  <c r="BP9" i="1" s="1"/>
  <c r="AD10" i="1"/>
  <c r="BP10" i="1" s="1"/>
  <c r="AD11" i="1"/>
  <c r="BP11" i="1" s="1"/>
  <c r="AD12" i="1"/>
  <c r="BP12" i="1" s="1"/>
  <c r="AD13" i="1"/>
  <c r="BP13" i="1" s="1"/>
  <c r="AD14" i="1"/>
  <c r="BP14" i="1" s="1"/>
  <c r="AD15" i="1"/>
  <c r="BP15" i="1" s="1"/>
  <c r="AD16" i="1"/>
  <c r="BP16" i="1" s="1"/>
  <c r="AD17" i="1"/>
  <c r="BP17" i="1" s="1"/>
  <c r="AD18" i="1"/>
  <c r="BP18" i="1" s="1"/>
  <c r="AD20" i="1"/>
  <c r="BP20" i="1" s="1"/>
  <c r="AD21" i="1"/>
  <c r="BP21" i="1" s="1"/>
  <c r="AD22" i="1"/>
  <c r="BP22" i="1" s="1"/>
  <c r="AD23" i="1"/>
  <c r="BP23" i="1" s="1"/>
  <c r="AD24" i="1"/>
  <c r="BP24" i="1" s="1"/>
  <c r="AD25" i="1"/>
  <c r="BP25" i="1" s="1"/>
  <c r="AD26" i="1"/>
  <c r="BP26" i="1" s="1"/>
  <c r="AD27" i="1"/>
  <c r="BP27" i="1" s="1"/>
  <c r="AD28" i="1"/>
  <c r="BP28" i="1" s="1"/>
  <c r="AD29" i="1"/>
  <c r="BP29" i="1" s="1"/>
  <c r="AD30" i="1"/>
  <c r="BP30" i="1" s="1"/>
  <c r="AD31" i="1"/>
  <c r="BP31" i="1" s="1"/>
  <c r="AD32" i="1"/>
  <c r="BP32" i="1" s="1"/>
  <c r="AD33" i="1"/>
  <c r="BP33" i="1" s="1"/>
  <c r="AD34" i="1"/>
  <c r="BP34" i="1" s="1"/>
  <c r="AD35" i="1"/>
  <c r="BP35" i="1" s="1"/>
  <c r="AD36" i="1"/>
  <c r="BP36" i="1" s="1"/>
  <c r="AD37" i="1"/>
  <c r="BP37" i="1" s="1"/>
  <c r="AD38" i="1"/>
  <c r="BP38" i="1" s="1"/>
  <c r="AD39" i="1"/>
  <c r="BP39" i="1" s="1"/>
  <c r="AD40" i="1"/>
  <c r="BP40" i="1" s="1"/>
  <c r="AD41" i="1"/>
  <c r="BP41" i="1" s="1"/>
  <c r="AD42" i="1"/>
  <c r="BP42" i="1" s="1"/>
  <c r="AD43" i="1"/>
  <c r="BP43" i="1" s="1"/>
  <c r="AD44" i="1"/>
  <c r="BP44" i="1" s="1"/>
  <c r="AD45" i="1"/>
  <c r="BP45" i="1" s="1"/>
  <c r="AD46" i="1"/>
  <c r="BP46" i="1" s="1"/>
  <c r="AD47" i="1"/>
  <c r="BP47" i="1" s="1"/>
  <c r="AD48" i="1"/>
  <c r="BP48" i="1" s="1"/>
  <c r="AD49" i="1"/>
  <c r="BP49" i="1" s="1"/>
  <c r="AD50" i="1"/>
  <c r="BP50" i="1" s="1"/>
  <c r="AD51" i="1"/>
  <c r="BP51" i="1" s="1"/>
  <c r="AD52" i="1"/>
  <c r="BP52" i="1" s="1"/>
  <c r="AD53" i="1"/>
  <c r="BP53" i="1" s="1"/>
  <c r="AD54" i="1"/>
  <c r="BP54" i="1" s="1"/>
  <c r="AD55" i="1"/>
  <c r="BP55" i="1" s="1"/>
  <c r="AD56" i="1"/>
  <c r="BP56" i="1" s="1"/>
  <c r="AD57" i="1"/>
  <c r="BP57" i="1" s="1"/>
  <c r="AD58" i="1"/>
  <c r="BP58" i="1" s="1"/>
  <c r="AD59" i="1"/>
  <c r="BP59" i="1" s="1"/>
  <c r="AD60" i="1"/>
  <c r="BP60" i="1" s="1"/>
  <c r="AD61" i="1"/>
  <c r="BP61" i="1" s="1"/>
  <c r="AD62" i="1"/>
  <c r="BP62" i="1" s="1"/>
  <c r="AD63" i="1"/>
  <c r="BP63" i="1" s="1"/>
  <c r="AD64" i="1"/>
  <c r="BP64" i="1" s="1"/>
  <c r="AD65" i="1"/>
  <c r="BP65" i="1" s="1"/>
  <c r="AD66" i="1"/>
  <c r="BP66" i="1" s="1"/>
  <c r="AD67" i="1"/>
  <c r="BP67" i="1" s="1"/>
  <c r="AD68" i="1"/>
  <c r="BP68" i="1" s="1"/>
  <c r="AD69" i="1"/>
  <c r="BP69" i="1" s="1"/>
  <c r="AD70" i="1"/>
  <c r="BP70" i="1" s="1"/>
  <c r="AD71" i="1"/>
  <c r="BP71" i="1" s="1"/>
  <c r="AD72" i="1"/>
  <c r="BP72" i="1" s="1"/>
  <c r="AD73" i="1"/>
  <c r="BP73" i="1" s="1"/>
  <c r="AD74" i="1"/>
  <c r="BP74" i="1" s="1"/>
  <c r="AD75" i="1"/>
  <c r="BP75" i="1" s="1"/>
  <c r="AD76" i="1"/>
  <c r="BP76" i="1" s="1"/>
  <c r="AD77" i="1"/>
  <c r="BP77" i="1" s="1"/>
  <c r="AD78" i="1"/>
  <c r="BP78" i="1" s="1"/>
  <c r="AD79" i="1"/>
  <c r="BP79" i="1" s="1"/>
  <c r="AD80" i="1"/>
  <c r="BP80" i="1" s="1"/>
  <c r="AD81" i="1"/>
  <c r="BP81" i="1" s="1"/>
  <c r="AD82" i="1"/>
  <c r="BP82" i="1" s="1"/>
  <c r="AD83" i="1"/>
  <c r="BP83" i="1" s="1"/>
  <c r="AD84" i="1"/>
  <c r="BP84" i="1" s="1"/>
  <c r="AD85" i="1"/>
  <c r="BP85" i="1" s="1"/>
  <c r="AD86" i="1"/>
  <c r="BP86" i="1" s="1"/>
  <c r="AD87" i="1"/>
  <c r="BP87" i="1" s="1"/>
  <c r="AD88" i="1"/>
  <c r="BP88" i="1" s="1"/>
  <c r="AD89" i="1"/>
  <c r="BP89" i="1" s="1"/>
  <c r="AD90" i="1"/>
  <c r="BP90" i="1" s="1"/>
  <c r="AD91" i="1"/>
  <c r="BP91" i="1" s="1"/>
  <c r="AD92" i="1"/>
  <c r="BP92" i="1" s="1"/>
  <c r="AD93" i="1"/>
  <c r="BP93" i="1" s="1"/>
  <c r="AD94" i="1"/>
  <c r="BP94" i="1" s="1"/>
  <c r="AD95" i="1"/>
  <c r="BP95" i="1" s="1"/>
  <c r="AD96" i="1"/>
  <c r="BP96" i="1" s="1"/>
  <c r="AD97" i="1"/>
  <c r="BP97" i="1" s="1"/>
  <c r="AD98" i="1"/>
  <c r="BP98" i="1" s="1"/>
  <c r="AD99" i="1"/>
  <c r="BP99" i="1" s="1"/>
  <c r="AD100" i="1"/>
  <c r="BP100" i="1" s="1"/>
  <c r="AD101" i="1"/>
  <c r="BP101" i="1" s="1"/>
  <c r="AD102" i="1"/>
  <c r="BP102" i="1" s="1"/>
  <c r="AD103" i="1"/>
  <c r="BP103" i="1" s="1"/>
  <c r="AD104" i="1"/>
  <c r="BP104" i="1" s="1"/>
  <c r="AD105" i="1"/>
  <c r="BP105" i="1" s="1"/>
  <c r="AD106" i="1"/>
  <c r="BP106" i="1" s="1"/>
  <c r="AD107" i="1"/>
  <c r="BP107" i="1" s="1"/>
  <c r="AD108" i="1"/>
  <c r="BP108" i="1" s="1"/>
  <c r="AD109" i="1"/>
  <c r="BP109" i="1" s="1"/>
  <c r="AD110" i="1"/>
  <c r="BP110" i="1" s="1"/>
  <c r="AD111" i="1"/>
  <c r="BP111" i="1" s="1"/>
  <c r="AD112" i="1"/>
  <c r="BP112" i="1" s="1"/>
  <c r="AD113" i="1"/>
  <c r="BP113" i="1" s="1"/>
  <c r="AD114" i="1"/>
  <c r="BP114" i="1" s="1"/>
  <c r="AD115" i="1"/>
  <c r="BP115" i="1" s="1"/>
  <c r="AD116" i="1"/>
  <c r="BP116" i="1" s="1"/>
  <c r="AD117" i="1"/>
  <c r="BP117" i="1" s="1"/>
  <c r="AD118" i="1"/>
  <c r="BP118" i="1" s="1"/>
  <c r="AD119" i="1"/>
  <c r="BP119" i="1" s="1"/>
  <c r="AD120" i="1"/>
  <c r="BP120" i="1" s="1"/>
  <c r="AD121" i="1"/>
  <c r="BP121" i="1" s="1"/>
  <c r="AD122" i="1"/>
  <c r="BP122" i="1" s="1"/>
  <c r="AD123" i="1"/>
  <c r="BP123" i="1" s="1"/>
  <c r="AD124" i="1"/>
  <c r="BP124" i="1" s="1"/>
  <c r="AD125" i="1"/>
  <c r="BP125" i="1" s="1"/>
  <c r="AD126" i="1"/>
  <c r="BP126" i="1" s="1"/>
  <c r="AD127" i="1"/>
  <c r="BP127" i="1" s="1"/>
  <c r="AD128" i="1"/>
  <c r="BP128" i="1" s="1"/>
  <c r="AD129" i="1"/>
  <c r="BP129" i="1" s="1"/>
  <c r="AD130" i="1"/>
  <c r="BP130" i="1" s="1"/>
  <c r="AD131" i="1"/>
  <c r="BP131" i="1" s="1"/>
  <c r="AD132" i="1"/>
  <c r="BP132" i="1" s="1"/>
  <c r="AD133" i="1"/>
  <c r="BP133" i="1" s="1"/>
  <c r="AD134" i="1"/>
  <c r="BP134" i="1" s="1"/>
  <c r="AD135" i="1"/>
  <c r="BP135" i="1" s="1"/>
  <c r="AD136" i="1"/>
  <c r="BP136" i="1" s="1"/>
  <c r="AD137" i="1"/>
  <c r="BP137" i="1" s="1"/>
  <c r="AD138" i="1"/>
  <c r="BP138" i="1" s="1"/>
  <c r="AD139" i="1"/>
  <c r="BP139" i="1" s="1"/>
  <c r="AD140" i="1"/>
  <c r="BP140" i="1" s="1"/>
  <c r="AD141" i="1"/>
  <c r="BP141" i="1" s="1"/>
  <c r="AD142" i="1"/>
  <c r="BP142" i="1" s="1"/>
  <c r="AD143" i="1"/>
  <c r="BP143" i="1" s="1"/>
  <c r="AD144" i="1"/>
  <c r="BP144" i="1" s="1"/>
  <c r="AD145" i="1"/>
  <c r="BP145" i="1" s="1"/>
  <c r="AD146" i="1"/>
  <c r="BP146" i="1" s="1"/>
  <c r="AD147" i="1"/>
  <c r="BP147" i="1" s="1"/>
  <c r="AD148" i="1"/>
  <c r="BP148" i="1" s="1"/>
  <c r="AD149" i="1"/>
  <c r="BP149" i="1" s="1"/>
  <c r="AD150" i="1"/>
  <c r="BP150" i="1" s="1"/>
  <c r="AD151" i="1"/>
  <c r="BP151" i="1" s="1"/>
  <c r="AD152" i="1"/>
  <c r="BP152" i="1" s="1"/>
  <c r="AD153" i="1"/>
  <c r="BP153" i="1" s="1"/>
  <c r="AD154" i="1"/>
  <c r="BP154" i="1" s="1"/>
  <c r="AD155" i="1"/>
  <c r="BP155" i="1" s="1"/>
  <c r="AD156" i="1"/>
  <c r="BP156" i="1" s="1"/>
  <c r="AD157" i="1"/>
  <c r="BP157" i="1" s="1"/>
  <c r="AD158" i="1"/>
  <c r="BP158" i="1" s="1"/>
  <c r="AD159" i="1"/>
  <c r="BP159" i="1" s="1"/>
  <c r="AD160" i="1"/>
  <c r="BP160" i="1" s="1"/>
  <c r="AD161" i="1"/>
  <c r="BP161" i="1" s="1"/>
  <c r="AD162" i="1"/>
  <c r="BP162" i="1" s="1"/>
  <c r="AD163" i="1"/>
  <c r="BP163" i="1" s="1"/>
  <c r="AD164" i="1"/>
  <c r="BP164" i="1" s="1"/>
  <c r="AD165" i="1"/>
  <c r="BP165" i="1" s="1"/>
  <c r="AD166" i="1"/>
  <c r="BP166" i="1" s="1"/>
  <c r="AD167" i="1"/>
  <c r="BP167" i="1" s="1"/>
  <c r="AD168" i="1"/>
  <c r="BP168" i="1" s="1"/>
  <c r="AD169" i="1"/>
  <c r="BP169" i="1" s="1"/>
  <c r="AD170" i="1"/>
  <c r="BP170" i="1" s="1"/>
  <c r="AD171" i="1"/>
  <c r="BP171" i="1" s="1"/>
  <c r="AD172" i="1"/>
  <c r="BP172" i="1" s="1"/>
  <c r="AD173" i="1"/>
  <c r="BP173" i="1" s="1"/>
  <c r="AD174" i="1"/>
  <c r="BP174" i="1" s="1"/>
  <c r="AD175" i="1"/>
  <c r="BP175" i="1" s="1"/>
  <c r="AD176" i="1"/>
  <c r="BP176" i="1" s="1"/>
  <c r="AD177" i="1"/>
  <c r="BP177" i="1" s="1"/>
  <c r="AD178" i="1"/>
  <c r="BP178" i="1" s="1"/>
  <c r="AD179" i="1"/>
  <c r="BP179" i="1" s="1"/>
  <c r="AD180" i="1"/>
  <c r="BP180" i="1" s="1"/>
  <c r="AD181" i="1"/>
  <c r="BP181" i="1" s="1"/>
  <c r="AD182" i="1"/>
  <c r="BP182" i="1" s="1"/>
  <c r="AD183" i="1"/>
  <c r="BP183" i="1" s="1"/>
  <c r="AD184" i="1"/>
  <c r="BP184" i="1" s="1"/>
  <c r="AD185" i="1"/>
  <c r="BP185" i="1" s="1"/>
  <c r="AD186" i="1"/>
  <c r="BP186" i="1" s="1"/>
  <c r="AD187" i="1"/>
  <c r="BP187" i="1" s="1"/>
  <c r="AD188" i="1"/>
  <c r="BP188" i="1" s="1"/>
  <c r="AD189" i="1"/>
  <c r="BP189" i="1" s="1"/>
  <c r="AD190" i="1"/>
  <c r="BP190" i="1" s="1"/>
  <c r="AD191" i="1"/>
  <c r="BP191" i="1" s="1"/>
  <c r="AD192" i="1"/>
  <c r="BP192" i="1" s="1"/>
  <c r="AD193" i="1"/>
  <c r="BP193" i="1" s="1"/>
  <c r="AD194" i="1"/>
  <c r="BP194" i="1" s="1"/>
  <c r="AD195" i="1"/>
  <c r="BP195" i="1" s="1"/>
  <c r="AD196" i="1"/>
  <c r="BP196" i="1" s="1"/>
  <c r="AD197" i="1"/>
  <c r="BP197" i="1" s="1"/>
  <c r="AD198" i="1"/>
  <c r="BP198" i="1" s="1"/>
  <c r="AD199" i="1"/>
  <c r="BP199" i="1" s="1"/>
  <c r="AD200" i="1"/>
  <c r="BP200" i="1" s="1"/>
  <c r="AD201" i="1"/>
  <c r="BP201" i="1" s="1"/>
  <c r="AD202" i="1"/>
  <c r="BP202" i="1" s="1"/>
  <c r="AD203" i="1"/>
  <c r="BP203" i="1" s="1"/>
  <c r="AD204" i="1"/>
  <c r="BP204" i="1" s="1"/>
  <c r="AD205" i="1"/>
  <c r="BP205" i="1" s="1"/>
  <c r="AD206" i="1"/>
  <c r="BP206" i="1" s="1"/>
  <c r="AD207" i="1"/>
  <c r="BP207" i="1" s="1"/>
  <c r="AD208" i="1"/>
  <c r="BP208" i="1" s="1"/>
  <c r="AD209" i="1"/>
  <c r="BP209" i="1" s="1"/>
  <c r="AD210" i="1"/>
  <c r="BP210" i="1" s="1"/>
  <c r="AD211" i="1"/>
  <c r="BP211" i="1" s="1"/>
  <c r="AD212" i="1"/>
  <c r="BP212" i="1" s="1"/>
  <c r="AD213" i="1"/>
  <c r="BP213" i="1" s="1"/>
  <c r="AD214" i="1"/>
  <c r="BP214" i="1" s="1"/>
  <c r="AD215" i="1"/>
  <c r="BP215" i="1" s="1"/>
  <c r="AD216" i="1"/>
  <c r="BP216" i="1" s="1"/>
  <c r="AD217" i="1"/>
  <c r="BP217" i="1" s="1"/>
  <c r="AD218" i="1"/>
  <c r="BP218" i="1" s="1"/>
  <c r="AD219" i="1"/>
  <c r="BP219" i="1" s="1"/>
  <c r="AD220" i="1"/>
  <c r="BP220" i="1" s="1"/>
  <c r="AD221" i="1"/>
  <c r="BP221" i="1" s="1"/>
  <c r="AD222" i="1"/>
  <c r="BP222" i="1" s="1"/>
  <c r="AD223" i="1"/>
  <c r="BP223" i="1" s="1"/>
  <c r="AD224" i="1"/>
  <c r="BP224" i="1" s="1"/>
  <c r="AD225" i="1"/>
  <c r="BP225" i="1" s="1"/>
  <c r="AD226" i="1"/>
  <c r="BP226" i="1" s="1"/>
  <c r="AD227" i="1"/>
  <c r="BP227" i="1" s="1"/>
  <c r="AD228" i="1"/>
  <c r="BP228" i="1" s="1"/>
  <c r="AD229" i="1"/>
  <c r="BP229" i="1" s="1"/>
  <c r="AD230" i="1"/>
  <c r="BP230" i="1" s="1"/>
  <c r="AD231" i="1"/>
  <c r="BP231" i="1" s="1"/>
  <c r="AD232" i="1"/>
  <c r="BP232" i="1" s="1"/>
  <c r="AD233" i="1"/>
  <c r="BP233" i="1" s="1"/>
  <c r="AD234" i="1"/>
  <c r="BP234" i="1" s="1"/>
  <c r="AD235" i="1"/>
  <c r="BP235" i="1" s="1"/>
  <c r="AD236" i="1"/>
  <c r="BP236" i="1" s="1"/>
  <c r="AD237" i="1"/>
  <c r="BP237" i="1" s="1"/>
  <c r="AD238" i="1"/>
  <c r="BP238" i="1" s="1"/>
  <c r="AD239" i="1"/>
  <c r="BP239" i="1" s="1"/>
  <c r="AD240" i="1"/>
  <c r="BP240" i="1" s="1"/>
  <c r="AD241" i="1"/>
  <c r="BP241" i="1" s="1"/>
  <c r="AD242" i="1"/>
  <c r="AD243" i="1"/>
  <c r="BP243" i="1" s="1"/>
  <c r="AD244" i="1"/>
  <c r="BP244" i="1" s="1"/>
  <c r="AD245" i="1"/>
  <c r="BP245" i="1" s="1"/>
  <c r="AD246" i="1"/>
  <c r="AD247" i="1"/>
  <c r="BP247" i="1" s="1"/>
  <c r="AD248" i="1"/>
  <c r="BP248" i="1" s="1"/>
  <c r="AD249" i="1"/>
  <c r="BP249" i="1" s="1"/>
  <c r="AD250" i="1"/>
  <c r="AD251" i="1"/>
  <c r="BP251" i="1" s="1"/>
  <c r="AD252" i="1"/>
  <c r="BP252" i="1" s="1"/>
  <c r="AD253" i="1"/>
  <c r="AE253" i="1" s="1"/>
  <c r="AF253" i="1" s="1"/>
  <c r="AD254" i="1"/>
  <c r="AD255" i="1"/>
  <c r="BP255" i="1" s="1"/>
  <c r="AD256" i="1"/>
  <c r="BP256" i="1" s="1"/>
  <c r="AD257" i="1"/>
  <c r="BP257" i="1" s="1"/>
  <c r="AD258" i="1"/>
  <c r="AD259" i="1"/>
  <c r="BP259" i="1" s="1"/>
  <c r="AD260" i="1"/>
  <c r="BP260" i="1" s="1"/>
  <c r="AD261" i="1"/>
  <c r="BP261" i="1" s="1"/>
  <c r="AD262" i="1"/>
  <c r="AD263" i="1"/>
  <c r="BP263" i="1" s="1"/>
  <c r="AD264" i="1"/>
  <c r="BP264" i="1" s="1"/>
  <c r="AD265" i="1"/>
  <c r="BP265" i="1" s="1"/>
  <c r="AD266" i="1"/>
  <c r="AD267" i="1"/>
  <c r="BP267" i="1" s="1"/>
  <c r="AD268" i="1"/>
  <c r="BP268" i="1" s="1"/>
  <c r="AD269" i="1"/>
  <c r="BP269" i="1" s="1"/>
  <c r="AD270" i="1"/>
  <c r="AD271" i="1"/>
  <c r="BP271" i="1" s="1"/>
  <c r="AD272" i="1"/>
  <c r="BP272" i="1" s="1"/>
  <c r="AD273" i="1"/>
  <c r="AE273" i="1" s="1"/>
  <c r="AF273" i="1" s="1"/>
  <c r="AD274" i="1"/>
  <c r="AD275" i="1"/>
  <c r="AD276" i="1"/>
  <c r="BP276" i="1" s="1"/>
  <c r="AD277" i="1"/>
  <c r="BP277" i="1" s="1"/>
  <c r="AD278" i="1"/>
  <c r="AD279" i="1"/>
  <c r="AD280" i="1"/>
  <c r="BP280" i="1" s="1"/>
  <c r="AD281" i="1"/>
  <c r="BP281" i="1" s="1"/>
  <c r="AD282" i="1"/>
  <c r="AD283" i="1"/>
  <c r="AD284" i="1"/>
  <c r="BP284" i="1" s="1"/>
  <c r="AD285" i="1"/>
  <c r="BP285" i="1" s="1"/>
  <c r="AD286" i="1"/>
  <c r="AD287" i="1"/>
  <c r="AD288" i="1"/>
  <c r="BP288" i="1" s="1"/>
  <c r="AD289" i="1"/>
  <c r="BP289" i="1" s="1"/>
  <c r="AD290" i="1"/>
  <c r="AE290" i="1" s="1"/>
  <c r="AF290" i="1" s="1"/>
  <c r="AD291" i="1"/>
  <c r="AD292" i="1"/>
  <c r="BP292" i="1" s="1"/>
  <c r="AD293" i="1"/>
  <c r="BP293" i="1" s="1"/>
  <c r="AD294" i="1"/>
  <c r="AD295" i="1"/>
  <c r="AD296" i="1"/>
  <c r="BP296" i="1" s="1"/>
  <c r="AD297" i="1"/>
  <c r="BP297" i="1" s="1"/>
  <c r="AD298" i="1"/>
  <c r="AD299" i="1"/>
  <c r="AD300" i="1"/>
  <c r="BP300" i="1" s="1"/>
  <c r="AD301" i="1"/>
  <c r="BP301" i="1" s="1"/>
  <c r="AD302" i="1"/>
  <c r="AD303" i="1"/>
  <c r="AD304" i="1"/>
  <c r="BP304" i="1" s="1"/>
  <c r="AD305" i="1"/>
  <c r="BP305" i="1" s="1"/>
  <c r="AD306" i="1"/>
  <c r="AD307" i="1"/>
  <c r="AD308" i="1"/>
  <c r="BP308" i="1" s="1"/>
  <c r="AD309" i="1"/>
  <c r="BP309" i="1" s="1"/>
  <c r="AD310" i="1"/>
  <c r="AD311" i="1"/>
  <c r="AD312" i="1"/>
  <c r="BP312" i="1" s="1"/>
  <c r="AD313" i="1"/>
  <c r="BP313" i="1" s="1"/>
  <c r="AD314" i="1"/>
  <c r="AD315" i="1"/>
  <c r="AD316" i="1"/>
  <c r="BP316" i="1" s="1"/>
  <c r="AD317" i="1"/>
  <c r="AE317" i="1" s="1"/>
  <c r="AF317" i="1" s="1"/>
  <c r="AD318" i="1"/>
  <c r="AD319" i="1"/>
  <c r="AD320" i="1"/>
  <c r="BP320" i="1" s="1"/>
  <c r="AD321" i="1"/>
  <c r="BP321" i="1" s="1"/>
  <c r="AD322" i="1"/>
  <c r="AD323" i="1"/>
  <c r="AD324" i="1"/>
  <c r="BP324" i="1" s="1"/>
  <c r="AD325" i="1"/>
  <c r="BP325" i="1" s="1"/>
  <c r="AD326" i="1"/>
  <c r="AD327" i="1"/>
  <c r="AD328" i="1"/>
  <c r="BP328" i="1" s="1"/>
  <c r="AD329" i="1"/>
  <c r="BP329" i="1" s="1"/>
  <c r="AD330" i="1"/>
  <c r="AD331" i="1"/>
  <c r="AD332" i="1"/>
  <c r="BP332" i="1" s="1"/>
  <c r="AD333" i="1"/>
  <c r="BP333" i="1" s="1"/>
  <c r="AD334" i="1"/>
  <c r="AD335" i="1"/>
  <c r="AD336" i="1"/>
  <c r="AE336" i="1" s="1"/>
  <c r="AF336" i="1" s="1"/>
  <c r="AD337" i="1"/>
  <c r="BP337" i="1" s="1"/>
  <c r="AD338" i="1"/>
  <c r="AD339" i="1"/>
  <c r="AD340" i="1"/>
  <c r="BP340" i="1" s="1"/>
  <c r="AD341" i="1"/>
  <c r="BP341" i="1" s="1"/>
  <c r="AD342" i="1"/>
  <c r="AD343" i="1"/>
  <c r="AD344" i="1"/>
  <c r="AE344" i="1" s="1"/>
  <c r="AF344" i="1" s="1"/>
  <c r="AD345" i="1"/>
  <c r="BP345" i="1" s="1"/>
  <c r="AD346" i="1"/>
  <c r="AD347" i="1"/>
  <c r="AD348" i="1"/>
  <c r="BP348" i="1" s="1"/>
  <c r="AD349" i="1"/>
  <c r="BP349" i="1" s="1"/>
  <c r="AD350" i="1"/>
  <c r="AD351" i="1"/>
  <c r="AD352" i="1"/>
  <c r="BP352" i="1" s="1"/>
  <c r="AD2" i="1"/>
  <c r="BP2" i="1" s="1"/>
  <c r="K16" i="2"/>
  <c r="K17" i="2"/>
  <c r="K15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2" i="1"/>
  <c r="L25" i="5"/>
  <c r="L20" i="5"/>
  <c r="L19" i="5"/>
  <c r="L18" i="5"/>
  <c r="L17" i="5"/>
  <c r="L16" i="5"/>
  <c r="E9" i="5"/>
  <c r="E8" i="5"/>
  <c r="E7" i="5"/>
  <c r="E6" i="5"/>
  <c r="E5" i="5"/>
  <c r="E4" i="5"/>
  <c r="E3" i="5"/>
  <c r="I17" i="2"/>
  <c r="H17" i="2"/>
  <c r="G17" i="2"/>
  <c r="F17" i="2"/>
  <c r="E17" i="2"/>
  <c r="D17" i="2"/>
  <c r="C17" i="2"/>
  <c r="I16" i="2"/>
  <c r="H16" i="2"/>
  <c r="G16" i="2"/>
  <c r="F16" i="2"/>
  <c r="E16" i="2"/>
  <c r="D16" i="2"/>
  <c r="C16" i="2"/>
  <c r="I15" i="2"/>
  <c r="H15" i="2"/>
  <c r="G15" i="2"/>
  <c r="F15" i="2"/>
  <c r="E15" i="2"/>
  <c r="D15" i="2"/>
  <c r="C15" i="2"/>
  <c r="J351" i="1" l="1"/>
  <c r="I329" i="1"/>
  <c r="I313" i="1"/>
  <c r="I297" i="1"/>
  <c r="I281" i="1"/>
  <c r="I265" i="1"/>
  <c r="J329" i="1"/>
  <c r="I259" i="1"/>
  <c r="J297" i="1"/>
  <c r="I337" i="1"/>
  <c r="I321" i="1"/>
  <c r="I305" i="1"/>
  <c r="I289" i="1"/>
  <c r="I273" i="1"/>
  <c r="J265" i="1"/>
  <c r="S342" i="1"/>
  <c r="J342" i="1"/>
  <c r="S330" i="1"/>
  <c r="J330" i="1"/>
  <c r="S318" i="1"/>
  <c r="J318" i="1"/>
  <c r="S310" i="1"/>
  <c r="J310" i="1"/>
  <c r="S294" i="1"/>
  <c r="J294" i="1"/>
  <c r="S286" i="1"/>
  <c r="J286" i="1"/>
  <c r="S270" i="1"/>
  <c r="J270" i="1"/>
  <c r="S262" i="1"/>
  <c r="J262" i="1"/>
  <c r="S250" i="1"/>
  <c r="J250" i="1"/>
  <c r="H238" i="1"/>
  <c r="J238" i="1"/>
  <c r="H226" i="1"/>
  <c r="J226" i="1"/>
  <c r="H214" i="1"/>
  <c r="J214" i="1"/>
  <c r="H202" i="1"/>
  <c r="J202" i="1"/>
  <c r="H190" i="1"/>
  <c r="J190" i="1"/>
  <c r="H178" i="1"/>
  <c r="J178" i="1"/>
  <c r="H166" i="1"/>
  <c r="J166" i="1"/>
  <c r="H154" i="1"/>
  <c r="J154" i="1"/>
  <c r="H138" i="1"/>
  <c r="J138" i="1"/>
  <c r="H126" i="1"/>
  <c r="J126" i="1"/>
  <c r="H114" i="1"/>
  <c r="J114" i="1"/>
  <c r="H106" i="1"/>
  <c r="J106" i="1"/>
  <c r="H94" i="1"/>
  <c r="J94" i="1"/>
  <c r="H78" i="1"/>
  <c r="J78" i="1"/>
  <c r="H66" i="1"/>
  <c r="J66" i="1"/>
  <c r="H62" i="1"/>
  <c r="J62" i="1"/>
  <c r="H50" i="1"/>
  <c r="J50" i="1"/>
  <c r="H34" i="1"/>
  <c r="J34" i="1"/>
  <c r="H26" i="1"/>
  <c r="J26" i="1"/>
  <c r="H14" i="1"/>
  <c r="J14" i="1"/>
  <c r="H6" i="1"/>
  <c r="J6" i="1"/>
  <c r="I178" i="1"/>
  <c r="I114" i="1"/>
  <c r="I66" i="1"/>
  <c r="I50" i="1"/>
  <c r="I34" i="1"/>
  <c r="U349" i="1"/>
  <c r="J349" i="1"/>
  <c r="V345" i="1"/>
  <c r="J345" i="1"/>
  <c r="V341" i="1"/>
  <c r="J341" i="1"/>
  <c r="U333" i="1"/>
  <c r="J333" i="1"/>
  <c r="V325" i="1"/>
  <c r="J325" i="1"/>
  <c r="U317" i="1"/>
  <c r="J317" i="1"/>
  <c r="V309" i="1"/>
  <c r="J309" i="1"/>
  <c r="U301" i="1"/>
  <c r="J301" i="1"/>
  <c r="V293" i="1"/>
  <c r="J293" i="1"/>
  <c r="U285" i="1"/>
  <c r="J285" i="1"/>
  <c r="V277" i="1"/>
  <c r="J277" i="1"/>
  <c r="U269" i="1"/>
  <c r="J269" i="1"/>
  <c r="V261" i="1"/>
  <c r="J261" i="1"/>
  <c r="I261" i="1"/>
  <c r="U257" i="1"/>
  <c r="I257" i="1"/>
  <c r="U253" i="1"/>
  <c r="J253" i="1"/>
  <c r="I253" i="1"/>
  <c r="V249" i="1"/>
  <c r="I249" i="1"/>
  <c r="V245" i="1"/>
  <c r="J245" i="1"/>
  <c r="I245" i="1"/>
  <c r="U241" i="1"/>
  <c r="I241" i="1"/>
  <c r="H237" i="1"/>
  <c r="J237" i="1"/>
  <c r="I237" i="1"/>
  <c r="H233" i="1"/>
  <c r="I233" i="1"/>
  <c r="H229" i="1"/>
  <c r="J229" i="1"/>
  <c r="I229" i="1"/>
  <c r="H225" i="1"/>
  <c r="I225" i="1"/>
  <c r="H221" i="1"/>
  <c r="J221" i="1"/>
  <c r="I221" i="1"/>
  <c r="U217" i="1"/>
  <c r="I217" i="1"/>
  <c r="H213" i="1"/>
  <c r="J213" i="1"/>
  <c r="I213" i="1"/>
  <c r="V209" i="1"/>
  <c r="I209" i="1"/>
  <c r="H205" i="1"/>
  <c r="J205" i="1"/>
  <c r="I205" i="1"/>
  <c r="U201" i="1"/>
  <c r="J201" i="1"/>
  <c r="I201" i="1"/>
  <c r="H197" i="1"/>
  <c r="J197" i="1"/>
  <c r="I197" i="1"/>
  <c r="V193" i="1"/>
  <c r="I193" i="1"/>
  <c r="H189" i="1"/>
  <c r="J189" i="1"/>
  <c r="I189" i="1"/>
  <c r="H185" i="1"/>
  <c r="J185" i="1"/>
  <c r="I185" i="1"/>
  <c r="H181" i="1"/>
  <c r="J181" i="1"/>
  <c r="I181" i="1"/>
  <c r="H177" i="1"/>
  <c r="I177" i="1"/>
  <c r="H173" i="1"/>
  <c r="J173" i="1"/>
  <c r="I173" i="1"/>
  <c r="H169" i="1"/>
  <c r="J169" i="1"/>
  <c r="I169" i="1"/>
  <c r="H165" i="1"/>
  <c r="J165" i="1"/>
  <c r="I165" i="1"/>
  <c r="H161" i="1"/>
  <c r="I161" i="1"/>
  <c r="H157" i="1"/>
  <c r="J157" i="1"/>
  <c r="I157" i="1"/>
  <c r="U153" i="1"/>
  <c r="J153" i="1"/>
  <c r="I153" i="1"/>
  <c r="H149" i="1"/>
  <c r="J149" i="1"/>
  <c r="I149" i="1"/>
  <c r="V145" i="1"/>
  <c r="I145" i="1"/>
  <c r="H141" i="1"/>
  <c r="J141" i="1"/>
  <c r="I141" i="1"/>
  <c r="H137" i="1"/>
  <c r="J137" i="1"/>
  <c r="I137" i="1"/>
  <c r="H133" i="1"/>
  <c r="J133" i="1"/>
  <c r="I133" i="1"/>
  <c r="H129" i="1"/>
  <c r="I129" i="1"/>
  <c r="H125" i="1"/>
  <c r="J125" i="1"/>
  <c r="I125" i="1"/>
  <c r="H121" i="1"/>
  <c r="J121" i="1"/>
  <c r="I121" i="1"/>
  <c r="H117" i="1"/>
  <c r="J117" i="1"/>
  <c r="I117" i="1"/>
  <c r="H113" i="1"/>
  <c r="I113" i="1"/>
  <c r="H109" i="1"/>
  <c r="J109" i="1"/>
  <c r="I109" i="1"/>
  <c r="H105" i="1"/>
  <c r="J105" i="1"/>
  <c r="I105" i="1"/>
  <c r="H101" i="1"/>
  <c r="J101" i="1"/>
  <c r="I101" i="1"/>
  <c r="H97" i="1"/>
  <c r="I97" i="1"/>
  <c r="H93" i="1"/>
  <c r="J93" i="1"/>
  <c r="I93" i="1"/>
  <c r="H89" i="1"/>
  <c r="J89" i="1"/>
  <c r="I89" i="1"/>
  <c r="H85" i="1"/>
  <c r="J85" i="1"/>
  <c r="I85" i="1"/>
  <c r="H81" i="1"/>
  <c r="I81" i="1"/>
  <c r="H77" i="1"/>
  <c r="J77" i="1"/>
  <c r="I77" i="1"/>
  <c r="H73" i="1"/>
  <c r="J73" i="1"/>
  <c r="I73" i="1"/>
  <c r="H69" i="1"/>
  <c r="J69" i="1"/>
  <c r="I69" i="1"/>
  <c r="H65" i="1"/>
  <c r="I65" i="1"/>
  <c r="H61" i="1"/>
  <c r="J61" i="1"/>
  <c r="I61" i="1"/>
  <c r="H57" i="1"/>
  <c r="J57" i="1"/>
  <c r="I57" i="1"/>
  <c r="H53" i="1"/>
  <c r="J53" i="1"/>
  <c r="I53" i="1"/>
  <c r="H49" i="1"/>
  <c r="I49" i="1"/>
  <c r="H45" i="1"/>
  <c r="J45" i="1"/>
  <c r="I45" i="1"/>
  <c r="H41" i="1"/>
  <c r="J41" i="1"/>
  <c r="I41" i="1"/>
  <c r="H37" i="1"/>
  <c r="J37" i="1"/>
  <c r="I37" i="1"/>
  <c r="H33" i="1"/>
  <c r="I33" i="1"/>
  <c r="H29" i="1"/>
  <c r="J29" i="1"/>
  <c r="I29" i="1"/>
  <c r="H25" i="1"/>
  <c r="J25" i="1"/>
  <c r="I25" i="1"/>
  <c r="H21" i="1"/>
  <c r="J21" i="1"/>
  <c r="I21" i="1"/>
  <c r="H17" i="1"/>
  <c r="I17" i="1"/>
  <c r="H13" i="1"/>
  <c r="J13" i="1"/>
  <c r="I13" i="1"/>
  <c r="H9" i="1"/>
  <c r="J9" i="1"/>
  <c r="I9" i="1"/>
  <c r="H5" i="1"/>
  <c r="J5" i="1"/>
  <c r="I5" i="1"/>
  <c r="I340" i="1"/>
  <c r="I332" i="1"/>
  <c r="I324" i="1"/>
  <c r="I316" i="1"/>
  <c r="I308" i="1"/>
  <c r="I300" i="1"/>
  <c r="I292" i="1"/>
  <c r="I284" i="1"/>
  <c r="I276" i="1"/>
  <c r="I268" i="1"/>
  <c r="I250" i="1"/>
  <c r="I226" i="1"/>
  <c r="I190" i="1"/>
  <c r="I126" i="1"/>
  <c r="I94" i="1"/>
  <c r="I78" i="1"/>
  <c r="I62" i="1"/>
  <c r="I14" i="1"/>
  <c r="J347" i="1"/>
  <c r="J321" i="1"/>
  <c r="J289" i="1"/>
  <c r="J257" i="1"/>
  <c r="J225" i="1"/>
  <c r="J177" i="1"/>
  <c r="J113" i="1"/>
  <c r="J49" i="1"/>
  <c r="V346" i="1"/>
  <c r="J346" i="1"/>
  <c r="S334" i="1"/>
  <c r="J334" i="1"/>
  <c r="S322" i="1"/>
  <c r="J322" i="1"/>
  <c r="S306" i="1"/>
  <c r="J306" i="1"/>
  <c r="S298" i="1"/>
  <c r="J298" i="1"/>
  <c r="S282" i="1"/>
  <c r="J282" i="1"/>
  <c r="S274" i="1"/>
  <c r="J274" i="1"/>
  <c r="S258" i="1"/>
  <c r="J258" i="1"/>
  <c r="S246" i="1"/>
  <c r="J246" i="1"/>
  <c r="H234" i="1"/>
  <c r="J234" i="1"/>
  <c r="H222" i="1"/>
  <c r="J222" i="1"/>
  <c r="H210" i="1"/>
  <c r="J210" i="1"/>
  <c r="H198" i="1"/>
  <c r="J198" i="1"/>
  <c r="H186" i="1"/>
  <c r="J186" i="1"/>
  <c r="H174" i="1"/>
  <c r="J174" i="1"/>
  <c r="H162" i="1"/>
  <c r="J162" i="1"/>
  <c r="H150" i="1"/>
  <c r="J150" i="1"/>
  <c r="H142" i="1"/>
  <c r="J142" i="1"/>
  <c r="H130" i="1"/>
  <c r="J130" i="1"/>
  <c r="H118" i="1"/>
  <c r="J118" i="1"/>
  <c r="H102" i="1"/>
  <c r="J102" i="1"/>
  <c r="H90" i="1"/>
  <c r="J90" i="1"/>
  <c r="H82" i="1"/>
  <c r="J82" i="1"/>
  <c r="H70" i="1"/>
  <c r="J70" i="1"/>
  <c r="H58" i="1"/>
  <c r="J58" i="1"/>
  <c r="H46" i="1"/>
  <c r="J46" i="1"/>
  <c r="H38" i="1"/>
  <c r="J38" i="1"/>
  <c r="H30" i="1"/>
  <c r="J30" i="1"/>
  <c r="H18" i="1"/>
  <c r="J18" i="1"/>
  <c r="H10" i="1"/>
  <c r="J10" i="1"/>
  <c r="V352" i="1"/>
  <c r="J352" i="1"/>
  <c r="S348" i="1"/>
  <c r="J348" i="1"/>
  <c r="U344" i="1"/>
  <c r="J344" i="1"/>
  <c r="H336" i="1"/>
  <c r="J336" i="1"/>
  <c r="H328" i="1"/>
  <c r="J328" i="1"/>
  <c r="H320" i="1"/>
  <c r="J320" i="1"/>
  <c r="H312" i="1"/>
  <c r="J312" i="1"/>
  <c r="H304" i="1"/>
  <c r="J304" i="1"/>
  <c r="H296" i="1"/>
  <c r="J296" i="1"/>
  <c r="H288" i="1"/>
  <c r="J288" i="1"/>
  <c r="H280" i="1"/>
  <c r="J280" i="1"/>
  <c r="H272" i="1"/>
  <c r="J272" i="1"/>
  <c r="H264" i="1"/>
  <c r="J264" i="1"/>
  <c r="J260" i="1"/>
  <c r="I260" i="1"/>
  <c r="H256" i="1"/>
  <c r="J256" i="1"/>
  <c r="I256" i="1"/>
  <c r="J252" i="1"/>
  <c r="I252" i="1"/>
  <c r="H248" i="1"/>
  <c r="J248" i="1"/>
  <c r="I248" i="1"/>
  <c r="J244" i="1"/>
  <c r="I244" i="1"/>
  <c r="H240" i="1"/>
  <c r="J240" i="1"/>
  <c r="I240" i="1"/>
  <c r="J236" i="1"/>
  <c r="I236" i="1"/>
  <c r="H232" i="1"/>
  <c r="J232" i="1"/>
  <c r="I232" i="1"/>
  <c r="H228" i="1"/>
  <c r="J228" i="1"/>
  <c r="I228" i="1"/>
  <c r="H224" i="1"/>
  <c r="J224" i="1"/>
  <c r="I224" i="1"/>
  <c r="J220" i="1"/>
  <c r="I220" i="1"/>
  <c r="H216" i="1"/>
  <c r="J216" i="1"/>
  <c r="I216" i="1"/>
  <c r="H212" i="1"/>
  <c r="J212" i="1"/>
  <c r="I212" i="1"/>
  <c r="H208" i="1"/>
  <c r="J208" i="1"/>
  <c r="I208" i="1"/>
  <c r="J204" i="1"/>
  <c r="I204" i="1"/>
  <c r="H200" i="1"/>
  <c r="J200" i="1"/>
  <c r="I200" i="1"/>
  <c r="H196" i="1"/>
  <c r="J196" i="1"/>
  <c r="I196" i="1"/>
  <c r="H192" i="1"/>
  <c r="J192" i="1"/>
  <c r="I192" i="1"/>
  <c r="J188" i="1"/>
  <c r="I188" i="1"/>
  <c r="H184" i="1"/>
  <c r="J184" i="1"/>
  <c r="I184" i="1"/>
  <c r="H180" i="1"/>
  <c r="J180" i="1"/>
  <c r="I180" i="1"/>
  <c r="H176" i="1"/>
  <c r="J176" i="1"/>
  <c r="I176" i="1"/>
  <c r="J172" i="1"/>
  <c r="I172" i="1"/>
  <c r="H168" i="1"/>
  <c r="J168" i="1"/>
  <c r="I168" i="1"/>
  <c r="H164" i="1"/>
  <c r="J164" i="1"/>
  <c r="I164" i="1"/>
  <c r="H160" i="1"/>
  <c r="J160" i="1"/>
  <c r="I160" i="1"/>
  <c r="H156" i="1"/>
  <c r="J156" i="1"/>
  <c r="I156" i="1"/>
  <c r="H152" i="1"/>
  <c r="J152" i="1"/>
  <c r="I152" i="1"/>
  <c r="J148" i="1"/>
  <c r="I148" i="1"/>
  <c r="H144" i="1"/>
  <c r="J144" i="1"/>
  <c r="I144" i="1"/>
  <c r="J140" i="1"/>
  <c r="I140" i="1"/>
  <c r="H136" i="1"/>
  <c r="J136" i="1"/>
  <c r="I136" i="1"/>
  <c r="J132" i="1"/>
  <c r="I132" i="1"/>
  <c r="H128" i="1"/>
  <c r="J128" i="1"/>
  <c r="I128" i="1"/>
  <c r="J124" i="1"/>
  <c r="I124" i="1"/>
  <c r="H120" i="1"/>
  <c r="J120" i="1"/>
  <c r="I120" i="1"/>
  <c r="H116" i="1"/>
  <c r="J116" i="1"/>
  <c r="I116" i="1"/>
  <c r="H112" i="1"/>
  <c r="J112" i="1"/>
  <c r="I112" i="1"/>
  <c r="H108" i="1"/>
  <c r="J108" i="1"/>
  <c r="I108" i="1"/>
  <c r="H104" i="1"/>
  <c r="J104" i="1"/>
  <c r="I104" i="1"/>
  <c r="H100" i="1"/>
  <c r="J100" i="1"/>
  <c r="I100" i="1"/>
  <c r="H96" i="1"/>
  <c r="J96" i="1"/>
  <c r="I96" i="1"/>
  <c r="H92" i="1"/>
  <c r="J92" i="1"/>
  <c r="I92" i="1"/>
  <c r="H88" i="1"/>
  <c r="J88" i="1"/>
  <c r="I88" i="1"/>
  <c r="J84" i="1"/>
  <c r="I84" i="1"/>
  <c r="H80" i="1"/>
  <c r="J80" i="1"/>
  <c r="I80" i="1"/>
  <c r="J76" i="1"/>
  <c r="I76" i="1"/>
  <c r="H72" i="1"/>
  <c r="J72" i="1"/>
  <c r="I72" i="1"/>
  <c r="J68" i="1"/>
  <c r="I68" i="1"/>
  <c r="H64" i="1"/>
  <c r="J64" i="1"/>
  <c r="I64" i="1"/>
  <c r="J60" i="1"/>
  <c r="I60" i="1"/>
  <c r="H56" i="1"/>
  <c r="J56" i="1"/>
  <c r="I56" i="1"/>
  <c r="H52" i="1"/>
  <c r="J52" i="1"/>
  <c r="I52" i="1"/>
  <c r="J48" i="1"/>
  <c r="I48" i="1"/>
  <c r="H44" i="1"/>
  <c r="J44" i="1"/>
  <c r="I44" i="1"/>
  <c r="J40" i="1"/>
  <c r="I40" i="1"/>
  <c r="H36" i="1"/>
  <c r="J36" i="1"/>
  <c r="I36" i="1"/>
  <c r="J32" i="1"/>
  <c r="I32" i="1"/>
  <c r="H28" i="1"/>
  <c r="J28" i="1"/>
  <c r="I28" i="1"/>
  <c r="H24" i="1"/>
  <c r="J24" i="1"/>
  <c r="I24" i="1"/>
  <c r="H20" i="1"/>
  <c r="J20" i="1"/>
  <c r="I20" i="1"/>
  <c r="H16" i="1"/>
  <c r="J16" i="1"/>
  <c r="I16" i="1"/>
  <c r="J12" i="1"/>
  <c r="I12" i="1"/>
  <c r="H8" i="1"/>
  <c r="J8" i="1"/>
  <c r="I8" i="1"/>
  <c r="J4" i="1"/>
  <c r="I4" i="1"/>
  <c r="I351" i="1"/>
  <c r="I347" i="1"/>
  <c r="I343" i="1"/>
  <c r="I339" i="1"/>
  <c r="I335" i="1"/>
  <c r="I331" i="1"/>
  <c r="I327" i="1"/>
  <c r="I323" i="1"/>
  <c r="I319" i="1"/>
  <c r="I315" i="1"/>
  <c r="I311" i="1"/>
  <c r="I307" i="1"/>
  <c r="I303" i="1"/>
  <c r="I299" i="1"/>
  <c r="I295" i="1"/>
  <c r="I291" i="1"/>
  <c r="I287" i="1"/>
  <c r="I283" i="1"/>
  <c r="I279" i="1"/>
  <c r="I275" i="1"/>
  <c r="I271" i="1"/>
  <c r="I267" i="1"/>
  <c r="I263" i="1"/>
  <c r="I239" i="1"/>
  <c r="I231" i="1"/>
  <c r="I202" i="1"/>
  <c r="I186" i="1"/>
  <c r="I154" i="1"/>
  <c r="I138" i="1"/>
  <c r="I106" i="1"/>
  <c r="I90" i="1"/>
  <c r="I58" i="1"/>
  <c r="I26" i="1"/>
  <c r="I10" i="1"/>
  <c r="J343" i="1"/>
  <c r="J313" i="1"/>
  <c r="J281" i="1"/>
  <c r="J249" i="1"/>
  <c r="J217" i="1"/>
  <c r="J161" i="1"/>
  <c r="J97" i="1"/>
  <c r="J33" i="1"/>
  <c r="V350" i="1"/>
  <c r="J350" i="1"/>
  <c r="S338" i="1"/>
  <c r="J338" i="1"/>
  <c r="S326" i="1"/>
  <c r="J326" i="1"/>
  <c r="S314" i="1"/>
  <c r="J314" i="1"/>
  <c r="S302" i="1"/>
  <c r="J302" i="1"/>
  <c r="S290" i="1"/>
  <c r="J290" i="1"/>
  <c r="S278" i="1"/>
  <c r="J278" i="1"/>
  <c r="S266" i="1"/>
  <c r="J266" i="1"/>
  <c r="S254" i="1"/>
  <c r="J254" i="1"/>
  <c r="S242" i="1"/>
  <c r="J242" i="1"/>
  <c r="H230" i="1"/>
  <c r="J230" i="1"/>
  <c r="H218" i="1"/>
  <c r="J218" i="1"/>
  <c r="H206" i="1"/>
  <c r="J206" i="1"/>
  <c r="H194" i="1"/>
  <c r="J194" i="1"/>
  <c r="H182" i="1"/>
  <c r="J182" i="1"/>
  <c r="H170" i="1"/>
  <c r="J170" i="1"/>
  <c r="H158" i="1"/>
  <c r="J158" i="1"/>
  <c r="H146" i="1"/>
  <c r="J146" i="1"/>
  <c r="H134" i="1"/>
  <c r="J134" i="1"/>
  <c r="H122" i="1"/>
  <c r="J122" i="1"/>
  <c r="H110" i="1"/>
  <c r="J110" i="1"/>
  <c r="H98" i="1"/>
  <c r="J98" i="1"/>
  <c r="H86" i="1"/>
  <c r="J86" i="1"/>
  <c r="H74" i="1"/>
  <c r="J74" i="1"/>
  <c r="H54" i="1"/>
  <c r="J54" i="1"/>
  <c r="H42" i="1"/>
  <c r="J42" i="1"/>
  <c r="H22" i="1"/>
  <c r="J22" i="1"/>
  <c r="H255" i="1"/>
  <c r="J255" i="1"/>
  <c r="H251" i="1"/>
  <c r="J251" i="1"/>
  <c r="H247" i="1"/>
  <c r="J247" i="1"/>
  <c r="H243" i="1"/>
  <c r="J243" i="1"/>
  <c r="H235" i="1"/>
  <c r="J235" i="1"/>
  <c r="H227" i="1"/>
  <c r="J227" i="1"/>
  <c r="H223" i="1"/>
  <c r="J223" i="1"/>
  <c r="H219" i="1"/>
  <c r="J219" i="1"/>
  <c r="H215" i="1"/>
  <c r="J215" i="1"/>
  <c r="H211" i="1"/>
  <c r="J211" i="1"/>
  <c r="I211" i="1"/>
  <c r="J207" i="1"/>
  <c r="I207" i="1"/>
  <c r="H203" i="1"/>
  <c r="J203" i="1"/>
  <c r="I203" i="1"/>
  <c r="H199" i="1"/>
  <c r="J199" i="1"/>
  <c r="I199" i="1"/>
  <c r="H195" i="1"/>
  <c r="J195" i="1"/>
  <c r="I195" i="1"/>
  <c r="H191" i="1"/>
  <c r="J191" i="1"/>
  <c r="I191" i="1"/>
  <c r="H187" i="1"/>
  <c r="J187" i="1"/>
  <c r="I187" i="1"/>
  <c r="H183" i="1"/>
  <c r="J183" i="1"/>
  <c r="I183" i="1"/>
  <c r="H179" i="1"/>
  <c r="J179" i="1"/>
  <c r="I179" i="1"/>
  <c r="J175" i="1"/>
  <c r="I175" i="1"/>
  <c r="H171" i="1"/>
  <c r="J171" i="1"/>
  <c r="I171" i="1"/>
  <c r="H167" i="1"/>
  <c r="J167" i="1"/>
  <c r="I167" i="1"/>
  <c r="H163" i="1"/>
  <c r="J163" i="1"/>
  <c r="I163" i="1"/>
  <c r="H159" i="1"/>
  <c r="J159" i="1"/>
  <c r="I159" i="1"/>
  <c r="H155" i="1"/>
  <c r="J155" i="1"/>
  <c r="I155" i="1"/>
  <c r="J151" i="1"/>
  <c r="I151" i="1"/>
  <c r="H147" i="1"/>
  <c r="J147" i="1"/>
  <c r="I147" i="1"/>
  <c r="H143" i="1"/>
  <c r="J143" i="1"/>
  <c r="I143" i="1"/>
  <c r="H139" i="1"/>
  <c r="J139" i="1"/>
  <c r="I139" i="1"/>
  <c r="H135" i="1"/>
  <c r="J135" i="1"/>
  <c r="I135" i="1"/>
  <c r="H131" i="1"/>
  <c r="J131" i="1"/>
  <c r="I131" i="1"/>
  <c r="H127" i="1"/>
  <c r="J127" i="1"/>
  <c r="I127" i="1"/>
  <c r="H123" i="1"/>
  <c r="J123" i="1"/>
  <c r="I123" i="1"/>
  <c r="H119" i="1"/>
  <c r="J119" i="1"/>
  <c r="I119" i="1"/>
  <c r="H115" i="1"/>
  <c r="J115" i="1"/>
  <c r="I115" i="1"/>
  <c r="H111" i="1"/>
  <c r="J111" i="1"/>
  <c r="I111" i="1"/>
  <c r="H107" i="1"/>
  <c r="J107" i="1"/>
  <c r="I107" i="1"/>
  <c r="H103" i="1"/>
  <c r="J103" i="1"/>
  <c r="I103" i="1"/>
  <c r="H99" i="1"/>
  <c r="J99" i="1"/>
  <c r="I99" i="1"/>
  <c r="H95" i="1"/>
  <c r="J95" i="1"/>
  <c r="I95" i="1"/>
  <c r="H91" i="1"/>
  <c r="J91" i="1"/>
  <c r="I91" i="1"/>
  <c r="H87" i="1"/>
  <c r="J87" i="1"/>
  <c r="I87" i="1"/>
  <c r="H83" i="1"/>
  <c r="J83" i="1"/>
  <c r="I83" i="1"/>
  <c r="H79" i="1"/>
  <c r="J79" i="1"/>
  <c r="I79" i="1"/>
  <c r="H75" i="1"/>
  <c r="J75" i="1"/>
  <c r="I75" i="1"/>
  <c r="H71" i="1"/>
  <c r="J71" i="1"/>
  <c r="I71" i="1"/>
  <c r="H67" i="1"/>
  <c r="J67" i="1"/>
  <c r="I67" i="1"/>
  <c r="H63" i="1"/>
  <c r="J63" i="1"/>
  <c r="I63" i="1"/>
  <c r="H59" i="1"/>
  <c r="J59" i="1"/>
  <c r="I59" i="1"/>
  <c r="H55" i="1"/>
  <c r="J55" i="1"/>
  <c r="I55" i="1"/>
  <c r="H51" i="1"/>
  <c r="J51" i="1"/>
  <c r="I51" i="1"/>
  <c r="H47" i="1"/>
  <c r="J47" i="1"/>
  <c r="I47" i="1"/>
  <c r="H43" i="1"/>
  <c r="J43" i="1"/>
  <c r="I43" i="1"/>
  <c r="H39" i="1"/>
  <c r="J39" i="1"/>
  <c r="I39" i="1"/>
  <c r="H35" i="1"/>
  <c r="J35" i="1"/>
  <c r="I35" i="1"/>
  <c r="H31" i="1"/>
  <c r="J31" i="1"/>
  <c r="I31" i="1"/>
  <c r="H27" i="1"/>
  <c r="J27" i="1"/>
  <c r="I27" i="1"/>
  <c r="H23" i="1"/>
  <c r="J23" i="1"/>
  <c r="I23" i="1"/>
  <c r="H19" i="1"/>
  <c r="J19" i="1"/>
  <c r="I19" i="1"/>
  <c r="H15" i="1"/>
  <c r="J15" i="1"/>
  <c r="I15" i="1"/>
  <c r="H11" i="1"/>
  <c r="J11" i="1"/>
  <c r="I11" i="1"/>
  <c r="H7" i="1"/>
  <c r="J7" i="1"/>
  <c r="I7" i="1"/>
  <c r="H3" i="1"/>
  <c r="J3" i="1"/>
  <c r="I350" i="1"/>
  <c r="I346" i="1"/>
  <c r="I342" i="1"/>
  <c r="I338" i="1"/>
  <c r="I334" i="1"/>
  <c r="I330" i="1"/>
  <c r="I326" i="1"/>
  <c r="I322" i="1"/>
  <c r="I318" i="1"/>
  <c r="I314" i="1"/>
  <c r="I310" i="1"/>
  <c r="I306" i="1"/>
  <c r="I302" i="1"/>
  <c r="I298" i="1"/>
  <c r="I294" i="1"/>
  <c r="I290" i="1"/>
  <c r="I286" i="1"/>
  <c r="I282" i="1"/>
  <c r="I278" i="1"/>
  <c r="I274" i="1"/>
  <c r="I270" i="1"/>
  <c r="I266" i="1"/>
  <c r="I262" i="1"/>
  <c r="I254" i="1"/>
  <c r="I246" i="1"/>
  <c r="I238" i="1"/>
  <c r="I230" i="1"/>
  <c r="I222" i="1"/>
  <c r="I214" i="1"/>
  <c r="I198" i="1"/>
  <c r="I182" i="1"/>
  <c r="I166" i="1"/>
  <c r="I150" i="1"/>
  <c r="I134" i="1"/>
  <c r="I118" i="1"/>
  <c r="I102" i="1"/>
  <c r="I86" i="1"/>
  <c r="I70" i="1"/>
  <c r="I54" i="1"/>
  <c r="I38" i="1"/>
  <c r="I22" i="1"/>
  <c r="I6" i="1"/>
  <c r="J337" i="1"/>
  <c r="J305" i="1"/>
  <c r="J273" i="1"/>
  <c r="J241" i="1"/>
  <c r="J209" i="1"/>
  <c r="J145" i="1"/>
  <c r="J81" i="1"/>
  <c r="J17" i="1"/>
  <c r="I2" i="1"/>
  <c r="J2" i="1"/>
  <c r="U105" i="1"/>
  <c r="V129" i="1"/>
  <c r="U73" i="1"/>
  <c r="V301" i="1"/>
  <c r="V81" i="1"/>
  <c r="U137" i="1"/>
  <c r="U57" i="1"/>
  <c r="V177" i="1"/>
  <c r="V65" i="1"/>
  <c r="U121" i="1"/>
  <c r="U41" i="1"/>
  <c r="V161" i="1"/>
  <c r="V17" i="1"/>
  <c r="U233" i="1"/>
  <c r="U89" i="1"/>
  <c r="U25" i="1"/>
  <c r="V49" i="1"/>
  <c r="V33" i="1"/>
  <c r="U9" i="1"/>
  <c r="V97" i="1"/>
  <c r="V113" i="1"/>
  <c r="U185" i="1"/>
  <c r="U169" i="1"/>
  <c r="T364" i="1"/>
  <c r="T365" i="1" s="1"/>
  <c r="H350" i="1"/>
  <c r="H346" i="1"/>
  <c r="H342" i="1"/>
  <c r="H334" i="1"/>
  <c r="H326" i="1"/>
  <c r="H318" i="1"/>
  <c r="H310" i="1"/>
  <c r="H302" i="1"/>
  <c r="H294" i="1"/>
  <c r="H286" i="1"/>
  <c r="H278" i="1"/>
  <c r="H270" i="1"/>
  <c r="H262" i="1"/>
  <c r="H254" i="1"/>
  <c r="H246" i="1"/>
  <c r="H2" i="1"/>
  <c r="H349" i="1"/>
  <c r="H345" i="1"/>
  <c r="H341" i="1"/>
  <c r="H333" i="1"/>
  <c r="H325" i="1"/>
  <c r="H317" i="1"/>
  <c r="H309" i="1"/>
  <c r="H301" i="1"/>
  <c r="H293" i="1"/>
  <c r="H285" i="1"/>
  <c r="H277" i="1"/>
  <c r="H269" i="1"/>
  <c r="H261" i="1"/>
  <c r="H253" i="1"/>
  <c r="H245" i="1"/>
  <c r="U309" i="1"/>
  <c r="V225" i="1"/>
  <c r="S340" i="1"/>
  <c r="H340" i="1"/>
  <c r="S332" i="1"/>
  <c r="H332" i="1"/>
  <c r="S324" i="1"/>
  <c r="H324" i="1"/>
  <c r="S316" i="1"/>
  <c r="H316" i="1"/>
  <c r="S308" i="1"/>
  <c r="H308" i="1"/>
  <c r="S300" i="1"/>
  <c r="H300" i="1"/>
  <c r="S292" i="1"/>
  <c r="H292" i="1"/>
  <c r="S284" i="1"/>
  <c r="H284" i="1"/>
  <c r="S276" i="1"/>
  <c r="H276" i="1"/>
  <c r="S268" i="1"/>
  <c r="H268" i="1"/>
  <c r="S260" i="1"/>
  <c r="H260" i="1"/>
  <c r="S252" i="1"/>
  <c r="H252" i="1"/>
  <c r="S244" i="1"/>
  <c r="H244" i="1"/>
  <c r="S236" i="1"/>
  <c r="H236" i="1"/>
  <c r="S220" i="1"/>
  <c r="H220" i="1"/>
  <c r="S204" i="1"/>
  <c r="H204" i="1"/>
  <c r="S188" i="1"/>
  <c r="H188" i="1"/>
  <c r="S172" i="1"/>
  <c r="H172" i="1"/>
  <c r="S148" i="1"/>
  <c r="H148" i="1"/>
  <c r="S140" i="1"/>
  <c r="H140" i="1"/>
  <c r="S132" i="1"/>
  <c r="H132" i="1"/>
  <c r="S124" i="1"/>
  <c r="H124" i="1"/>
  <c r="S84" i="1"/>
  <c r="H84" i="1"/>
  <c r="S76" i="1"/>
  <c r="H76" i="1"/>
  <c r="S68" i="1"/>
  <c r="H68" i="1"/>
  <c r="S60" i="1"/>
  <c r="H60" i="1"/>
  <c r="S48" i="1"/>
  <c r="H48" i="1"/>
  <c r="S40" i="1"/>
  <c r="H40" i="1"/>
  <c r="S32" i="1"/>
  <c r="H32" i="1"/>
  <c r="S12" i="1"/>
  <c r="H12" i="1"/>
  <c r="S4" i="1"/>
  <c r="H4" i="1"/>
  <c r="H352" i="1"/>
  <c r="H348" i="1"/>
  <c r="H344" i="1"/>
  <c r="H338" i="1"/>
  <c r="H330" i="1"/>
  <c r="H322" i="1"/>
  <c r="H314" i="1"/>
  <c r="H306" i="1"/>
  <c r="H298" i="1"/>
  <c r="H290" i="1"/>
  <c r="H282" i="1"/>
  <c r="H274" i="1"/>
  <c r="H266" i="1"/>
  <c r="H258" i="1"/>
  <c r="H250" i="1"/>
  <c r="H242" i="1"/>
  <c r="U245" i="1"/>
  <c r="U339" i="1"/>
  <c r="H339" i="1"/>
  <c r="V335" i="1"/>
  <c r="H335" i="1"/>
  <c r="U331" i="1"/>
  <c r="H331" i="1"/>
  <c r="V327" i="1"/>
  <c r="H327" i="1"/>
  <c r="U323" i="1"/>
  <c r="H323" i="1"/>
  <c r="V319" i="1"/>
  <c r="H319" i="1"/>
  <c r="U315" i="1"/>
  <c r="H315" i="1"/>
  <c r="V311" i="1"/>
  <c r="H311" i="1"/>
  <c r="U307" i="1"/>
  <c r="H307" i="1"/>
  <c r="V303" i="1"/>
  <c r="H303" i="1"/>
  <c r="U299" i="1"/>
  <c r="H299" i="1"/>
  <c r="V295" i="1"/>
  <c r="H295" i="1"/>
  <c r="U291" i="1"/>
  <c r="H291" i="1"/>
  <c r="V287" i="1"/>
  <c r="H287" i="1"/>
  <c r="U283" i="1"/>
  <c r="H283" i="1"/>
  <c r="V279" i="1"/>
  <c r="H279" i="1"/>
  <c r="U275" i="1"/>
  <c r="H275" i="1"/>
  <c r="V271" i="1"/>
  <c r="H271" i="1"/>
  <c r="U267" i="1"/>
  <c r="H267" i="1"/>
  <c r="V263" i="1"/>
  <c r="H263" i="1"/>
  <c r="U259" i="1"/>
  <c r="H259" i="1"/>
  <c r="U239" i="1"/>
  <c r="H239" i="1"/>
  <c r="V231" i="1"/>
  <c r="H231" i="1"/>
  <c r="U207" i="1"/>
  <c r="H207" i="1"/>
  <c r="U175" i="1"/>
  <c r="H175" i="1"/>
  <c r="V151" i="1"/>
  <c r="H151" i="1"/>
  <c r="H351" i="1"/>
  <c r="H347" i="1"/>
  <c r="H343" i="1"/>
  <c r="H337" i="1"/>
  <c r="H329" i="1"/>
  <c r="H321" i="1"/>
  <c r="H313" i="1"/>
  <c r="H305" i="1"/>
  <c r="H297" i="1"/>
  <c r="H289" i="1"/>
  <c r="H281" i="1"/>
  <c r="H273" i="1"/>
  <c r="H265" i="1"/>
  <c r="H257" i="1"/>
  <c r="H249" i="1"/>
  <c r="H241" i="1"/>
  <c r="H217" i="1"/>
  <c r="H209" i="1"/>
  <c r="H201" i="1"/>
  <c r="H193" i="1"/>
  <c r="H153" i="1"/>
  <c r="H145" i="1"/>
  <c r="U293" i="1"/>
  <c r="V253" i="1"/>
  <c r="F355" i="1" a="1"/>
  <c r="F355" i="1" s="1"/>
  <c r="U341" i="1"/>
  <c r="U277" i="1"/>
  <c r="V285" i="1"/>
  <c r="U325" i="1"/>
  <c r="U261" i="1"/>
  <c r="V269" i="1"/>
  <c r="V336" i="1"/>
  <c r="S336" i="1"/>
  <c r="U328" i="1"/>
  <c r="S328" i="1"/>
  <c r="V320" i="1"/>
  <c r="S320" i="1"/>
  <c r="U312" i="1"/>
  <c r="S312" i="1"/>
  <c r="V304" i="1"/>
  <c r="S304" i="1"/>
  <c r="U296" i="1"/>
  <c r="S296" i="1"/>
  <c r="V288" i="1"/>
  <c r="S288" i="1"/>
  <c r="U280" i="1"/>
  <c r="S280" i="1"/>
  <c r="V272" i="1"/>
  <c r="S272" i="1"/>
  <c r="U264" i="1"/>
  <c r="S264" i="1"/>
  <c r="V256" i="1"/>
  <c r="S256" i="1"/>
  <c r="U248" i="1"/>
  <c r="S248" i="1"/>
  <c r="U240" i="1"/>
  <c r="S240" i="1"/>
  <c r="U232" i="1"/>
  <c r="S232" i="1"/>
  <c r="V228" i="1"/>
  <c r="S228" i="1"/>
  <c r="U224" i="1"/>
  <c r="S224" i="1"/>
  <c r="U216" i="1"/>
  <c r="S216" i="1"/>
  <c r="V212" i="1"/>
  <c r="S212" i="1"/>
  <c r="U208" i="1"/>
  <c r="S208" i="1"/>
  <c r="U200" i="1"/>
  <c r="S200" i="1"/>
  <c r="V196" i="1"/>
  <c r="S196" i="1"/>
  <c r="U192" i="1"/>
  <c r="S192" i="1"/>
  <c r="U184" i="1"/>
  <c r="S184" i="1"/>
  <c r="V180" i="1"/>
  <c r="S180" i="1"/>
  <c r="U176" i="1"/>
  <c r="S176" i="1"/>
  <c r="U168" i="1"/>
  <c r="S168" i="1"/>
  <c r="V164" i="1"/>
  <c r="S164" i="1"/>
  <c r="U160" i="1"/>
  <c r="S160" i="1"/>
  <c r="V156" i="1"/>
  <c r="S156" i="1"/>
  <c r="U152" i="1"/>
  <c r="S152" i="1"/>
  <c r="V144" i="1"/>
  <c r="S144" i="1"/>
  <c r="U136" i="1"/>
  <c r="S136" i="1"/>
  <c r="V128" i="1"/>
  <c r="S128" i="1"/>
  <c r="U120" i="1"/>
  <c r="S120" i="1"/>
  <c r="V116" i="1"/>
  <c r="S116" i="1"/>
  <c r="U112" i="1"/>
  <c r="S112" i="1"/>
  <c r="V108" i="1"/>
  <c r="S108" i="1"/>
  <c r="U104" i="1"/>
  <c r="S104" i="1"/>
  <c r="V100" i="1"/>
  <c r="S100" i="1"/>
  <c r="U96" i="1"/>
  <c r="S96" i="1"/>
  <c r="V92" i="1"/>
  <c r="S92" i="1"/>
  <c r="U88" i="1"/>
  <c r="S88" i="1"/>
  <c r="V80" i="1"/>
  <c r="S80" i="1"/>
  <c r="U72" i="1"/>
  <c r="S72" i="1"/>
  <c r="U64" i="1"/>
  <c r="S64" i="1"/>
  <c r="U56" i="1"/>
  <c r="S56" i="1"/>
  <c r="V52" i="1"/>
  <c r="S52" i="1"/>
  <c r="V44" i="1"/>
  <c r="S44" i="1"/>
  <c r="V36" i="1"/>
  <c r="S36" i="1"/>
  <c r="U28" i="1"/>
  <c r="S28" i="1"/>
  <c r="V24" i="1"/>
  <c r="S24" i="1"/>
  <c r="U20" i="1"/>
  <c r="S20" i="1"/>
  <c r="V16" i="1"/>
  <c r="S16" i="1"/>
  <c r="V8" i="1"/>
  <c r="S8" i="1"/>
  <c r="S2" i="1"/>
  <c r="S349" i="1"/>
  <c r="S345" i="1"/>
  <c r="S341" i="1"/>
  <c r="S333" i="1"/>
  <c r="S325" i="1"/>
  <c r="S317" i="1"/>
  <c r="S309" i="1"/>
  <c r="S301" i="1"/>
  <c r="S293" i="1"/>
  <c r="S285" i="1"/>
  <c r="S277" i="1"/>
  <c r="S269" i="1"/>
  <c r="S261" i="1"/>
  <c r="S249" i="1"/>
  <c r="V255" i="1"/>
  <c r="S255" i="1"/>
  <c r="U251" i="1"/>
  <c r="S251" i="1"/>
  <c r="V247" i="1"/>
  <c r="S247" i="1"/>
  <c r="U243" i="1"/>
  <c r="S243" i="1"/>
  <c r="V239" i="1"/>
  <c r="S239" i="1"/>
  <c r="V235" i="1"/>
  <c r="S235" i="1"/>
  <c r="U231" i="1"/>
  <c r="S231" i="1"/>
  <c r="V227" i="1"/>
  <c r="S227" i="1"/>
  <c r="V223" i="1"/>
  <c r="S223" i="1"/>
  <c r="V219" i="1"/>
  <c r="S219" i="1"/>
  <c r="U215" i="1"/>
  <c r="S215" i="1"/>
  <c r="V211" i="1"/>
  <c r="S211" i="1"/>
  <c r="V207" i="1"/>
  <c r="S207" i="1"/>
  <c r="V203" i="1"/>
  <c r="S203" i="1"/>
  <c r="V199" i="1"/>
  <c r="S199" i="1"/>
  <c r="V195" i="1"/>
  <c r="S195" i="1"/>
  <c r="V191" i="1"/>
  <c r="S191" i="1"/>
  <c r="V187" i="1"/>
  <c r="S187" i="1"/>
  <c r="U183" i="1"/>
  <c r="S183" i="1"/>
  <c r="V179" i="1"/>
  <c r="S179" i="1"/>
  <c r="V175" i="1"/>
  <c r="S175" i="1"/>
  <c r="V171" i="1"/>
  <c r="S171" i="1"/>
  <c r="U167" i="1"/>
  <c r="S167" i="1"/>
  <c r="V163" i="1"/>
  <c r="S163" i="1"/>
  <c r="V159" i="1"/>
  <c r="S159" i="1"/>
  <c r="V155" i="1"/>
  <c r="S155" i="1"/>
  <c r="U151" i="1"/>
  <c r="S151" i="1"/>
  <c r="U147" i="1"/>
  <c r="S147" i="1"/>
  <c r="U143" i="1"/>
  <c r="S143" i="1"/>
  <c r="V139" i="1"/>
  <c r="S139" i="1"/>
  <c r="U135" i="1"/>
  <c r="S135" i="1"/>
  <c r="V131" i="1"/>
  <c r="S131" i="1"/>
  <c r="U127" i="1"/>
  <c r="S127" i="1"/>
  <c r="V123" i="1"/>
  <c r="S123" i="1"/>
  <c r="U119" i="1"/>
  <c r="S119" i="1"/>
  <c r="V115" i="1"/>
  <c r="S115" i="1"/>
  <c r="U111" i="1"/>
  <c r="S111" i="1"/>
  <c r="V107" i="1"/>
  <c r="S107" i="1"/>
  <c r="V103" i="1"/>
  <c r="S103" i="1"/>
  <c r="V99" i="1"/>
  <c r="S99" i="1"/>
  <c r="U95" i="1"/>
  <c r="S95" i="1"/>
  <c r="V91" i="1"/>
  <c r="S91" i="1"/>
  <c r="U87" i="1"/>
  <c r="S87" i="1"/>
  <c r="U83" i="1"/>
  <c r="S83" i="1"/>
  <c r="V79" i="1"/>
  <c r="S79" i="1"/>
  <c r="V75" i="1"/>
  <c r="S75" i="1"/>
  <c r="U71" i="1"/>
  <c r="S71" i="1"/>
  <c r="V67" i="1"/>
  <c r="S67" i="1"/>
  <c r="U63" i="1"/>
  <c r="S63" i="1"/>
  <c r="V59" i="1"/>
  <c r="S59" i="1"/>
  <c r="U55" i="1"/>
  <c r="S55" i="1"/>
  <c r="V51" i="1"/>
  <c r="S51" i="1"/>
  <c r="U47" i="1"/>
  <c r="S47" i="1"/>
  <c r="V43" i="1"/>
  <c r="S43" i="1"/>
  <c r="V39" i="1"/>
  <c r="S39" i="1"/>
  <c r="U35" i="1"/>
  <c r="S35" i="1"/>
  <c r="V31" i="1"/>
  <c r="S31" i="1"/>
  <c r="U27" i="1"/>
  <c r="S27" i="1"/>
  <c r="V23" i="1"/>
  <c r="S23" i="1"/>
  <c r="U19" i="1"/>
  <c r="S19" i="1"/>
  <c r="U15" i="1"/>
  <c r="S15" i="1"/>
  <c r="U11" i="1"/>
  <c r="S11" i="1"/>
  <c r="U7" i="1"/>
  <c r="S7" i="1"/>
  <c r="V3" i="1"/>
  <c r="S3" i="1"/>
  <c r="S352" i="1"/>
  <c r="S344" i="1"/>
  <c r="S339" i="1"/>
  <c r="S331" i="1"/>
  <c r="S323" i="1"/>
  <c r="S315" i="1"/>
  <c r="S307" i="1"/>
  <c r="S299" i="1"/>
  <c r="S291" i="1"/>
  <c r="S283" i="1"/>
  <c r="S275" i="1"/>
  <c r="S267" i="1"/>
  <c r="S259" i="1"/>
  <c r="S245" i="1"/>
  <c r="V238" i="1"/>
  <c r="S238" i="1"/>
  <c r="V234" i="1"/>
  <c r="S234" i="1"/>
  <c r="V230" i="1"/>
  <c r="S230" i="1"/>
  <c r="V226" i="1"/>
  <c r="S226" i="1"/>
  <c r="V222" i="1"/>
  <c r="S222" i="1"/>
  <c r="V218" i="1"/>
  <c r="S218" i="1"/>
  <c r="V214" i="1"/>
  <c r="S214" i="1"/>
  <c r="V210" i="1"/>
  <c r="S210" i="1"/>
  <c r="V206" i="1"/>
  <c r="S206" i="1"/>
  <c r="V202" i="1"/>
  <c r="S202" i="1"/>
  <c r="V198" i="1"/>
  <c r="S198" i="1"/>
  <c r="V194" i="1"/>
  <c r="S194" i="1"/>
  <c r="V190" i="1"/>
  <c r="S190" i="1"/>
  <c r="V186" i="1"/>
  <c r="S186" i="1"/>
  <c r="V182" i="1"/>
  <c r="S182" i="1"/>
  <c r="V178" i="1"/>
  <c r="S178" i="1"/>
  <c r="V174" i="1"/>
  <c r="S174" i="1"/>
  <c r="V170" i="1"/>
  <c r="S170" i="1"/>
  <c r="V166" i="1"/>
  <c r="S166" i="1"/>
  <c r="V162" i="1"/>
  <c r="S162" i="1"/>
  <c r="V158" i="1"/>
  <c r="S158" i="1"/>
  <c r="V154" i="1"/>
  <c r="S154" i="1"/>
  <c r="V150" i="1"/>
  <c r="S150" i="1"/>
  <c r="V146" i="1"/>
  <c r="S146" i="1"/>
  <c r="V142" i="1"/>
  <c r="S142" i="1"/>
  <c r="V138" i="1"/>
  <c r="S138" i="1"/>
  <c r="V134" i="1"/>
  <c r="S134" i="1"/>
  <c r="V130" i="1"/>
  <c r="S130" i="1"/>
  <c r="V126" i="1"/>
  <c r="S126" i="1"/>
  <c r="V122" i="1"/>
  <c r="S122" i="1"/>
  <c r="V118" i="1"/>
  <c r="S118" i="1"/>
  <c r="V114" i="1"/>
  <c r="S114" i="1"/>
  <c r="V110" i="1"/>
  <c r="S110" i="1"/>
  <c r="V106" i="1"/>
  <c r="S106" i="1"/>
  <c r="V102" i="1"/>
  <c r="S102" i="1"/>
  <c r="V98" i="1"/>
  <c r="S98" i="1"/>
  <c r="V94" i="1"/>
  <c r="S94" i="1"/>
  <c r="V90" i="1"/>
  <c r="S90" i="1"/>
  <c r="V86" i="1"/>
  <c r="S86" i="1"/>
  <c r="V82" i="1"/>
  <c r="S82" i="1"/>
  <c r="V78" i="1"/>
  <c r="S78" i="1"/>
  <c r="V74" i="1"/>
  <c r="S74" i="1"/>
  <c r="V70" i="1"/>
  <c r="S70" i="1"/>
  <c r="V66" i="1"/>
  <c r="S66" i="1"/>
  <c r="V62" i="1"/>
  <c r="S62" i="1"/>
  <c r="V58" i="1"/>
  <c r="S58" i="1"/>
  <c r="V54" i="1"/>
  <c r="S54" i="1"/>
  <c r="V50" i="1"/>
  <c r="S50" i="1"/>
  <c r="V46" i="1"/>
  <c r="S46" i="1"/>
  <c r="V42" i="1"/>
  <c r="S42" i="1"/>
  <c r="V38" i="1"/>
  <c r="S38" i="1"/>
  <c r="V34" i="1"/>
  <c r="S34" i="1"/>
  <c r="V30" i="1"/>
  <c r="S30" i="1"/>
  <c r="V26" i="1"/>
  <c r="S26" i="1"/>
  <c r="V22" i="1"/>
  <c r="S22" i="1"/>
  <c r="V18" i="1"/>
  <c r="S18" i="1"/>
  <c r="V14" i="1"/>
  <c r="S14" i="1"/>
  <c r="V10" i="1"/>
  <c r="S10" i="1"/>
  <c r="V6" i="1"/>
  <c r="S6" i="1"/>
  <c r="S351" i="1"/>
  <c r="S347" i="1"/>
  <c r="S343" i="1"/>
  <c r="S337" i="1"/>
  <c r="S329" i="1"/>
  <c r="S321" i="1"/>
  <c r="S313" i="1"/>
  <c r="S305" i="1"/>
  <c r="S297" i="1"/>
  <c r="S289" i="1"/>
  <c r="S281" i="1"/>
  <c r="S273" i="1"/>
  <c r="S265" i="1"/>
  <c r="S257" i="1"/>
  <c r="S241" i="1"/>
  <c r="V237" i="1"/>
  <c r="S237" i="1"/>
  <c r="V233" i="1"/>
  <c r="S233" i="1"/>
  <c r="U229" i="1"/>
  <c r="S229" i="1"/>
  <c r="U225" i="1"/>
  <c r="S225" i="1"/>
  <c r="V221" i="1"/>
  <c r="S221" i="1"/>
  <c r="V217" i="1"/>
  <c r="S217" i="1"/>
  <c r="U213" i="1"/>
  <c r="S213" i="1"/>
  <c r="U209" i="1"/>
  <c r="S209" i="1"/>
  <c r="V205" i="1"/>
  <c r="S205" i="1"/>
  <c r="V201" i="1"/>
  <c r="S201" i="1"/>
  <c r="U197" i="1"/>
  <c r="S197" i="1"/>
  <c r="U193" i="1"/>
  <c r="S193" i="1"/>
  <c r="V189" i="1"/>
  <c r="S189" i="1"/>
  <c r="V185" i="1"/>
  <c r="S185" i="1"/>
  <c r="U181" i="1"/>
  <c r="S181" i="1"/>
  <c r="U177" i="1"/>
  <c r="S177" i="1"/>
  <c r="V173" i="1"/>
  <c r="S173" i="1"/>
  <c r="V169" i="1"/>
  <c r="S169" i="1"/>
  <c r="U165" i="1"/>
  <c r="S165" i="1"/>
  <c r="U161" i="1"/>
  <c r="S161" i="1"/>
  <c r="V157" i="1"/>
  <c r="S157" i="1"/>
  <c r="V153" i="1"/>
  <c r="S153" i="1"/>
  <c r="U149" i="1"/>
  <c r="S149" i="1"/>
  <c r="U145" i="1"/>
  <c r="S145" i="1"/>
  <c r="V141" i="1"/>
  <c r="S141" i="1"/>
  <c r="V137" i="1"/>
  <c r="S137" i="1"/>
  <c r="U133" i="1"/>
  <c r="S133" i="1"/>
  <c r="U129" i="1"/>
  <c r="S129" i="1"/>
  <c r="V125" i="1"/>
  <c r="S125" i="1"/>
  <c r="V121" i="1"/>
  <c r="S121" i="1"/>
  <c r="U117" i="1"/>
  <c r="S117" i="1"/>
  <c r="U113" i="1"/>
  <c r="S113" i="1"/>
  <c r="V109" i="1"/>
  <c r="S109" i="1"/>
  <c r="V105" i="1"/>
  <c r="S105" i="1"/>
  <c r="U101" i="1"/>
  <c r="S101" i="1"/>
  <c r="U97" i="1"/>
  <c r="S97" i="1"/>
  <c r="V93" i="1"/>
  <c r="S93" i="1"/>
  <c r="V89" i="1"/>
  <c r="S89" i="1"/>
  <c r="U85" i="1"/>
  <c r="S85" i="1"/>
  <c r="U81" i="1"/>
  <c r="S81" i="1"/>
  <c r="V77" i="1"/>
  <c r="S77" i="1"/>
  <c r="V73" i="1"/>
  <c r="S73" i="1"/>
  <c r="U69" i="1"/>
  <c r="S69" i="1"/>
  <c r="U65" i="1"/>
  <c r="S65" i="1"/>
  <c r="V61" i="1"/>
  <c r="S61" i="1"/>
  <c r="V57" i="1"/>
  <c r="S57" i="1"/>
  <c r="U53" i="1"/>
  <c r="S53" i="1"/>
  <c r="U49" i="1"/>
  <c r="S49" i="1"/>
  <c r="V45" i="1"/>
  <c r="S45" i="1"/>
  <c r="V41" i="1"/>
  <c r="S41" i="1"/>
  <c r="U37" i="1"/>
  <c r="S37" i="1"/>
  <c r="U33" i="1"/>
  <c r="S33" i="1"/>
  <c r="V29" i="1"/>
  <c r="S29" i="1"/>
  <c r="V25" i="1"/>
  <c r="S25" i="1"/>
  <c r="U21" i="1"/>
  <c r="S21" i="1"/>
  <c r="U17" i="1"/>
  <c r="S17" i="1"/>
  <c r="V13" i="1"/>
  <c r="S13" i="1"/>
  <c r="V9" i="1"/>
  <c r="S9" i="1"/>
  <c r="U5" i="1"/>
  <c r="S5" i="1"/>
  <c r="S350" i="1"/>
  <c r="S346" i="1"/>
  <c r="S335" i="1"/>
  <c r="S327" i="1"/>
  <c r="S319" i="1"/>
  <c r="S311" i="1"/>
  <c r="S303" i="1"/>
  <c r="S295" i="1"/>
  <c r="S287" i="1"/>
  <c r="S279" i="1"/>
  <c r="S271" i="1"/>
  <c r="S263" i="1"/>
  <c r="S253" i="1"/>
  <c r="U79" i="1"/>
  <c r="U39" i="1"/>
  <c r="V95" i="1"/>
  <c r="V55" i="1"/>
  <c r="V15" i="1"/>
  <c r="U223" i="1"/>
  <c r="U191" i="1"/>
  <c r="U159" i="1"/>
  <c r="V267" i="1"/>
  <c r="V215" i="1"/>
  <c r="U303" i="1"/>
  <c r="U103" i="1"/>
  <c r="V299" i="1"/>
  <c r="T359" i="1"/>
  <c r="V216" i="1"/>
  <c r="U128" i="1"/>
  <c r="V88" i="1"/>
  <c r="V347" i="1"/>
  <c r="U235" i="1"/>
  <c r="U203" i="1"/>
  <c r="U187" i="1"/>
  <c r="U171" i="1"/>
  <c r="U131" i="1"/>
  <c r="V111" i="1"/>
  <c r="P360" i="1"/>
  <c r="V331" i="1"/>
  <c r="V167" i="1"/>
  <c r="V27" i="1"/>
  <c r="V7" i="1"/>
  <c r="U351" i="1"/>
  <c r="U287" i="1"/>
  <c r="U107" i="1"/>
  <c r="U67" i="1"/>
  <c r="U43" i="1"/>
  <c r="U3" i="1"/>
  <c r="V315" i="1"/>
  <c r="V283" i="1"/>
  <c r="V251" i="1"/>
  <c r="V183" i="1"/>
  <c r="V143" i="1"/>
  <c r="V127" i="1"/>
  <c r="V87" i="1"/>
  <c r="V19" i="1"/>
  <c r="U327" i="1"/>
  <c r="U263" i="1"/>
  <c r="U219" i="1"/>
  <c r="U115" i="1"/>
  <c r="U51" i="1"/>
  <c r="U31" i="1"/>
  <c r="V71" i="1"/>
  <c r="U343" i="1"/>
  <c r="U279" i="1"/>
  <c r="U199" i="1"/>
  <c r="U123" i="1"/>
  <c r="U59" i="1"/>
  <c r="U23" i="1"/>
  <c r="V135" i="1"/>
  <c r="V119" i="1"/>
  <c r="V63" i="1"/>
  <c r="V35" i="1"/>
  <c r="U319" i="1"/>
  <c r="U295" i="1"/>
  <c r="U255" i="1"/>
  <c r="P358" i="1"/>
  <c r="V339" i="1"/>
  <c r="V323" i="1"/>
  <c r="V307" i="1"/>
  <c r="V291" i="1"/>
  <c r="V275" i="1"/>
  <c r="V259" i="1"/>
  <c r="V248" i="1"/>
  <c r="V192" i="1"/>
  <c r="V152" i="1"/>
  <c r="V64" i="1"/>
  <c r="U180" i="1"/>
  <c r="V344" i="1"/>
  <c r="V328" i="1"/>
  <c r="V312" i="1"/>
  <c r="V28" i="1"/>
  <c r="U335" i="1"/>
  <c r="U311" i="1"/>
  <c r="U271" i="1"/>
  <c r="U247" i="1"/>
  <c r="V243" i="1"/>
  <c r="V332" i="1"/>
  <c r="U332" i="1"/>
  <c r="V308" i="1"/>
  <c r="U308" i="1"/>
  <c r="V284" i="1"/>
  <c r="U284" i="1"/>
  <c r="V260" i="1"/>
  <c r="U260" i="1"/>
  <c r="V252" i="1"/>
  <c r="U252" i="1"/>
  <c r="U204" i="1"/>
  <c r="V204" i="1"/>
  <c r="U188" i="1"/>
  <c r="V188" i="1"/>
  <c r="V140" i="1"/>
  <c r="U140" i="1"/>
  <c r="V84" i="1"/>
  <c r="U84" i="1"/>
  <c r="V76" i="1"/>
  <c r="U76" i="1"/>
  <c r="V68" i="1"/>
  <c r="U68" i="1"/>
  <c r="U60" i="1"/>
  <c r="V60" i="1"/>
  <c r="U12" i="1"/>
  <c r="V12" i="1"/>
  <c r="U4" i="1"/>
  <c r="V4" i="1"/>
  <c r="U352" i="1"/>
  <c r="U336" i="1"/>
  <c r="U320" i="1"/>
  <c r="U304" i="1"/>
  <c r="U288" i="1"/>
  <c r="U272" i="1"/>
  <c r="U256" i="1"/>
  <c r="U228" i="1"/>
  <c r="U164" i="1"/>
  <c r="U108" i="1"/>
  <c r="U100" i="1"/>
  <c r="U44" i="1"/>
  <c r="U36" i="1"/>
  <c r="U24" i="1"/>
  <c r="V296" i="1"/>
  <c r="V200" i="1"/>
  <c r="V176" i="1"/>
  <c r="V136" i="1"/>
  <c r="V112" i="1"/>
  <c r="V72" i="1"/>
  <c r="V348" i="1"/>
  <c r="U348" i="1"/>
  <c r="V324" i="1"/>
  <c r="U324" i="1"/>
  <c r="V300" i="1"/>
  <c r="U300" i="1"/>
  <c r="V292" i="1"/>
  <c r="U292" i="1"/>
  <c r="V244" i="1"/>
  <c r="U244" i="1"/>
  <c r="U220" i="1"/>
  <c r="V220" i="1"/>
  <c r="V148" i="1"/>
  <c r="U148" i="1"/>
  <c r="U212" i="1"/>
  <c r="U8" i="1"/>
  <c r="V280" i="1"/>
  <c r="V224" i="1"/>
  <c r="V184" i="1"/>
  <c r="V160" i="1"/>
  <c r="V120" i="1"/>
  <c r="V96" i="1"/>
  <c r="V56" i="1"/>
  <c r="V20" i="1"/>
  <c r="V340" i="1"/>
  <c r="U340" i="1"/>
  <c r="V316" i="1"/>
  <c r="U316" i="1"/>
  <c r="V276" i="1"/>
  <c r="U276" i="1"/>
  <c r="V268" i="1"/>
  <c r="U268" i="1"/>
  <c r="U236" i="1"/>
  <c r="V236" i="1"/>
  <c r="U172" i="1"/>
  <c r="V172" i="1"/>
  <c r="V132" i="1"/>
  <c r="U132" i="1"/>
  <c r="U124" i="1"/>
  <c r="V124" i="1"/>
  <c r="V48" i="1"/>
  <c r="U48" i="1"/>
  <c r="U40" i="1"/>
  <c r="V40" i="1"/>
  <c r="U32" i="1"/>
  <c r="V32" i="1"/>
  <c r="U196" i="1"/>
  <c r="U156" i="1"/>
  <c r="U144" i="1"/>
  <c r="U116" i="1"/>
  <c r="U92" i="1"/>
  <c r="U80" i="1"/>
  <c r="U52" i="1"/>
  <c r="U16" i="1"/>
  <c r="C357" i="1"/>
  <c r="W359" i="1"/>
  <c r="V264" i="1"/>
  <c r="V232" i="1"/>
  <c r="V208" i="1"/>
  <c r="V168" i="1"/>
  <c r="V104" i="1"/>
  <c r="U227" i="1"/>
  <c r="U211" i="1"/>
  <c r="U195" i="1"/>
  <c r="U179" i="1"/>
  <c r="U163" i="1"/>
  <c r="U155" i="1"/>
  <c r="U99" i="1"/>
  <c r="U91" i="1"/>
  <c r="P359" i="1"/>
  <c r="W360" i="1"/>
  <c r="V349" i="1"/>
  <c r="V333" i="1"/>
  <c r="V317" i="1"/>
  <c r="V147" i="1"/>
  <c r="V83" i="1"/>
  <c r="V47" i="1"/>
  <c r="V11" i="1"/>
  <c r="U139" i="1"/>
  <c r="U75" i="1"/>
  <c r="W358" i="1"/>
  <c r="U345" i="1"/>
  <c r="U329" i="1"/>
  <c r="U313" i="1"/>
  <c r="U297" i="1"/>
  <c r="U281" i="1"/>
  <c r="U265" i="1"/>
  <c r="U249" i="1"/>
  <c r="U237" i="1"/>
  <c r="U221" i="1"/>
  <c r="U205" i="1"/>
  <c r="U189" i="1"/>
  <c r="U173" i="1"/>
  <c r="U157" i="1"/>
  <c r="U141" i="1"/>
  <c r="U125" i="1"/>
  <c r="U109" i="1"/>
  <c r="U93" i="1"/>
  <c r="U77" i="1"/>
  <c r="U61" i="1"/>
  <c r="U45" i="1"/>
  <c r="U29" i="1"/>
  <c r="U13" i="1"/>
  <c r="V337" i="1"/>
  <c r="V321" i="1"/>
  <c r="V305" i="1"/>
  <c r="V289" i="1"/>
  <c r="V273" i="1"/>
  <c r="V257" i="1"/>
  <c r="V241" i="1"/>
  <c r="V229" i="1"/>
  <c r="V213" i="1"/>
  <c r="V197" i="1"/>
  <c r="V181" i="1"/>
  <c r="V165" i="1"/>
  <c r="V149" i="1"/>
  <c r="V133" i="1"/>
  <c r="V117" i="1"/>
  <c r="V101" i="1"/>
  <c r="V85" i="1"/>
  <c r="V69" i="1"/>
  <c r="V53" i="1"/>
  <c r="V37" i="1"/>
  <c r="V21" i="1"/>
  <c r="V5" i="1"/>
  <c r="U354" i="1"/>
  <c r="U2" i="1"/>
  <c r="T354" i="1"/>
  <c r="V334" i="1"/>
  <c r="U334" i="1"/>
  <c r="V326" i="1"/>
  <c r="U326" i="1"/>
  <c r="V314" i="1"/>
  <c r="U314" i="1"/>
  <c r="V302" i="1"/>
  <c r="U302" i="1"/>
  <c r="V294" i="1"/>
  <c r="U294" i="1"/>
  <c r="V278" i="1"/>
  <c r="U278" i="1"/>
  <c r="V266" i="1"/>
  <c r="U266" i="1"/>
  <c r="V258" i="1"/>
  <c r="U258" i="1"/>
  <c r="V242" i="1"/>
  <c r="U242" i="1"/>
  <c r="V342" i="1"/>
  <c r="U342" i="1"/>
  <c r="V330" i="1"/>
  <c r="U330" i="1"/>
  <c r="V318" i="1"/>
  <c r="U318" i="1"/>
  <c r="V306" i="1"/>
  <c r="U306" i="1"/>
  <c r="V290" i="1"/>
  <c r="U290" i="1"/>
  <c r="V274" i="1"/>
  <c r="U274" i="1"/>
  <c r="V262" i="1"/>
  <c r="U262" i="1"/>
  <c r="V250" i="1"/>
  <c r="U250" i="1"/>
  <c r="U350" i="1"/>
  <c r="U346" i="1"/>
  <c r="V338" i="1"/>
  <c r="U338" i="1"/>
  <c r="V322" i="1"/>
  <c r="U322" i="1"/>
  <c r="V310" i="1"/>
  <c r="U310" i="1"/>
  <c r="V298" i="1"/>
  <c r="U298" i="1"/>
  <c r="V286" i="1"/>
  <c r="U286" i="1"/>
  <c r="V282" i="1"/>
  <c r="U282" i="1"/>
  <c r="V270" i="1"/>
  <c r="U270" i="1"/>
  <c r="V254" i="1"/>
  <c r="U254" i="1"/>
  <c r="V246" i="1"/>
  <c r="U246" i="1"/>
  <c r="U238" i="1"/>
  <c r="U234" i="1"/>
  <c r="U230" i="1"/>
  <c r="U226" i="1"/>
  <c r="U222" i="1"/>
  <c r="U218" i="1"/>
  <c r="U214" i="1"/>
  <c r="U210" i="1"/>
  <c r="U206" i="1"/>
  <c r="U202" i="1"/>
  <c r="U198" i="1"/>
  <c r="U194" i="1"/>
  <c r="U190" i="1"/>
  <c r="U186" i="1"/>
  <c r="U182" i="1"/>
  <c r="U178" i="1"/>
  <c r="U174" i="1"/>
  <c r="U170" i="1"/>
  <c r="U166" i="1"/>
  <c r="U162" i="1"/>
  <c r="U158" i="1"/>
  <c r="U154" i="1"/>
  <c r="U150" i="1"/>
  <c r="U146" i="1"/>
  <c r="U142" i="1"/>
  <c r="U138" i="1"/>
  <c r="U134" i="1"/>
  <c r="U130" i="1"/>
  <c r="U126" i="1"/>
  <c r="U122" i="1"/>
  <c r="U118" i="1"/>
  <c r="U114" i="1"/>
  <c r="U110" i="1"/>
  <c r="U106" i="1"/>
  <c r="U102" i="1"/>
  <c r="U98" i="1"/>
  <c r="U94" i="1"/>
  <c r="U90" i="1"/>
  <c r="U86" i="1"/>
  <c r="U82" i="1"/>
  <c r="U78" i="1"/>
  <c r="U74" i="1"/>
  <c r="U70" i="1"/>
  <c r="U66" i="1"/>
  <c r="U62" i="1"/>
  <c r="U58" i="1"/>
  <c r="U54" i="1"/>
  <c r="U50" i="1"/>
  <c r="U46" i="1"/>
  <c r="U42" i="1"/>
  <c r="U38" i="1"/>
  <c r="U34" i="1"/>
  <c r="U30" i="1"/>
  <c r="U26" i="1"/>
  <c r="U22" i="1"/>
  <c r="U18" i="1"/>
  <c r="U14" i="1"/>
  <c r="U10" i="1"/>
  <c r="U6" i="1"/>
  <c r="V240" i="1"/>
  <c r="AV356" i="1"/>
  <c r="AE345" i="1"/>
  <c r="AF345" i="1" s="1"/>
  <c r="BH357" i="1"/>
  <c r="AE329" i="1"/>
  <c r="AF329" i="1" s="1"/>
  <c r="AE265" i="1"/>
  <c r="AF265" i="1" s="1"/>
  <c r="AE313" i="1"/>
  <c r="AF313" i="1" s="1"/>
  <c r="AE249" i="1"/>
  <c r="AF249" i="1" s="1"/>
  <c r="AE281" i="1"/>
  <c r="AF281" i="1" s="1"/>
  <c r="AE297" i="1"/>
  <c r="AF297" i="1" s="1"/>
  <c r="BP336" i="1"/>
  <c r="BP317" i="1"/>
  <c r="AE341" i="1"/>
  <c r="AF341" i="1" s="1"/>
  <c r="AE325" i="1"/>
  <c r="AF325" i="1" s="1"/>
  <c r="AE309" i="1"/>
  <c r="AF309" i="1" s="1"/>
  <c r="AE293" i="1"/>
  <c r="AF293" i="1" s="1"/>
  <c r="AE277" i="1"/>
  <c r="AF277" i="1" s="1"/>
  <c r="AE261" i="1"/>
  <c r="AF261" i="1" s="1"/>
  <c r="AE245" i="1"/>
  <c r="AF245" i="1" s="1"/>
  <c r="BP273" i="1"/>
  <c r="AE240" i="1"/>
  <c r="AF240" i="1" s="1"/>
  <c r="AE337" i="1"/>
  <c r="AF337" i="1" s="1"/>
  <c r="AE321" i="1"/>
  <c r="AF321" i="1" s="1"/>
  <c r="AE305" i="1"/>
  <c r="AF305" i="1" s="1"/>
  <c r="AE289" i="1"/>
  <c r="AF289" i="1" s="1"/>
  <c r="AE257" i="1"/>
  <c r="AF257" i="1" s="1"/>
  <c r="AE241" i="1"/>
  <c r="AF241" i="1" s="1"/>
  <c r="BP344" i="1"/>
  <c r="BP253" i="1"/>
  <c r="BN357" i="1"/>
  <c r="AE349" i="1"/>
  <c r="AF349" i="1" s="1"/>
  <c r="AE333" i="1"/>
  <c r="AF333" i="1" s="1"/>
  <c r="AE301" i="1"/>
  <c r="AF301" i="1" s="1"/>
  <c r="AE285" i="1"/>
  <c r="AF285" i="1" s="1"/>
  <c r="AE269" i="1"/>
  <c r="AF269" i="1" s="1"/>
  <c r="BP350" i="1" a="1"/>
  <c r="BP350" i="1" s="1"/>
  <c r="AE350" i="1"/>
  <c r="AF350" i="1" s="1"/>
  <c r="BP342" i="1"/>
  <c r="AE342" i="1"/>
  <c r="AF342" i="1" s="1"/>
  <c r="BP334" i="1"/>
  <c r="AE334" i="1"/>
  <c r="AF334" i="1" s="1"/>
  <c r="BP326" i="1"/>
  <c r="AE326" i="1"/>
  <c r="AF326" i="1" s="1"/>
  <c r="BP318" i="1"/>
  <c r="AE318" i="1"/>
  <c r="AF318" i="1" s="1"/>
  <c r="BP310" i="1"/>
  <c r="AE310" i="1"/>
  <c r="AF310" i="1" s="1"/>
  <c r="BP282" i="1"/>
  <c r="AE282" i="1"/>
  <c r="AF282" i="1" s="1"/>
  <c r="AE274" i="1"/>
  <c r="AF274" i="1" s="1"/>
  <c r="BP274" i="1"/>
  <c r="BP266" i="1"/>
  <c r="AE266" i="1"/>
  <c r="AF266" i="1" s="1"/>
  <c r="BP254" i="1"/>
  <c r="AE254" i="1"/>
  <c r="AF254" i="1" s="1"/>
  <c r="BP290" i="1"/>
  <c r="BB354" i="1"/>
  <c r="BB357" i="1"/>
  <c r="BI354" i="1"/>
  <c r="BI357" i="1"/>
  <c r="BP346" i="1"/>
  <c r="AE346" i="1"/>
  <c r="AF346" i="1" s="1"/>
  <c r="BP338" i="1"/>
  <c r="AE338" i="1"/>
  <c r="AF338" i="1" s="1"/>
  <c r="BP330" i="1"/>
  <c r="AE330" i="1"/>
  <c r="AF330" i="1" s="1"/>
  <c r="AE322" i="1"/>
  <c r="AF322" i="1" s="1"/>
  <c r="BP322" i="1"/>
  <c r="BP314" i="1"/>
  <c r="AE314" i="1"/>
  <c r="AF314" i="1" s="1"/>
  <c r="AE306" i="1"/>
  <c r="AF306" i="1" s="1"/>
  <c r="BP306" i="1"/>
  <c r="BP302" i="1"/>
  <c r="AE302" i="1"/>
  <c r="AF302" i="1" s="1"/>
  <c r="BP298" i="1"/>
  <c r="AE298" i="1"/>
  <c r="AF298" i="1" s="1"/>
  <c r="BP294" i="1"/>
  <c r="AE294" i="1"/>
  <c r="AF294" i="1" s="1"/>
  <c r="BP286" i="1"/>
  <c r="AE286" i="1"/>
  <c r="AF286" i="1" s="1"/>
  <c r="BP278" i="1"/>
  <c r="AE278" i="1"/>
  <c r="AF278" i="1" s="1"/>
  <c r="BP270" i="1"/>
  <c r="AE270" i="1"/>
  <c r="AF270" i="1" s="1"/>
  <c r="BP262" i="1"/>
  <c r="AE262" i="1"/>
  <c r="AF262" i="1" s="1"/>
  <c r="AE258" i="1"/>
  <c r="AF258" i="1" s="1"/>
  <c r="BP258" i="1"/>
  <c r="BP250" i="1"/>
  <c r="AE250" i="1"/>
  <c r="AF250" i="1" s="1"/>
  <c r="BP246" i="1"/>
  <c r="AE246" i="1"/>
  <c r="AF246" i="1" s="1"/>
  <c r="AE242" i="1"/>
  <c r="AF242" i="1" s="1"/>
  <c r="BP242" i="1"/>
  <c r="BP351" i="1"/>
  <c r="AE351" i="1"/>
  <c r="AF351" i="1" s="1"/>
  <c r="BP347" i="1"/>
  <c r="AE347" i="1"/>
  <c r="AF347" i="1" s="1"/>
  <c r="BP343" i="1"/>
  <c r="AE343" i="1"/>
  <c r="AF343" i="1" s="1"/>
  <c r="BP339" i="1"/>
  <c r="AE339" i="1"/>
  <c r="AF339" i="1" s="1"/>
  <c r="BP335" i="1"/>
  <c r="AE335" i="1"/>
  <c r="AF335" i="1" s="1"/>
  <c r="BP331" i="1"/>
  <c r="AE331" i="1"/>
  <c r="AF331" i="1" s="1"/>
  <c r="BP327" i="1"/>
  <c r="AE327" i="1"/>
  <c r="AF327" i="1" s="1"/>
  <c r="BP323" i="1"/>
  <c r="AE323" i="1"/>
  <c r="AF323" i="1" s="1"/>
  <c r="BP319" i="1"/>
  <c r="AE319" i="1"/>
  <c r="AF319" i="1" s="1"/>
  <c r="BP315" i="1"/>
  <c r="AE315" i="1"/>
  <c r="AF315" i="1" s="1"/>
  <c r="BP311" i="1"/>
  <c r="AE311" i="1"/>
  <c r="AF311" i="1" s="1"/>
  <c r="BP307" i="1"/>
  <c r="AE307" i="1"/>
  <c r="AF307" i="1" s="1"/>
  <c r="BP303" i="1"/>
  <c r="AE303" i="1"/>
  <c r="AF303" i="1" s="1"/>
  <c r="BP299" i="1"/>
  <c r="AE299" i="1"/>
  <c r="AF299" i="1" s="1"/>
  <c r="BP295" i="1"/>
  <c r="AE295" i="1"/>
  <c r="AF295" i="1" s="1"/>
  <c r="BP291" i="1"/>
  <c r="AE291" i="1"/>
  <c r="AF291" i="1" s="1"/>
  <c r="BP287" i="1"/>
  <c r="AE287" i="1"/>
  <c r="AF287" i="1" s="1"/>
  <c r="BP283" i="1"/>
  <c r="AE283" i="1"/>
  <c r="AF283" i="1" s="1"/>
  <c r="BP279" i="1"/>
  <c r="AE279" i="1"/>
  <c r="AF279" i="1" s="1"/>
  <c r="BP275" i="1"/>
  <c r="AE275" i="1"/>
  <c r="AF275" i="1" s="1"/>
  <c r="AZ354" i="1"/>
  <c r="AZ357" i="1"/>
  <c r="BD354" i="1"/>
  <c r="BD357" i="1"/>
  <c r="AS357" i="1"/>
  <c r="AV357" i="1"/>
  <c r="BA357" i="1"/>
  <c r="BC357" i="1"/>
  <c r="BE357" i="1"/>
  <c r="AE352" i="1"/>
  <c r="AF352" i="1" s="1"/>
  <c r="AE348" i="1"/>
  <c r="AF348" i="1" s="1"/>
  <c r="AE340" i="1"/>
  <c r="AF340" i="1" s="1"/>
  <c r="AE332" i="1"/>
  <c r="AF332" i="1" s="1"/>
  <c r="AE328" i="1"/>
  <c r="AF328" i="1" s="1"/>
  <c r="AE324" i="1"/>
  <c r="AF324" i="1" s="1"/>
  <c r="AE320" i="1"/>
  <c r="AF320" i="1" s="1"/>
  <c r="AE316" i="1"/>
  <c r="AF316" i="1" s="1"/>
  <c r="AE312" i="1"/>
  <c r="AF312" i="1" s="1"/>
  <c r="AE308" i="1"/>
  <c r="AF308" i="1" s="1"/>
  <c r="AE304" i="1"/>
  <c r="AF304" i="1" s="1"/>
  <c r="AE300" i="1"/>
  <c r="AF300" i="1" s="1"/>
  <c r="AE296" i="1"/>
  <c r="AF296" i="1" s="1"/>
  <c r="AE292" i="1"/>
  <c r="AF292" i="1" s="1"/>
  <c r="AE288" i="1"/>
  <c r="AF288" i="1" s="1"/>
  <c r="AE284" i="1"/>
  <c r="AF284" i="1" s="1"/>
  <c r="AE280" i="1"/>
  <c r="AF280" i="1" s="1"/>
  <c r="AE276" i="1"/>
  <c r="AF276" i="1" s="1"/>
  <c r="AE272" i="1"/>
  <c r="AF272" i="1" s="1"/>
  <c r="AE268" i="1"/>
  <c r="AF268" i="1" s="1"/>
  <c r="AE264" i="1"/>
  <c r="AF264" i="1" s="1"/>
  <c r="AE260" i="1"/>
  <c r="AF260" i="1" s="1"/>
  <c r="AE256" i="1"/>
  <c r="AF256" i="1" s="1"/>
  <c r="AE252" i="1"/>
  <c r="AF252" i="1" s="1"/>
  <c r="AE248" i="1"/>
  <c r="AF248" i="1" s="1"/>
  <c r="AE244" i="1"/>
  <c r="AF244" i="1" s="1"/>
  <c r="BK357" i="1"/>
  <c r="BO357" i="1"/>
  <c r="AE271" i="1"/>
  <c r="AF271" i="1" s="1"/>
  <c r="AE267" i="1"/>
  <c r="AF267" i="1" s="1"/>
  <c r="AE263" i="1"/>
  <c r="AF263" i="1" s="1"/>
  <c r="AE259" i="1"/>
  <c r="AF259" i="1" s="1"/>
  <c r="AE255" i="1"/>
  <c r="AF255" i="1" s="1"/>
  <c r="AE251" i="1"/>
  <c r="AF251" i="1" s="1"/>
  <c r="AE247" i="1"/>
  <c r="AF247" i="1" s="1"/>
  <c r="AE243" i="1"/>
  <c r="AF243" i="1" s="1"/>
  <c r="BO356" i="1"/>
  <c r="BO355" i="1"/>
  <c r="BO358" i="1"/>
  <c r="BN356" i="1"/>
  <c r="BN355" i="1"/>
  <c r="BN358" i="1"/>
  <c r="BK356" i="1"/>
  <c r="BK355" i="1"/>
  <c r="BK358" i="1"/>
  <c r="BJ356" i="1"/>
  <c r="BJ355" i="1"/>
  <c r="BJ357" i="1"/>
  <c r="BJ358" i="1"/>
  <c r="BI356" i="1"/>
  <c r="BI355" i="1"/>
  <c r="BI358" i="1"/>
  <c r="BH356" i="1"/>
  <c r="BH355" i="1"/>
  <c r="BH358" i="1"/>
  <c r="BG355" i="1"/>
  <c r="BG357" i="1"/>
  <c r="BG356" i="1"/>
  <c r="BG358" i="1"/>
  <c r="BF356" i="1"/>
  <c r="BF355" i="1"/>
  <c r="BF357" i="1"/>
  <c r="BF358" i="1"/>
  <c r="BE356" i="1"/>
  <c r="BE355" i="1"/>
  <c r="BE358" i="1"/>
  <c r="BD356" i="1"/>
  <c r="BD355" i="1"/>
  <c r="BD358" i="1"/>
  <c r="BC356" i="1"/>
  <c r="BC355" i="1"/>
  <c r="BC358" i="1"/>
  <c r="BB356" i="1"/>
  <c r="BB355" i="1"/>
  <c r="BB358" i="1"/>
  <c r="BA356" i="1"/>
  <c r="BA355" i="1"/>
  <c r="BA358" i="1"/>
  <c r="AZ356" i="1"/>
  <c r="AZ355" i="1"/>
  <c r="AZ358" i="1"/>
  <c r="AY357" i="1"/>
  <c r="AY356" i="1"/>
  <c r="AY355" i="1"/>
  <c r="AY358" i="1"/>
  <c r="AX356" i="1"/>
  <c r="AX355" i="1"/>
  <c r="AX357" i="1"/>
  <c r="AX358" i="1"/>
  <c r="AW356" i="1"/>
  <c r="AW355" i="1"/>
  <c r="AW357" i="1"/>
  <c r="AW358" i="1"/>
  <c r="AV355" i="1"/>
  <c r="AV358" i="1"/>
  <c r="AU357" i="1"/>
  <c r="AU356" i="1"/>
  <c r="AU355" i="1"/>
  <c r="AU358" i="1"/>
  <c r="AT357" i="1"/>
  <c r="AT356" i="1"/>
  <c r="AT355" i="1"/>
  <c r="AT358" i="1"/>
  <c r="AS356" i="1"/>
  <c r="AS355" i="1"/>
  <c r="AS358" i="1"/>
  <c r="AR356" i="1"/>
  <c r="AR355" i="1"/>
  <c r="AR357" i="1"/>
  <c r="AR358" i="1"/>
  <c r="J353" i="1" l="1"/>
  <c r="H353" i="1"/>
  <c r="I353" i="1"/>
  <c r="F357" i="1"/>
  <c r="F360" i="1"/>
  <c r="F359" i="1"/>
  <c r="F358" i="1"/>
  <c r="F361" i="1"/>
  <c r="F356" i="1"/>
  <c r="S354" i="1"/>
  <c r="AT359" i="1"/>
  <c r="AT361" i="1" s="1"/>
  <c r="AS359" i="1"/>
  <c r="AZ359" i="1"/>
  <c r="AX359" i="1"/>
  <c r="AF354" i="1"/>
  <c r="AW359" i="1"/>
  <c r="AY359" i="1"/>
  <c r="BC359" i="1"/>
  <c r="BE359" i="1"/>
  <c r="BF359" i="1"/>
  <c r="BH359" i="1"/>
  <c r="BI359" i="1"/>
  <c r="BJ359" i="1"/>
  <c r="BN359" i="1"/>
  <c r="BO359" i="1"/>
  <c r="AR359" i="1"/>
  <c r="AR361" i="1" s="1"/>
  <c r="AV359" i="1"/>
  <c r="BB359" i="1"/>
  <c r="BD359" i="1"/>
  <c r="AU359" i="1"/>
  <c r="BA359" i="1"/>
  <c r="BG359" i="1"/>
  <c r="BK359" i="1"/>
  <c r="BK361" i="1" s="1"/>
</calcChain>
</file>

<file path=xl/connections.xml><?xml version="1.0" encoding="utf-8"?>
<connections xmlns="http://schemas.openxmlformats.org/spreadsheetml/2006/main">
  <connection id="1" name="Survey" type="6" refreshedVersion="5" background="1" saveData="1">
    <textPr codePage="437" sourceFile="C:\Users\Matt\Documents\MIS301(H)\Survey.txt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<sst xmlns="http://schemas.openxmlformats.org/spreadsheetml/2006/main" count="3770" uniqueCount="772">
  <si>
    <t>StudentID</t>
  </si>
  <si>
    <t>Year</t>
  </si>
  <si>
    <t>class</t>
  </si>
  <si>
    <t>section</t>
  </si>
  <si>
    <t>Major</t>
  </si>
  <si>
    <t>Stat</t>
  </si>
  <si>
    <t>Acct</t>
  </si>
  <si>
    <t>Fin</t>
  </si>
  <si>
    <t>MKT</t>
  </si>
  <si>
    <t>LEB</t>
  </si>
  <si>
    <t>mp3 player</t>
  </si>
  <si>
    <t>tablet</t>
  </si>
  <si>
    <t>laptop</t>
  </si>
  <si>
    <t>Smartphone: iPhone</t>
  </si>
  <si>
    <t>Smartphone: Samsung</t>
  </si>
  <si>
    <t xml:space="preserve"> Smartphone: Other Android</t>
  </si>
  <si>
    <t>Smartphone: Windows 8</t>
  </si>
  <si>
    <t>Smartphone:Other</t>
  </si>
  <si>
    <t>Smartphone: None</t>
  </si>
  <si>
    <t>NumApps</t>
  </si>
  <si>
    <t>logical</t>
  </si>
  <si>
    <t>Groupop</t>
  </si>
  <si>
    <t>datasorting</t>
  </si>
  <si>
    <t>FiltersList</t>
  </si>
  <si>
    <t>Tablefunction</t>
  </si>
  <si>
    <t>Frequencyfunction</t>
  </si>
  <si>
    <t>Renamecells</t>
  </si>
  <si>
    <t>formulacopy</t>
  </si>
  <si>
    <t>anchor</t>
  </si>
  <si>
    <t>Pivot</t>
  </si>
  <si>
    <t>Goalseeking</t>
  </si>
  <si>
    <t>objectives</t>
  </si>
  <si>
    <t>OfficeSkills</t>
  </si>
  <si>
    <t>NewTechComf</t>
  </si>
  <si>
    <t>ExcelModel</t>
  </si>
  <si>
    <t>Access</t>
  </si>
  <si>
    <t>techsavvy</t>
  </si>
  <si>
    <t>Feedback</t>
  </si>
  <si>
    <t>casebased</t>
  </si>
  <si>
    <t>textbook</t>
  </si>
  <si>
    <t>instant</t>
  </si>
  <si>
    <t>search</t>
  </si>
  <si>
    <t>Apple</t>
  </si>
  <si>
    <t>opensource</t>
  </si>
  <si>
    <t>msft</t>
  </si>
  <si>
    <t>FBmoney</t>
  </si>
  <si>
    <t>SCM</t>
  </si>
  <si>
    <t>CRM</t>
  </si>
  <si>
    <t>selflearning</t>
  </si>
  <si>
    <t>ecom</t>
  </si>
  <si>
    <t>newtech</t>
  </si>
  <si>
    <t>Programming</t>
  </si>
  <si>
    <t>Cloud</t>
  </si>
  <si>
    <t>WallStreet</t>
  </si>
  <si>
    <t>FinancialTimes</t>
  </si>
  <si>
    <t>BusinessWeek</t>
  </si>
  <si>
    <t>Fortune</t>
  </si>
  <si>
    <t>Timemagazine</t>
  </si>
  <si>
    <t>Economist</t>
  </si>
  <si>
    <t>Forbes</t>
  </si>
  <si>
    <t>NYT</t>
  </si>
  <si>
    <t>Statesman</t>
  </si>
  <si>
    <t>Othermagazines</t>
  </si>
  <si>
    <t>GoogleTrends</t>
  </si>
  <si>
    <t>Datamining</t>
  </si>
  <si>
    <t>Googlewave</t>
  </si>
  <si>
    <t>Tweeter</t>
  </si>
  <si>
    <t>Outsource</t>
  </si>
  <si>
    <t>SSL</t>
  </si>
  <si>
    <t>SaaS</t>
  </si>
  <si>
    <t>RFID</t>
  </si>
  <si>
    <t>IPAddress</t>
  </si>
  <si>
    <t>Date</t>
  </si>
  <si>
    <t>Time</t>
  </si>
  <si>
    <t>R_exIYnvkoa3WFHh3</t>
  </si>
  <si>
    <t>Freshman</t>
  </si>
  <si>
    <t>11:00 - 12:30 pm</t>
  </si>
  <si>
    <t>Other or Undecided</t>
  </si>
  <si>
    <t>ON</t>
  </si>
  <si>
    <t>iPod</t>
  </si>
  <si>
    <t>iPad</t>
  </si>
  <si>
    <t>Apple Macbook</t>
  </si>
  <si>
    <t>11 to 15</t>
  </si>
  <si>
    <t>66.112.227.145</t>
  </si>
  <si>
    <t>R_emlVURlApv0W12R</t>
  </si>
  <si>
    <t>12:30 - 2:00 pm</t>
  </si>
  <si>
    <t>Finance</t>
  </si>
  <si>
    <t>26 to 35</t>
  </si>
  <si>
    <t>166.172.122.227</t>
  </si>
  <si>
    <t>R_eJAe916Kcjs3zmt</t>
  </si>
  <si>
    <t>Other</t>
  </si>
  <si>
    <t>6 to 10</t>
  </si>
  <si>
    <t>24.155.47.148</t>
  </si>
  <si>
    <t>R_egQRty01uheGl6d</t>
  </si>
  <si>
    <t>Sophomore</t>
  </si>
  <si>
    <t>Accounting</t>
  </si>
  <si>
    <t>Dell</t>
  </si>
  <si>
    <t>166.172.122.139</t>
  </si>
  <si>
    <t>R_daMwFl2BW92iWgd</t>
  </si>
  <si>
    <t>9:30 - 11:00 am</t>
  </si>
  <si>
    <t>70.138.50.98</t>
  </si>
  <si>
    <t>R_d6z3bQylEdXrHEN</t>
  </si>
  <si>
    <t>more than 35</t>
  </si>
  <si>
    <t>64.148.255.22</t>
  </si>
  <si>
    <t>R_cSF0uAKTsapEaiN</t>
  </si>
  <si>
    <t>16 to 20</t>
  </si>
  <si>
    <t>99.2.125.25</t>
  </si>
  <si>
    <t>R_cOMG2Lw9eGRKMIZ</t>
  </si>
  <si>
    <t>iPad Mini</t>
  </si>
  <si>
    <t>21 to 25</t>
  </si>
  <si>
    <t>67.11.74.227</t>
  </si>
  <si>
    <t>R_cO6fZfIstzhNVVH</t>
  </si>
  <si>
    <t>Samsung</t>
  </si>
  <si>
    <t>HP</t>
  </si>
  <si>
    <t>64.91.131.178</t>
  </si>
  <si>
    <t>R_cIqF7PgC8k1ldtz</t>
  </si>
  <si>
    <t>76.31.20.124</t>
  </si>
  <si>
    <t>R_cGfbm3RafMWfgcR</t>
  </si>
  <si>
    <t>67.10.123.167</t>
  </si>
  <si>
    <t>R_cAdX6yj1Znx0rkh</t>
  </si>
  <si>
    <t>99.61.67.51</t>
  </si>
  <si>
    <t>R_bvKT95KfkFcwwYt</t>
  </si>
  <si>
    <t>67.61.104.12</t>
  </si>
  <si>
    <t>R_bsh1MA1QbJyt3Vj</t>
  </si>
  <si>
    <t>64.148.253.217</t>
  </si>
  <si>
    <t>R_bsc3QTi9FyA6cTP</t>
  </si>
  <si>
    <t>Lenovo</t>
  </si>
  <si>
    <t>24.184.117.153</t>
  </si>
  <si>
    <t>R_brWfYda4NmGniYd</t>
  </si>
  <si>
    <t>75.16.185.235</t>
  </si>
  <si>
    <t>R_bpGIxGo9PyR9Sqp</t>
  </si>
  <si>
    <t>Marketing</t>
  </si>
  <si>
    <t>75.109.95.114</t>
  </si>
  <si>
    <t>R_bK6MVx9YDkQYh9P</t>
  </si>
  <si>
    <t>98.199.169.109</t>
  </si>
  <si>
    <t>R_bfqroDTintzwPpr</t>
  </si>
  <si>
    <t>99.7.233.124</t>
  </si>
  <si>
    <t>R_bEPJIY4rKJBXBo9</t>
  </si>
  <si>
    <t>107.135.236.73</t>
  </si>
  <si>
    <t>R_bdt5KPOuZRrrfr7</t>
  </si>
  <si>
    <t>128.62.77.183</t>
  </si>
  <si>
    <t>R_bd9p1yllviQD8O1</t>
  </si>
  <si>
    <t>99.70.94.53</t>
  </si>
  <si>
    <t>R_bCt5fQMO42tEVtb</t>
  </si>
  <si>
    <t>108.213.137.117</t>
  </si>
  <si>
    <t>R_bBGi0yFaI4Rnx6R</t>
  </si>
  <si>
    <t>166.173.186.95</t>
  </si>
  <si>
    <t>R_b8cDKS7dCnCoD3L</t>
  </si>
  <si>
    <t>Supply Chain</t>
  </si>
  <si>
    <t>128.62.70.187</t>
  </si>
  <si>
    <t>R_b3Luh98USSSpy9T</t>
  </si>
  <si>
    <t>99.100.103.232</t>
  </si>
  <si>
    <t>R_b1NNf83xuAhWaqh</t>
  </si>
  <si>
    <t>76.187.60.2</t>
  </si>
  <si>
    <t>R_aW59d7dhk1Owbzv</t>
  </si>
  <si>
    <t>72.182.23.206</t>
  </si>
  <si>
    <t>R_a4amtklvzONRZc1</t>
  </si>
  <si>
    <t>166.176.123.251</t>
  </si>
  <si>
    <t>R_9uZPrROhM37t06F</t>
  </si>
  <si>
    <t>76.185.77.27</t>
  </si>
  <si>
    <t>R_9RJ3oyg4IIfntcN</t>
  </si>
  <si>
    <t>76.107.232.104</t>
  </si>
  <si>
    <t>R_9nrswpPPINADeaV</t>
  </si>
  <si>
    <t>70.112.200.92</t>
  </si>
  <si>
    <t>R_9nmgiDsDcmvghwh</t>
  </si>
  <si>
    <t>75.31.84.222</t>
  </si>
  <si>
    <t>R_9Ae9t2xEeQRV7M1</t>
  </si>
  <si>
    <t>128.62.73.230</t>
  </si>
  <si>
    <t>R_8zR7pyczcZznD5r</t>
  </si>
  <si>
    <t>173.70.222.123</t>
  </si>
  <si>
    <t>R_8wT2LWmjTKVpAih</t>
  </si>
  <si>
    <t>107.217.97.198</t>
  </si>
  <si>
    <t>R_8p5YOcW6Ti72PiZ</t>
  </si>
  <si>
    <t>68.203.27.115</t>
  </si>
  <si>
    <t>R_8ozqhPUYyDDiK4l</t>
  </si>
  <si>
    <t>Other Android</t>
  </si>
  <si>
    <t>219.80.238.185</t>
  </si>
  <si>
    <t>R_8oWVFKKkYNFDm73</t>
  </si>
  <si>
    <t>68.203.178.239</t>
  </si>
  <si>
    <t>R_8DquNBKojXl85Eh</t>
  </si>
  <si>
    <t>50.93.153.154</t>
  </si>
  <si>
    <t>R_87DRUvxLBcZ6Bs9</t>
  </si>
  <si>
    <t>Zune</t>
  </si>
  <si>
    <t>71.252.196.19</t>
  </si>
  <si>
    <t>R_81grj5QaNfoOb3f</t>
  </si>
  <si>
    <t>Acer/Gateway</t>
  </si>
  <si>
    <t>70.113.51.119</t>
  </si>
  <si>
    <t>R_804luafKuvJOq8d</t>
  </si>
  <si>
    <t>50.30.144.43</t>
  </si>
  <si>
    <t>R_7WZvbVi9vnYUtTv</t>
  </si>
  <si>
    <t>128.62.20.57</t>
  </si>
  <si>
    <t>R_7UMtICP94tZRI6p</t>
  </si>
  <si>
    <t>66.25.17.173</t>
  </si>
  <si>
    <t>R_7Qb2PSFUGLDcFwN</t>
  </si>
  <si>
    <t>166.173.56.254</t>
  </si>
  <si>
    <t>R_7PYZbFltAsTuyGh</t>
  </si>
  <si>
    <t>74.126.232.233</t>
  </si>
  <si>
    <t>R_7aipszxhVoJDQFL</t>
  </si>
  <si>
    <t>71.160.179.217</t>
  </si>
  <si>
    <t>R_79WbQzGavovwei1</t>
  </si>
  <si>
    <t>174.130.219.165</t>
  </si>
  <si>
    <t>R_78PV6nVGuKKfhR3</t>
  </si>
  <si>
    <t>166.173.57.176</t>
  </si>
  <si>
    <t>R_71EBWQVmhYPQ8IJ</t>
  </si>
  <si>
    <t>MIS</t>
  </si>
  <si>
    <t>96.226.191.212</t>
  </si>
  <si>
    <t>R_6YwaYtbweRe0Ls1</t>
  </si>
  <si>
    <t>151.213.178.144</t>
  </si>
  <si>
    <t>R_6YeDD8P1L9q7i61</t>
  </si>
  <si>
    <t>73.183.204.128</t>
  </si>
  <si>
    <t>R_6yBLcuRgGFfL4yx</t>
  </si>
  <si>
    <t>23.127.245.169</t>
  </si>
  <si>
    <t>R_6XKPP7z5qegJlpb</t>
  </si>
  <si>
    <t>192.236.72.117</t>
  </si>
  <si>
    <t>R_6X7p1p83ArQwOxv</t>
  </si>
  <si>
    <t>96.228.68.237</t>
  </si>
  <si>
    <t>R_6W17l0U9L3LMkYt</t>
  </si>
  <si>
    <t>107.107.188.10</t>
  </si>
  <si>
    <t>R_6tWvB559HZL39rv</t>
  </si>
  <si>
    <t>98.200.77.93</t>
  </si>
  <si>
    <t>R_6nkiZG5fw9Y6vMV</t>
  </si>
  <si>
    <t>173.57.44.222</t>
  </si>
  <si>
    <t>R_6ndjnoTv2v1EIf3</t>
  </si>
  <si>
    <t>50.175.215.49</t>
  </si>
  <si>
    <t>R_6ledAUBUBhzJQax</t>
  </si>
  <si>
    <t>76.183.236.246</t>
  </si>
  <si>
    <t>R_6L3McPrDI45voax</t>
  </si>
  <si>
    <t>76.231.146.143</t>
  </si>
  <si>
    <t>R_6G3zuWJmO4BmpWR</t>
  </si>
  <si>
    <t>70.239.161.230</t>
  </si>
  <si>
    <t>R_6DzTJRGzS5mVEQl</t>
  </si>
  <si>
    <t>Management</t>
  </si>
  <si>
    <t>72.64.91.91</t>
  </si>
  <si>
    <t>R_6D58pTXe3n9e6K9</t>
  </si>
  <si>
    <t>99.125.120.33</t>
  </si>
  <si>
    <t>R_5vwxyrZAQlL0k2F</t>
  </si>
  <si>
    <t>24.167.33.227</t>
  </si>
  <si>
    <t>R_5tZYi61I0Gc507X</t>
  </si>
  <si>
    <t>107.141.40.57</t>
  </si>
  <si>
    <t>R_5nFoyte8E3YZCG9</t>
  </si>
  <si>
    <t>96.226.185.163</t>
  </si>
  <si>
    <t>R_5j8gymYEzcf5a8B</t>
  </si>
  <si>
    <t>173.74.138.183</t>
  </si>
  <si>
    <t>R_5j6rT3OXDMosvZz</t>
  </si>
  <si>
    <t>70.59.21.117</t>
  </si>
  <si>
    <t>R_5h86krosZQLtdGt</t>
  </si>
  <si>
    <t>72.183.100.46</t>
  </si>
  <si>
    <t>R_5dpWEprTqw5vI9f</t>
  </si>
  <si>
    <t>107.205.55.68</t>
  </si>
  <si>
    <t>R_5co1cRgvpqslSsd</t>
  </si>
  <si>
    <t>66.112.236.7</t>
  </si>
  <si>
    <t>R_5BAqqFSVRLqsEJv</t>
  </si>
  <si>
    <t>75.17.233.191</t>
  </si>
  <si>
    <t>R_5AosfaEyWoHnJWd</t>
  </si>
  <si>
    <t>117.212.171.120</t>
  </si>
  <si>
    <t>R_4VGlqm8PnwsNxhH</t>
  </si>
  <si>
    <t>1 to 5</t>
  </si>
  <si>
    <t>73.32.176.183</t>
  </si>
  <si>
    <t>R_4SbNQqWoQon7dVb</t>
  </si>
  <si>
    <t>98.195.161.224</t>
  </si>
  <si>
    <t>R_4MdQy5ghBxd9fwx</t>
  </si>
  <si>
    <t>98.196.169.0</t>
  </si>
  <si>
    <t>R_4JvRcbu1bRVYWt7</t>
  </si>
  <si>
    <t>104.150.14.109</t>
  </si>
  <si>
    <t>R_4Izm1uW9YgyxR3v</t>
  </si>
  <si>
    <t>70.120.83.139</t>
  </si>
  <si>
    <t>R_4ITz5O2vX2PS9vv</t>
  </si>
  <si>
    <t>173.74.217.26</t>
  </si>
  <si>
    <t>R_4I15wMQCj2eSXYx</t>
  </si>
  <si>
    <t>107.128.58.4</t>
  </si>
  <si>
    <t>R_43mii7nWj6poME5</t>
  </si>
  <si>
    <t>66.112.227.230</t>
  </si>
  <si>
    <t>R_424Eb99ZIvoYAeh</t>
  </si>
  <si>
    <t>71.252.248.78</t>
  </si>
  <si>
    <t>R_417UNjBm55JMc4J</t>
  </si>
  <si>
    <t>73.55.217.190</t>
  </si>
  <si>
    <t>R_3ZNZbaFXzH8YxWR</t>
  </si>
  <si>
    <t>71.97.45.15</t>
  </si>
  <si>
    <t>R_3rtJngpc8AixYYR</t>
  </si>
  <si>
    <t>128.62.64.96</t>
  </si>
  <si>
    <t>R_3OcXnLlwSTKO8WF</t>
  </si>
  <si>
    <t>71.97.45.225</t>
  </si>
  <si>
    <t>R_3mbUvNRVTM5FCi9</t>
  </si>
  <si>
    <t>76.183.170.69</t>
  </si>
  <si>
    <t>R_3kgNajiA9xbntYN</t>
  </si>
  <si>
    <t>70.116.41.66</t>
  </si>
  <si>
    <t>R_3jF9XdsBSApT4od</t>
  </si>
  <si>
    <t>99.35.184.216</t>
  </si>
  <si>
    <t>R_3dEK6eFHbxgM2LX</t>
  </si>
  <si>
    <t>71.123.243.90</t>
  </si>
  <si>
    <t>R_39HgXXLhzRMn2dL</t>
  </si>
  <si>
    <t>66.25.8.157</t>
  </si>
  <si>
    <t>R_2tLCMLF3JmR5xvn</t>
  </si>
  <si>
    <t>Surface</t>
  </si>
  <si>
    <t>76.187.196.252</t>
  </si>
  <si>
    <t>R_2nSP8cLeHFwZAoJ</t>
  </si>
  <si>
    <t>128.62.66.149</t>
  </si>
  <si>
    <t>R_2lc2BaYQQqRM1YF</t>
  </si>
  <si>
    <t>98.196.45.139</t>
  </si>
  <si>
    <t>R_2fP1etnrsz1lCO9</t>
  </si>
  <si>
    <t>75.64.229.200</t>
  </si>
  <si>
    <t>R_23M3j4da6ZCtTtb</t>
  </si>
  <si>
    <t>128.62.79.56</t>
  </si>
  <si>
    <t>R_1YRUQSKmX3Q1kup</t>
  </si>
  <si>
    <t>173.166.40.158</t>
  </si>
  <si>
    <t>R_1Y12s29KUgwUF5H</t>
  </si>
  <si>
    <t>71.11.217.104</t>
  </si>
  <si>
    <t>R_1RfW2JEjLrrroxL</t>
  </si>
  <si>
    <t>50.30.146.128</t>
  </si>
  <si>
    <t>R_1HOO97r9IWS1NRj</t>
  </si>
  <si>
    <t>R_0xJHM6pz3OaSBA9</t>
  </si>
  <si>
    <t>108.198.237.66</t>
  </si>
  <si>
    <t>R_0vUgvEpJb7QP7JX</t>
  </si>
  <si>
    <t>75.1.130.214</t>
  </si>
  <si>
    <t>R_0ujHYu6sYtKgnOd</t>
  </si>
  <si>
    <t>128.62.72.36</t>
  </si>
  <si>
    <t>R_0UjcbqX33VQn9TD</t>
  </si>
  <si>
    <t>71.244.62.20</t>
  </si>
  <si>
    <t>R_0rd2YsOGr6Z0UeN</t>
  </si>
  <si>
    <t>70.114.195.80</t>
  </si>
  <si>
    <t>R_0OMChCeaqJWlBwp</t>
  </si>
  <si>
    <t>128.62.71.24</t>
  </si>
  <si>
    <t>R_0olkpZco46rZ4Wx</t>
  </si>
  <si>
    <t>128.62.77.235</t>
  </si>
  <si>
    <t>R_0MrA1BBJ3g5196B</t>
  </si>
  <si>
    <t>108.41.126.120</t>
  </si>
  <si>
    <t>R_0kzFDK0NgudBvKZ</t>
  </si>
  <si>
    <t>72.182.0.250</t>
  </si>
  <si>
    <t>R_0jri6UOhasHnS3X</t>
  </si>
  <si>
    <t>76.187.119.85</t>
  </si>
  <si>
    <t>R_0iTcnFR1PDSVapn</t>
  </si>
  <si>
    <t>98.198.72.172</t>
  </si>
  <si>
    <t>R_0GSwSr6xb2zfmxT</t>
  </si>
  <si>
    <t>128.62.67.118</t>
  </si>
  <si>
    <t>R_0Gjh2Kxu0wQf1Hf</t>
  </si>
  <si>
    <t>104.5.84.165</t>
  </si>
  <si>
    <t>R_0e4BasPo1eltDQF</t>
  </si>
  <si>
    <t>96.226.50.55</t>
  </si>
  <si>
    <t>R_0ceNWJJicvryDVr</t>
  </si>
  <si>
    <t>128.62.59.138</t>
  </si>
  <si>
    <t>R_0C9pjbIBPE5Bzyl</t>
  </si>
  <si>
    <t>128.62.36.71</t>
  </si>
  <si>
    <t>R_0B7rIusJzBCsML3</t>
  </si>
  <si>
    <t>74.213.38.20</t>
  </si>
  <si>
    <t>R_08l13k0Hs1qbce9</t>
  </si>
  <si>
    <t>24.55.48.166</t>
  </si>
  <si>
    <t>R_03Be4YvjZQ6P0SF</t>
  </si>
  <si>
    <t>70.116.37.75</t>
  </si>
  <si>
    <t>11:00 - 12:30pm</t>
  </si>
  <si>
    <t>More than 35</t>
  </si>
  <si>
    <t>10.145.168.220</t>
  </si>
  <si>
    <t>Other or undecided</t>
  </si>
  <si>
    <t>66.112.227.19</t>
  </si>
  <si>
    <t>166.147.72.40</t>
  </si>
  <si>
    <t>10.148.203.234</t>
  </si>
  <si>
    <t>10.145.162.90</t>
  </si>
  <si>
    <t>66.112.227.25</t>
  </si>
  <si>
    <t>9:30 - 11:00am</t>
  </si>
  <si>
    <t>66.112.227.9</t>
  </si>
  <si>
    <t>129.116.34.82</t>
  </si>
  <si>
    <t>2:00 - 3:30pm</t>
  </si>
  <si>
    <t>70.139.50.88</t>
  </si>
  <si>
    <t>70.112.204.4</t>
  </si>
  <si>
    <t>174.130.218.184</t>
  </si>
  <si>
    <t>72.64.106.22</t>
  </si>
  <si>
    <t>99.160.193.68</t>
  </si>
  <si>
    <t>75.140.227.42</t>
  </si>
  <si>
    <t>70.113.63.83</t>
  </si>
  <si>
    <t>206.54.211.76</t>
  </si>
  <si>
    <t>99.183.133.245</t>
  </si>
  <si>
    <t>151.213.185.59</t>
  </si>
  <si>
    <t>75.13.82.19</t>
  </si>
  <si>
    <t>107.206.70.215</t>
  </si>
  <si>
    <t>173.57.103.207</t>
  </si>
  <si>
    <t>70.112.152.178</t>
  </si>
  <si>
    <t>172.56.15.194</t>
  </si>
  <si>
    <t>76.244.68.66</t>
  </si>
  <si>
    <t>96.226.49.55</t>
  </si>
  <si>
    <t>209.169.110.155</t>
  </si>
  <si>
    <t>99.110.13.201</t>
  </si>
  <si>
    <t>70.112.195.57</t>
  </si>
  <si>
    <t>71.123.134.208</t>
  </si>
  <si>
    <t>69.151.154.74</t>
  </si>
  <si>
    <t>99.5.217.45</t>
  </si>
  <si>
    <t>206.54.220.245</t>
  </si>
  <si>
    <t>71.164.224.60</t>
  </si>
  <si>
    <t>173.25.106.82</t>
  </si>
  <si>
    <t>67.10.108.201</t>
  </si>
  <si>
    <t>173.173.109.203</t>
  </si>
  <si>
    <t>68.206.254.113</t>
  </si>
  <si>
    <t>216.188.237.129</t>
  </si>
  <si>
    <t>166.147.72.24</t>
  </si>
  <si>
    <t>71.170.132.25</t>
  </si>
  <si>
    <t>66.87.120.67</t>
  </si>
  <si>
    <t>12.5.238.80</t>
  </si>
  <si>
    <t>69.7.115.111</t>
  </si>
  <si>
    <t>76.182.201.34</t>
  </si>
  <si>
    <t>151.213.186.218</t>
  </si>
  <si>
    <t>76.183.130.212</t>
  </si>
  <si>
    <t>76.187.107.63</t>
  </si>
  <si>
    <t>108.79.34.125</t>
  </si>
  <si>
    <t>76.31.251.58</t>
  </si>
  <si>
    <t>99.53.98.213</t>
  </si>
  <si>
    <t>Sony</t>
  </si>
  <si>
    <t>50.175.146.31</t>
  </si>
  <si>
    <t>173.71.50.116</t>
  </si>
  <si>
    <t>None</t>
  </si>
  <si>
    <t>76.183.67.179</t>
  </si>
  <si>
    <t>76.89.143.232</t>
  </si>
  <si>
    <t>98.200.62.7</t>
  </si>
  <si>
    <t>69.155.139.108</t>
  </si>
  <si>
    <t>Junior</t>
  </si>
  <si>
    <t>66.249.93.227</t>
  </si>
  <si>
    <t>98.200.173.1</t>
  </si>
  <si>
    <t>50.171.66.236</t>
  </si>
  <si>
    <t>166.147.104.162</t>
  </si>
  <si>
    <t>166.147.72.46</t>
  </si>
  <si>
    <t>74.80.51.181</t>
  </si>
  <si>
    <t>99.125.249.47</t>
  </si>
  <si>
    <t>71.96.131.223</t>
  </si>
  <si>
    <t>162.202.173.57</t>
  </si>
  <si>
    <t>24.206.66.62</t>
  </si>
  <si>
    <t>10.147.149.186</t>
  </si>
  <si>
    <t>173.64.206.246</t>
  </si>
  <si>
    <t>12.184.23.130</t>
  </si>
  <si>
    <t>98.196.246.187</t>
  </si>
  <si>
    <t>70.196.3.103</t>
  </si>
  <si>
    <t>96.226.197.140</t>
  </si>
  <si>
    <t>70.196.80.172</t>
  </si>
  <si>
    <t>50.162.104.125</t>
  </si>
  <si>
    <t>107.192.133.61</t>
  </si>
  <si>
    <t>71.40.255.78</t>
  </si>
  <si>
    <t>70.196.67.47</t>
  </si>
  <si>
    <t>98.197.87.115</t>
  </si>
  <si>
    <t>166.147.72.27</t>
  </si>
  <si>
    <t>72.182.96.203</t>
  </si>
  <si>
    <t>173.172.99.252</t>
  </si>
  <si>
    <t>107.200.226.53</t>
  </si>
  <si>
    <t>166.137.156.21</t>
  </si>
  <si>
    <t>99.6.174.145</t>
  </si>
  <si>
    <t>162.206.168.25</t>
  </si>
  <si>
    <t>98.197.206.242</t>
  </si>
  <si>
    <t>98.201.120.80</t>
  </si>
  <si>
    <t>68.98.207.182</t>
  </si>
  <si>
    <t>166.147.104.176</t>
  </si>
  <si>
    <t>71.123.163.235</t>
  </si>
  <si>
    <t>83.50.249.138</t>
  </si>
  <si>
    <t>173.172.146.55</t>
  </si>
  <si>
    <t>173.224.107.203</t>
  </si>
  <si>
    <t>68.203.216.50</t>
  </si>
  <si>
    <t>209.55.118.220</t>
  </si>
  <si>
    <t>99.71.118.91</t>
  </si>
  <si>
    <t>67.184.54.59</t>
  </si>
  <si>
    <t>75.89.65.5</t>
  </si>
  <si>
    <t>24.153.134.244</t>
  </si>
  <si>
    <t>70.196.86.209</t>
  </si>
  <si>
    <t>172.9.81.1</t>
  </si>
  <si>
    <t>76.251.199.32</t>
  </si>
  <si>
    <t>99.127.12.111</t>
  </si>
  <si>
    <t>99.23.101.62</t>
  </si>
  <si>
    <t>172.56.14.255</t>
  </si>
  <si>
    <t>172.11.130.234</t>
  </si>
  <si>
    <t>209.55.118.33</t>
  </si>
  <si>
    <t>166.147.72.49</t>
  </si>
  <si>
    <t>173.74.57.232</t>
  </si>
  <si>
    <t>96.226.139.228</t>
  </si>
  <si>
    <t>24.107.114.139</t>
  </si>
  <si>
    <t>67.11.45.58</t>
  </si>
  <si>
    <t>98.199.41.255</t>
  </si>
  <si>
    <t>162.207.132.67</t>
  </si>
  <si>
    <t>198.228.200.32</t>
  </si>
  <si>
    <t>R_U9duezUCdCu3Yl3</t>
  </si>
  <si>
    <t>128.62.75.98</t>
  </si>
  <si>
    <t>R_ub5TQYMz4QSRF3X</t>
  </si>
  <si>
    <t>108.92.242.233</t>
  </si>
  <si>
    <t>R_40GUYIybArJMe2J</t>
  </si>
  <si>
    <t>216.80.141.118</t>
  </si>
  <si>
    <t>R_3lFAMT6AA5B8Fgl</t>
  </si>
  <si>
    <t>209.30.132.143</t>
  </si>
  <si>
    <t>R_A6UtrwyCjckSFbP</t>
  </si>
  <si>
    <t>104.51.219.97</t>
  </si>
  <si>
    <t>R_3gN8ZYfiLUVto5s</t>
  </si>
  <si>
    <t>50.240.244.26</t>
  </si>
  <si>
    <t>R_2veQotNkFAt9c1O</t>
  </si>
  <si>
    <t>172.4.65.3</t>
  </si>
  <si>
    <t>R_b8vu9fr4rnIzkPv</t>
  </si>
  <si>
    <t>73.166.40.121</t>
  </si>
  <si>
    <t>R_3Gea2RxEkCDyvAs</t>
  </si>
  <si>
    <t>108.82.221.119</t>
  </si>
  <si>
    <t>R_02OhujX1heP05RT</t>
  </si>
  <si>
    <t>99.9.29.40</t>
  </si>
  <si>
    <t>R_1DqDRX5h5UKqS6T</t>
  </si>
  <si>
    <t>128.62.76.28</t>
  </si>
  <si>
    <t>R_2S1tDMs0qKIZhS0</t>
  </si>
  <si>
    <t>108.236.14.7</t>
  </si>
  <si>
    <t>R_2CmrqH8M0YLasvN</t>
  </si>
  <si>
    <t>128.62.79.147</t>
  </si>
  <si>
    <t>R_bPzxmXIRqgdAWvT</t>
  </si>
  <si>
    <t>99.164.73.252</t>
  </si>
  <si>
    <t>R_1meLr6IlKEj2c7M</t>
  </si>
  <si>
    <t>108.248.173.0</t>
  </si>
  <si>
    <t>R_3G6rfTwq499Xetz</t>
  </si>
  <si>
    <t>70.114.134.202</t>
  </si>
  <si>
    <t>R_1jZZgGdDxLpjxwm</t>
  </si>
  <si>
    <t>173.185.54.248</t>
  </si>
  <si>
    <t>R_2EoEaxCKsSXuVA2</t>
  </si>
  <si>
    <t>70.210.196.234</t>
  </si>
  <si>
    <t>R_3kcsXhluNtryoZU</t>
  </si>
  <si>
    <t>70.114.151.58</t>
  </si>
  <si>
    <t>R_qEBpAjBu32jOGTT</t>
  </si>
  <si>
    <t>73.32.178.223</t>
  </si>
  <si>
    <t>R_w4RdPI4B4A1gHJL</t>
  </si>
  <si>
    <t>67.11.179.248</t>
  </si>
  <si>
    <t>R_3PO9WVQDS1UTYSz</t>
  </si>
  <si>
    <t>70.234.248.189</t>
  </si>
  <si>
    <t>R_3hhhDXmplwiHw5C</t>
  </si>
  <si>
    <t>166.177.120.56</t>
  </si>
  <si>
    <t>R_3EvcnMuTRF4jZN8</t>
  </si>
  <si>
    <t>173.64.196.69</t>
  </si>
  <si>
    <t>R_Y4QUUKQloej9s0V</t>
  </si>
  <si>
    <t>173.224.108.109</t>
  </si>
  <si>
    <t>R_3EWjtEhvlmWeWe9</t>
  </si>
  <si>
    <t>107.140.138.99</t>
  </si>
  <si>
    <t>R_2wQxx0jZVBeDuGp</t>
  </si>
  <si>
    <t>166.177.121.161</t>
  </si>
  <si>
    <t>R_2anpercemNsIkAw</t>
  </si>
  <si>
    <t>66.190.76.7</t>
  </si>
  <si>
    <t>R_2tMybOHdzsIL23T</t>
  </si>
  <si>
    <t>162.231.213.171</t>
  </si>
  <si>
    <t>R_1qWncwv96DHPGif</t>
  </si>
  <si>
    <t>76.101.177.25</t>
  </si>
  <si>
    <t>R_XLhNbnKYGjavtxn</t>
  </si>
  <si>
    <t>70.209.24.153</t>
  </si>
  <si>
    <t>R_2CjFQS01JpQM6yQ</t>
  </si>
  <si>
    <t>173.175.42.155</t>
  </si>
  <si>
    <t>R_DoPixAMAIgTVJsJ</t>
  </si>
  <si>
    <t>172.56.9.68</t>
  </si>
  <si>
    <t>R_2VI1RyVu24Mzh9z</t>
  </si>
  <si>
    <t>208.84.138.13</t>
  </si>
  <si>
    <t>R_2qjAe96216h5UQF</t>
  </si>
  <si>
    <t>208.124.10.71</t>
  </si>
  <si>
    <t>R_2YrIgGo1xvxwRyh</t>
  </si>
  <si>
    <t>66.112.236.29</t>
  </si>
  <si>
    <t>R_2RaVK2Yd1BxTPAS</t>
  </si>
  <si>
    <t>107.107.187.169</t>
  </si>
  <si>
    <t>R_1i8pl8hS9UC8K7u</t>
  </si>
  <si>
    <t>97.99.107.235</t>
  </si>
  <si>
    <t>R_UJQP3Q2cvxYTFgB</t>
  </si>
  <si>
    <t>107.107.185.221</t>
  </si>
  <si>
    <t>R_3oIazK30GevZtAd</t>
  </si>
  <si>
    <t>70.210.230.85</t>
  </si>
  <si>
    <t>R_2fyrW55gc6VRqnL</t>
  </si>
  <si>
    <t>128.62.48.125</t>
  </si>
  <si>
    <t>R_1mJLiKRgP8pfgyg</t>
  </si>
  <si>
    <t>108.203.113.127</t>
  </si>
  <si>
    <t>R_3JsLwkQkLtqu620</t>
  </si>
  <si>
    <t>98.200.225.104</t>
  </si>
  <si>
    <t>R_2rPE52v1J8mhXb4</t>
  </si>
  <si>
    <t>71.191.88.62</t>
  </si>
  <si>
    <t>R_2v35xNgcqaafiBg</t>
  </si>
  <si>
    <t>66.112.236.40</t>
  </si>
  <si>
    <t>R_3dK8qp8lHMdG8Z8</t>
  </si>
  <si>
    <t>71.252.191.226</t>
  </si>
  <si>
    <t>R_4YHX9hBFwaQlQI1</t>
  </si>
  <si>
    <t>24.55.34.96</t>
  </si>
  <si>
    <t>R_V2OxpLSLHv9IzG9</t>
  </si>
  <si>
    <t>98.254.118.75</t>
  </si>
  <si>
    <t>R_3D6jkp1doPQmqJs</t>
  </si>
  <si>
    <t>70.117.124.161</t>
  </si>
  <si>
    <t>R_3GuCs6MkZCqP6Xf</t>
  </si>
  <si>
    <t>76.31.160.50</t>
  </si>
  <si>
    <t>R_2tgRppZiFVtsIrG</t>
  </si>
  <si>
    <t>64.189.92.50</t>
  </si>
  <si>
    <t>R_1OAyD5wh99NWwmQ</t>
  </si>
  <si>
    <t>172.56.7.122</t>
  </si>
  <si>
    <t>R_2BmRKNeZgUwxSaI</t>
  </si>
  <si>
    <t>66.112.236.8</t>
  </si>
  <si>
    <t>R_1Ea0N6MH8dfjY5v</t>
  </si>
  <si>
    <t>128.62.67.100</t>
  </si>
  <si>
    <t>R_3HiYumsETeR8lZ8</t>
  </si>
  <si>
    <t>24.27.8.224</t>
  </si>
  <si>
    <t>R_3Jh3MR0MBmB38Yt</t>
  </si>
  <si>
    <t>71.252.154.187</t>
  </si>
  <si>
    <t>R_0UtflUnfPcvzRVn</t>
  </si>
  <si>
    <t>66.112.236.27</t>
  </si>
  <si>
    <t>R_1oI1PWB3E0igFGp</t>
  </si>
  <si>
    <t>70.138.184.143</t>
  </si>
  <si>
    <t>R_XmPDo8RKzVrvpDz</t>
  </si>
  <si>
    <t>66.112.236.28</t>
  </si>
  <si>
    <t>R_3MhQ9EyUq1g9HfL</t>
  </si>
  <si>
    <t>128.62.77.194</t>
  </si>
  <si>
    <t>R_ahD0HgMHOOBTq2F</t>
  </si>
  <si>
    <t>66.112.236.25</t>
  </si>
  <si>
    <t>R_tQx5PtRq8SX6j9n</t>
  </si>
  <si>
    <t>198.170.185.222</t>
  </si>
  <si>
    <t>R_3QS1E6hhcLNNidg</t>
  </si>
  <si>
    <t>128.62.79.146</t>
  </si>
  <si>
    <t>R_25ZuoedZDWB0VrX</t>
  </si>
  <si>
    <t>128.62.70.65</t>
  </si>
  <si>
    <t>R_2Vyjb89IR0Ksvpe</t>
  </si>
  <si>
    <t>128.62.75.64</t>
  </si>
  <si>
    <t>R_29v4a934sVG0ivq</t>
  </si>
  <si>
    <t>129.116.11.50</t>
  </si>
  <si>
    <t>R_31FXkhFsPdAAFcZ</t>
  </si>
  <si>
    <t>166.172.120.126</t>
  </si>
  <si>
    <t>R_ZagpO83APdWEH8R</t>
  </si>
  <si>
    <t>128.62.77.163</t>
  </si>
  <si>
    <t>R_pSIR3iWTLzYD3MZ</t>
  </si>
  <si>
    <t>68.170.91.242</t>
  </si>
  <si>
    <t>R_3k4Kk25ibApaabH</t>
  </si>
  <si>
    <t>128.62.79.254</t>
  </si>
  <si>
    <t>R_d4feyCGkW5aCyit</t>
  </si>
  <si>
    <t>66.112.236.20</t>
  </si>
  <si>
    <t>R_9LxWjhHe4rlgrPr</t>
  </si>
  <si>
    <t>129.116.13.99</t>
  </si>
  <si>
    <t>R_2bJYCXfxS2sVRRP</t>
  </si>
  <si>
    <t>128.62.75.89</t>
  </si>
  <si>
    <t>R_Zag88ydbXqDs46Z</t>
  </si>
  <si>
    <t>66.112.251.104</t>
  </si>
  <si>
    <t>R_22ol3yRIS2WQJEz</t>
  </si>
  <si>
    <t>74.174.236.84</t>
  </si>
  <si>
    <t>R_WofJGegGxJSCPId</t>
  </si>
  <si>
    <t>66.112.236.42</t>
  </si>
  <si>
    <t>R_tE7gtBlGlE3pda9</t>
  </si>
  <si>
    <t>128.62.76.33</t>
  </si>
  <si>
    <t>R_1jeOLx4AvtUg7At</t>
  </si>
  <si>
    <t>128.62.70.215</t>
  </si>
  <si>
    <t>R_Xhz8VhF0eq1doxb</t>
  </si>
  <si>
    <t>128.62.66.41</t>
  </si>
  <si>
    <t>R_2akqQmsndIJfk6F</t>
  </si>
  <si>
    <t>R_2flYhnGHAMAxnrW</t>
  </si>
  <si>
    <t>128.62.65.154</t>
  </si>
  <si>
    <t>R_1I9KczY2j18sVC4</t>
  </si>
  <si>
    <t>128.62.65.216</t>
  </si>
  <si>
    <t>R_3m3u2oEAxtXm0v0</t>
  </si>
  <si>
    <t>128.62.68.125</t>
  </si>
  <si>
    <t>R_8HdBBwDi1kDgN3z</t>
  </si>
  <si>
    <t>66.112.236.14</t>
  </si>
  <si>
    <t>R_1Nu5rCXYBe6r597</t>
  </si>
  <si>
    <t>125.178.243.20</t>
  </si>
  <si>
    <t>R_3R3GhiWA48hw7E4</t>
  </si>
  <si>
    <t>66.112.254.147</t>
  </si>
  <si>
    <t>R_2fkqQgQhduKNqP0</t>
  </si>
  <si>
    <t>66.112.236.34</t>
  </si>
  <si>
    <t>R_2TyK7XCwXGm5RCw</t>
  </si>
  <si>
    <t>128.62.74.196</t>
  </si>
  <si>
    <t>R_1gFLOC3be6Zq043</t>
  </si>
  <si>
    <t>128.62.78.49</t>
  </si>
  <si>
    <t>R_893yyQZmjLI5OO9</t>
  </si>
  <si>
    <t>128.62.67.214</t>
  </si>
  <si>
    <t>R_247asi3XZmPzziy</t>
  </si>
  <si>
    <t>64.189.88.18</t>
  </si>
  <si>
    <t>R_12RcY5zXpraMXa0</t>
  </si>
  <si>
    <t>128.62.72.183</t>
  </si>
  <si>
    <t>R_1Gv2PseDXjasbZJ</t>
  </si>
  <si>
    <t>128.62.71.47</t>
  </si>
  <si>
    <t>R_RLkfGUiSCJM3H7H</t>
  </si>
  <si>
    <t>128.62.78.139</t>
  </si>
  <si>
    <t>R_2dGs8Kf5ZNBSYaH</t>
  </si>
  <si>
    <t>128.62.78.171</t>
  </si>
  <si>
    <t>R_2SeniHAyCChHxSP</t>
  </si>
  <si>
    <t>66.112.236.23</t>
  </si>
  <si>
    <t>R_W68oANaYVnQhMHf</t>
  </si>
  <si>
    <t>128.62.79.3</t>
  </si>
  <si>
    <t>R_3kbTG0UycF5RArS</t>
  </si>
  <si>
    <t>96.225.48.123</t>
  </si>
  <si>
    <t>R_2ZULYtroQOS0e8s</t>
  </si>
  <si>
    <t>128.62.78.177</t>
  </si>
  <si>
    <t>R_2akvOFBB4WEJjxB</t>
  </si>
  <si>
    <t>129.116.20.11</t>
  </si>
  <si>
    <t>R_3G1lJXZFUfrfEpw</t>
  </si>
  <si>
    <t>128.62.77.61</t>
  </si>
  <si>
    <t>R_3PFA8uqvDbgO5XG</t>
  </si>
  <si>
    <t>128.62.68.15</t>
  </si>
  <si>
    <t>R_31ElHy2SoYc5wG3</t>
  </si>
  <si>
    <t>128.62.65.17</t>
  </si>
  <si>
    <t>R_3P7ex4UjxuhwrR1</t>
  </si>
  <si>
    <t>66.112.236.21</t>
  </si>
  <si>
    <t>R_Y0lL0tzuekjO9Hz</t>
  </si>
  <si>
    <t>108.255.56.37</t>
  </si>
  <si>
    <t>R_1LYyTtM71bho3ki</t>
  </si>
  <si>
    <t>128.62.73.29</t>
  </si>
  <si>
    <t>R_01J5rxdo6nRUK1H</t>
  </si>
  <si>
    <t>66.112.225.107</t>
  </si>
  <si>
    <t>R_3gRG8kC2yeWZKOo</t>
  </si>
  <si>
    <t>107.107.186.82</t>
  </si>
  <si>
    <t>R_3QplLCk6MTbnPiB</t>
  </si>
  <si>
    <t>128.62.21.110</t>
  </si>
  <si>
    <t>R_1mJHcfdYFZ7spg9</t>
  </si>
  <si>
    <t>66.112.236.11</t>
  </si>
  <si>
    <t>R_3qQIntAOcBIJIYO</t>
  </si>
  <si>
    <t>128.62.43.49</t>
  </si>
  <si>
    <t>R_28Z1stmvmC3SB5k</t>
  </si>
  <si>
    <t>128.62.64.201</t>
  </si>
  <si>
    <t>R_1InrZskQP0TunDc</t>
  </si>
  <si>
    <t>74.193.21.213</t>
  </si>
  <si>
    <t>Number of Classes</t>
  </si>
  <si>
    <t>Row Labels</t>
  </si>
  <si>
    <t>Grand Total</t>
  </si>
  <si>
    <t>Count of laptop</t>
  </si>
  <si>
    <t>Column Labels</t>
  </si>
  <si>
    <t>(blank)</t>
  </si>
  <si>
    <t>Distribution of Ownership</t>
  </si>
  <si>
    <t>Blank</t>
  </si>
  <si>
    <t>Total</t>
  </si>
  <si>
    <t>TotalExcelSkills</t>
  </si>
  <si>
    <t>Sum of TotalExcelSkills</t>
  </si>
  <si>
    <t>Average of TotalExcelSkills2</t>
  </si>
  <si>
    <t>CompProficiency</t>
  </si>
  <si>
    <t>ExcelSkillLevel</t>
  </si>
  <si>
    <t>LowSkillBadModeling</t>
  </si>
  <si>
    <t># of Apple Products</t>
  </si>
  <si>
    <t>IfAllAppleProducts</t>
  </si>
  <si>
    <t>Totals</t>
  </si>
  <si>
    <t>NoAppleProducts</t>
  </si>
  <si>
    <t>1 Total</t>
  </si>
  <si>
    <t>2 Total</t>
  </si>
  <si>
    <t>3 Total</t>
  </si>
  <si>
    <t>4 Total</t>
  </si>
  <si>
    <t>(All)</t>
  </si>
  <si>
    <t>Laptop&amp;2products</t>
  </si>
  <si>
    <t>NumberedMajors</t>
  </si>
  <si>
    <t>Total in Each Major</t>
  </si>
  <si>
    <t>Other/Undecided</t>
  </si>
  <si>
    <t>%</t>
  </si>
  <si>
    <t>AllAppleProducts</t>
  </si>
  <si>
    <t>3+AppleProducts</t>
  </si>
  <si>
    <t>Sum of 3+AppleProducts</t>
  </si>
  <si>
    <t>Count of Major</t>
  </si>
  <si>
    <t>%3+AppleProducts</t>
  </si>
  <si>
    <t>%Own3+</t>
  </si>
  <si>
    <t>2+AppleProducts</t>
  </si>
  <si>
    <t>#Own2+</t>
  </si>
  <si>
    <t>Exactly2Apple</t>
  </si>
  <si>
    <t>%own3+ThatOwn2+</t>
  </si>
  <si>
    <t>Count of Smartphone: iPhone</t>
  </si>
  <si>
    <t>Count of Smartphone: Samsung</t>
  </si>
  <si>
    <t>Values</t>
  </si>
  <si>
    <t>Count of  Smartphone: Other Android</t>
  </si>
  <si>
    <t>Count of Smartphone: Windows 8</t>
  </si>
  <si>
    <t>Count of Smartphone:Other</t>
  </si>
  <si>
    <t>Count of Smartphone: None</t>
  </si>
  <si>
    <t>GOOD</t>
  </si>
  <si>
    <t>OK</t>
  </si>
  <si>
    <t>NONE</t>
  </si>
  <si>
    <t>Notcomf</t>
  </si>
  <si>
    <t>comf</t>
  </si>
  <si>
    <t>Count of WallStreet</t>
  </si>
  <si>
    <t>Count of FinancialTimes</t>
  </si>
  <si>
    <t>Count of BusinessWeek</t>
  </si>
  <si>
    <t>Count of Fortune</t>
  </si>
  <si>
    <t>Count of Economist</t>
  </si>
  <si>
    <t>Count of Forbes</t>
  </si>
  <si>
    <t>Count of NYT</t>
  </si>
  <si>
    <t>Count of Statesman</t>
  </si>
  <si>
    <t>Count of Othermagazines</t>
  </si>
  <si>
    <t>Morethan2Mags</t>
  </si>
  <si>
    <t>WSJ</t>
  </si>
  <si>
    <t>IDS</t>
  </si>
  <si>
    <t>FT</t>
  </si>
  <si>
    <t>BW</t>
  </si>
  <si>
    <t>FORT</t>
  </si>
  <si>
    <t>TIME</t>
  </si>
  <si>
    <t>ECON</t>
  </si>
  <si>
    <t>FORB</t>
  </si>
  <si>
    <t>STAT</t>
  </si>
  <si>
    <t>OTHR</t>
  </si>
  <si>
    <t>Average of TotalExcelSkills</t>
  </si>
  <si>
    <t>Count of Year</t>
  </si>
  <si>
    <t>5 Total</t>
  </si>
  <si>
    <t>(blank) Total</t>
  </si>
  <si>
    <t>Count of 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</si>
</sst>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2" fontId="0" fillId="0" borderId="0" xfId="0" applyNumberForma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5">
    <dxf>
      <numFmt numFmtId="165" formatCode="0.0"/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t" refreshedDate="42402.037490740739" createdVersion="5" refreshedVersion="5" minRefreshableVersion="3" recordCount="351">
  <cacheSource type="worksheet">
    <worksheetSource name="Survey" sheet="Survey"/>
  </cacheSource>
  <cacheFields count="75">
    <cacheField name="StudentID" numFmtId="0">
      <sharedItems containsMixedTypes="1" containsNumber="1" containsInteger="1" minValue="2000" maxValue="2116"/>
    </cacheField>
    <cacheField name="Number of Classes" numFmtId="0">
      <sharedItems containsSemiMixedTypes="0" containsString="0" containsNumber="1" containsInteger="1" minValue="0" maxValue="5"/>
    </cacheField>
    <cacheField name="Year" numFmtId="0">
      <sharedItems containsSemiMixedTypes="0" containsString="0" containsNumber="1" containsInteger="1" minValue="2014" maxValue="2016" count="3">
        <n v="2015"/>
        <n v="2014"/>
        <n v="2016"/>
      </sharedItems>
    </cacheField>
    <cacheField name="class" numFmtId="0">
      <sharedItems/>
    </cacheField>
    <cacheField name="section" numFmtId="0">
      <sharedItems containsBlank="1"/>
    </cacheField>
    <cacheField name="Major" numFmtId="0">
      <sharedItems/>
    </cacheField>
    <cacheField name="Stat" numFmtId="0">
      <sharedItems containsBlank="1"/>
    </cacheField>
    <cacheField name="Acct" numFmtId="0">
      <sharedItems containsBlank="1"/>
    </cacheField>
    <cacheField name="Fin" numFmtId="0">
      <sharedItems containsBlank="1"/>
    </cacheField>
    <cacheField name="MKT" numFmtId="0">
      <sharedItems containsBlank="1"/>
    </cacheField>
    <cacheField name="LEB" numFmtId="0">
      <sharedItems containsBlank="1"/>
    </cacheField>
    <cacheField name="mp3 player" numFmtId="0">
      <sharedItems containsBlank="1"/>
    </cacheField>
    <cacheField name="tablet" numFmtId="0">
      <sharedItems containsBlank="1"/>
    </cacheField>
    <cacheField name="laptop" numFmtId="0">
      <sharedItems containsBlank="1" count="8">
        <s v="Apple Macbook"/>
        <s v="Dell"/>
        <s v="Other"/>
        <s v="HP"/>
        <s v="Lenovo"/>
        <s v="Acer/Gateway"/>
        <s v="Sony"/>
        <m/>
      </sharedItems>
    </cacheField>
    <cacheField name="Smartphone: iPhone" numFmtId="0">
      <sharedItems containsString="0" containsBlank="1" containsNumber="1" containsInteger="1" minValue="0" maxValue="1"/>
    </cacheField>
    <cacheField name="Smartphone: Samsung" numFmtId="0">
      <sharedItems containsString="0" containsBlank="1" containsNumber="1" containsInteger="1" minValue="0" maxValue="1"/>
    </cacheField>
    <cacheField name=" Smartphone: Other Android" numFmtId="0">
      <sharedItems containsString="0" containsBlank="1" containsNumber="1" containsInteger="1" minValue="0" maxValue="1"/>
    </cacheField>
    <cacheField name="Smartphone: Windows 8" numFmtId="0">
      <sharedItems containsString="0" containsBlank="1" containsNumber="1" containsInteger="1" minValue="0" maxValue="1"/>
    </cacheField>
    <cacheField name="Smartphone:Other" numFmtId="0">
      <sharedItems containsString="0" containsBlank="1" containsNumber="1" containsInteger="1" minValue="0" maxValue="1"/>
    </cacheField>
    <cacheField name="Smartphone: None" numFmtId="0">
      <sharedItems containsString="0" containsBlank="1" containsNumber="1" containsInteger="1" minValue="0" maxValue="1"/>
    </cacheField>
    <cacheField name="NumApps" numFmtId="0">
      <sharedItems/>
    </cacheField>
    <cacheField name="logical" numFmtId="0">
      <sharedItems containsString="0" containsBlank="1" containsNumber="1" containsInteger="1" minValue="1" maxValue="1"/>
    </cacheField>
    <cacheField name="Groupop" numFmtId="0">
      <sharedItems containsString="0" containsBlank="1" containsNumber="1" containsInteger="1" minValue="1" maxValue="1"/>
    </cacheField>
    <cacheField name="datasorting" numFmtId="0">
      <sharedItems containsString="0" containsBlank="1" containsNumber="1" containsInteger="1" minValue="1" maxValue="1"/>
    </cacheField>
    <cacheField name="FiltersList" numFmtId="0">
      <sharedItems containsString="0" containsBlank="1" containsNumber="1" containsInteger="1" minValue="1" maxValue="1"/>
    </cacheField>
    <cacheField name="Tablefunction" numFmtId="0">
      <sharedItems containsString="0" containsBlank="1" containsNumber="1" containsInteger="1" minValue="1" maxValue="1"/>
    </cacheField>
    <cacheField name="Frequencyfunction" numFmtId="0">
      <sharedItems containsString="0" containsBlank="1" containsNumber="1" containsInteger="1" minValue="1" maxValue="1"/>
    </cacheField>
    <cacheField name="Renamecells" numFmtId="0">
      <sharedItems containsString="0" containsBlank="1" containsNumber="1" containsInteger="1" minValue="1" maxValue="1"/>
    </cacheField>
    <cacheField name="formulacopy" numFmtId="0">
      <sharedItems containsString="0" containsBlank="1" containsNumber="1" containsInteger="1" minValue="1" maxValue="1"/>
    </cacheField>
    <cacheField name="anchor" numFmtId="0">
      <sharedItems containsString="0" containsBlank="1" containsNumber="1" containsInteger="1" minValue="1" maxValue="1"/>
    </cacheField>
    <cacheField name="Pivot" numFmtId="0">
      <sharedItems containsString="0" containsBlank="1" containsNumber="1" containsInteger="1" minValue="1" maxValue="1"/>
    </cacheField>
    <cacheField name="Goalseeking" numFmtId="0">
      <sharedItems containsString="0" containsBlank="1" containsNumber="1" containsInteger="1" minValue="1" maxValue="1"/>
    </cacheField>
    <cacheField name="objectives" numFmtId="0">
      <sharedItems containsString="0" containsBlank="1" containsNumber="1" containsInteger="1" minValue="1" maxValue="5"/>
    </cacheField>
    <cacheField name="OfficeSkills" numFmtId="0">
      <sharedItems containsString="0" containsBlank="1" containsNumber="1" containsInteger="1" minValue="1" maxValue="5"/>
    </cacheField>
    <cacheField name="NewTechComf" numFmtId="0">
      <sharedItems containsString="0" containsBlank="1" containsNumber="1" containsInteger="1" minValue="1" maxValue="5"/>
    </cacheField>
    <cacheField name="ExcelModel" numFmtId="0">
      <sharedItems containsString="0" containsBlank="1" containsNumber="1" containsInteger="1" minValue="1" maxValue="5"/>
    </cacheField>
    <cacheField name="Access" numFmtId="0">
      <sharedItems containsString="0" containsBlank="1" containsNumber="1" containsInteger="1" minValue="1" maxValue="5"/>
    </cacheField>
    <cacheField name="techsavvy" numFmtId="0">
      <sharedItems containsString="0" containsBlank="1" containsNumber="1" containsInteger="1" minValue="1" maxValue="5"/>
    </cacheField>
    <cacheField name="Feedback" numFmtId="0">
      <sharedItems containsString="0" containsBlank="1" containsNumber="1" containsInteger="1" minValue="1" maxValue="5"/>
    </cacheField>
    <cacheField name="casebased" numFmtId="0">
      <sharedItems containsString="0" containsBlank="1" containsNumber="1" containsInteger="1" minValue="1" maxValue="5"/>
    </cacheField>
    <cacheField name="textbook" numFmtId="0">
      <sharedItems containsString="0" containsBlank="1" containsNumber="1" containsInteger="1" minValue="1" maxValue="5"/>
    </cacheField>
    <cacheField name="instant" numFmtId="0">
      <sharedItems containsString="0" containsBlank="1" containsNumber="1" containsInteger="1" minValue="1" maxValue="5"/>
    </cacheField>
    <cacheField name="search" numFmtId="0">
      <sharedItems containsString="0" containsBlank="1" containsNumber="1" containsInteger="1" minValue="1" maxValue="5"/>
    </cacheField>
    <cacheField name="Apple" numFmtId="0">
      <sharedItems containsString="0" containsBlank="1" containsNumber="1" containsInteger="1" minValue="1" maxValue="5"/>
    </cacheField>
    <cacheField name="opensource" numFmtId="0">
      <sharedItems containsString="0" containsBlank="1" containsNumber="1" containsInteger="1" minValue="1" maxValue="5"/>
    </cacheField>
    <cacheField name="msft" numFmtId="0">
      <sharedItems containsString="0" containsBlank="1" containsNumber="1" containsInteger="1" minValue="1" maxValue="5"/>
    </cacheField>
    <cacheField name="FBmoney" numFmtId="0">
      <sharedItems containsString="0" containsBlank="1" containsNumber="1" containsInteger="1" minValue="1" maxValue="5"/>
    </cacheField>
    <cacheField name="SCM" numFmtId="0">
      <sharedItems containsString="0" containsBlank="1" containsNumber="1" containsInteger="1" minValue="1" maxValue="5"/>
    </cacheField>
    <cacheField name="CRM" numFmtId="0">
      <sharedItems containsString="0" containsBlank="1" containsNumber="1" containsInteger="1" minValue="1" maxValue="5"/>
    </cacheField>
    <cacheField name="selflearning" numFmtId="0">
      <sharedItems containsString="0" containsBlank="1" containsNumber="1" containsInteger="1" minValue="1" maxValue="5"/>
    </cacheField>
    <cacheField name="ecom" numFmtId="0">
      <sharedItems containsString="0" containsBlank="1" containsNumber="1" containsInteger="1" minValue="1" maxValue="5"/>
    </cacheField>
    <cacheField name="newtech" numFmtId="0">
      <sharedItems containsString="0" containsBlank="1" containsNumber="1" containsInteger="1" minValue="1" maxValue="5"/>
    </cacheField>
    <cacheField name="Programming" numFmtId="0">
      <sharedItems containsString="0" containsBlank="1" containsNumber="1" containsInteger="1" minValue="1" maxValue="5"/>
    </cacheField>
    <cacheField name="Cloud" numFmtId="0">
      <sharedItems containsString="0" containsBlank="1" containsNumber="1" containsInteger="1" minValue="1" maxValue="5"/>
    </cacheField>
    <cacheField name="WallStreet" numFmtId="0">
      <sharedItems containsString="0" containsBlank="1" containsNumber="1" containsInteger="1" minValue="1" maxValue="1"/>
    </cacheField>
    <cacheField name="FinancialTimes" numFmtId="0">
      <sharedItems containsString="0" containsBlank="1" containsNumber="1" containsInteger="1" minValue="1" maxValue="1"/>
    </cacheField>
    <cacheField name="BusinessWeek" numFmtId="0">
      <sharedItems containsString="0" containsBlank="1" containsNumber="1" containsInteger="1" minValue="1" maxValue="1"/>
    </cacheField>
    <cacheField name="Fortune" numFmtId="0">
      <sharedItems containsString="0" containsBlank="1" containsNumber="1" containsInteger="1" minValue="1" maxValue="1"/>
    </cacheField>
    <cacheField name="Timemagazine" numFmtId="0">
      <sharedItems containsString="0" containsBlank="1" containsNumber="1" containsInteger="1" minValue="1" maxValue="1"/>
    </cacheField>
    <cacheField name="Economist" numFmtId="0">
      <sharedItems containsString="0" containsBlank="1" containsNumber="1" containsInteger="1" minValue="1" maxValue="1"/>
    </cacheField>
    <cacheField name="Forbes" numFmtId="0">
      <sharedItems containsString="0" containsBlank="1" containsNumber="1" containsInteger="1" minValue="1" maxValue="1"/>
    </cacheField>
    <cacheField name="NYT" numFmtId="0">
      <sharedItems containsString="0" containsBlank="1" containsNumber="1" containsInteger="1" minValue="1" maxValue="1"/>
    </cacheField>
    <cacheField name="Statesman" numFmtId="0">
      <sharedItems containsString="0" containsBlank="1" containsNumber="1" containsInteger="1" minValue="1" maxValue="1"/>
    </cacheField>
    <cacheField name="Othermagazines" numFmtId="0">
      <sharedItems containsString="0" containsBlank="1" containsNumber="1" containsInteger="1" minValue="1" maxValue="1"/>
    </cacheField>
    <cacheField name="GoogleTrends" numFmtId="0">
      <sharedItems containsString="0" containsBlank="1" containsNumber="1" containsInteger="1" minValue="1" maxValue="1"/>
    </cacheField>
    <cacheField name="Datamining" numFmtId="0">
      <sharedItems containsString="0" containsBlank="1" containsNumber="1" containsInteger="1" minValue="1" maxValue="1"/>
    </cacheField>
    <cacheField name="Googlewave" numFmtId="0">
      <sharedItems containsString="0" containsBlank="1" containsNumber="1" containsInteger="1" minValue="1" maxValue="1"/>
    </cacheField>
    <cacheField name="Tweeter" numFmtId="0">
      <sharedItems containsString="0" containsBlank="1" containsNumber="1" containsInteger="1" minValue="1" maxValue="1"/>
    </cacheField>
    <cacheField name="Outsource" numFmtId="0">
      <sharedItems containsString="0" containsBlank="1" containsNumber="1" containsInteger="1" minValue="1" maxValue="1"/>
    </cacheField>
    <cacheField name="SSL" numFmtId="0">
      <sharedItems containsString="0" containsBlank="1" containsNumber="1" containsInteger="1" minValue="1" maxValue="1"/>
    </cacheField>
    <cacheField name="SaaS" numFmtId="0">
      <sharedItems containsString="0" containsBlank="1" containsNumber="1" containsInteger="1" minValue="1" maxValue="1"/>
    </cacheField>
    <cacheField name="RFID" numFmtId="0">
      <sharedItems containsString="0" containsBlank="1" containsNumber="1" containsInteger="1" minValue="1" maxValue="1"/>
    </cacheField>
    <cacheField name="IPAddress" numFmtId="0">
      <sharedItems/>
    </cacheField>
    <cacheField name="Date" numFmtId="14">
      <sharedItems containsSemiMixedTypes="0" containsNonDate="0" containsDate="1" containsString="0" minDate="2014-01-02T00:00:00" maxDate="2016-01-22T00:00:00"/>
    </cacheField>
    <cacheField name="Time" numFmtId="19">
      <sharedItems containsSemiMixedTypes="0" containsNonDate="0" containsDate="1" containsString="0" minDate="1899-12-30T00:00:02" maxDate="1899-12-30T23:55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tt" refreshedDate="42402.587965162034" createdVersion="5" refreshedVersion="5" minRefreshableVersion="3" recordCount="351">
  <cacheSource type="worksheet">
    <worksheetSource ref="A1:AD352" sheet="Survey"/>
  </cacheSource>
  <cacheFields count="22">
    <cacheField name="StudentID" numFmtId="0">
      <sharedItems containsMixedTypes="1" containsNumber="1" containsInteger="1" minValue="2000" maxValue="2116"/>
    </cacheField>
    <cacheField name="Number of Classes" numFmtId="0">
      <sharedItems containsSemiMixedTypes="0" containsString="0" containsNumber="1" containsInteger="1" minValue="0" maxValue="5"/>
    </cacheField>
    <cacheField name="Year" numFmtId="0">
      <sharedItems containsSemiMixedTypes="0" containsString="0" containsNumber="1" containsInteger="1" minValue="2014" maxValue="2016" count="3">
        <n v="2015"/>
        <n v="2014"/>
        <n v="2016"/>
      </sharedItems>
    </cacheField>
    <cacheField name="class" numFmtId="0">
      <sharedItems/>
    </cacheField>
    <cacheField name="section" numFmtId="0">
      <sharedItems containsBlank="1"/>
    </cacheField>
    <cacheField name="Major" numFmtId="0">
      <sharedItems/>
    </cacheField>
    <cacheField name="Stat" numFmtId="0">
      <sharedItems containsBlank="1"/>
    </cacheField>
    <cacheField name="Acct" numFmtId="0">
      <sharedItems containsBlank="1"/>
    </cacheField>
    <cacheField name="Fin" numFmtId="0">
      <sharedItems containsBlank="1"/>
    </cacheField>
    <cacheField name="MKT" numFmtId="0">
      <sharedItems containsBlank="1"/>
    </cacheField>
    <cacheField name="LEB" numFmtId="0">
      <sharedItems containsBlank="1"/>
    </cacheField>
    <cacheField name="mp3 player" numFmtId="0">
      <sharedItems containsBlank="1"/>
    </cacheField>
    <cacheField name="tablet" numFmtId="0">
      <sharedItems containsBlank="1"/>
    </cacheField>
    <cacheField name="laptop" numFmtId="0">
      <sharedItems containsBlank="1"/>
    </cacheField>
    <cacheField name="Smartphone: iPhone" numFmtId="0">
      <sharedItems containsString="0" containsBlank="1" containsNumber="1" containsInteger="1" minValue="0" maxValue="1"/>
    </cacheField>
    <cacheField name="Smartphone: Samsung" numFmtId="0">
      <sharedItems containsString="0" containsBlank="1" containsNumber="1" containsInteger="1" minValue="0" maxValue="1"/>
    </cacheField>
    <cacheField name=" Smartphone: Other Android" numFmtId="0">
      <sharedItems containsString="0" containsBlank="1" containsNumber="1" containsInteger="1" minValue="0" maxValue="1"/>
    </cacheField>
    <cacheField name="Smartphone: Windows 8" numFmtId="0">
      <sharedItems containsString="0" containsBlank="1" containsNumber="1" containsInteger="1" minValue="0" maxValue="1"/>
    </cacheField>
    <cacheField name="Smartphone:Other" numFmtId="0">
      <sharedItems containsString="0" containsBlank="1" containsNumber="1" containsInteger="1" minValue="0" maxValue="1"/>
    </cacheField>
    <cacheField name="Smartphone: None" numFmtId="0">
      <sharedItems containsString="0" containsBlank="1" containsNumber="1" containsInteger="1" minValue="0" maxValue="1"/>
    </cacheField>
    <cacheField name="NumApps" numFmtId="0">
      <sharedItems/>
    </cacheField>
    <cacheField name="TotalExcelSkills" numFmtId="0">
      <sharedItems containsSemiMixedTypes="0" containsString="0" containsNumber="1" containsInteger="1" minValue="0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tt" refreshedDate="42403.935050810185" createdVersion="5" refreshedVersion="5" minRefreshableVersion="3" recordCount="351">
  <cacheSource type="worksheet">
    <worksheetSource name="Survey!Survey"/>
  </cacheSource>
  <cacheFields count="89">
    <cacheField name="StudentID" numFmtId="0">
      <sharedItems containsMixedTypes="1" containsNumber="1" containsInteger="1" minValue="2000" maxValue="2116"/>
    </cacheField>
    <cacheField name="Number of Classes" numFmtId="0">
      <sharedItems containsSemiMixedTypes="0" containsString="0" containsNumber="1" containsInteger="1" minValue="0" maxValue="5"/>
    </cacheField>
    <cacheField name="Year" numFmtId="0">
      <sharedItems containsSemiMixedTypes="0" containsString="0" containsNumber="1" containsInteger="1" minValue="2014" maxValue="2016" count="3">
        <n v="2015"/>
        <n v="2014"/>
        <n v="2016"/>
      </sharedItems>
    </cacheField>
    <cacheField name="class" numFmtId="0">
      <sharedItems/>
    </cacheField>
    <cacheField name="section" numFmtId="0">
      <sharedItems containsBlank="1" count="7">
        <s v="11:00 - 12:30 pm"/>
        <s v="12:30 - 2:00 pm"/>
        <s v="9:30 - 11:00 am"/>
        <m/>
        <s v="11:00 - 12:30pm"/>
        <s v="9:30 - 11:00am"/>
        <s v="2:00 - 3:30pm"/>
      </sharedItems>
    </cacheField>
    <cacheField name="Major" numFmtId="0">
      <sharedItems count="7">
        <s v="Other or Undecided"/>
        <s v="Finance"/>
        <s v="Accounting"/>
        <s v="Marketing"/>
        <s v="Supply Chain"/>
        <s v="MIS"/>
        <s v="Management"/>
      </sharedItems>
    </cacheField>
    <cacheField name="NumberedMajors" numFmtId="0">
      <sharedItems containsSemiMixedTypes="0" containsString="0" containsNumber="1" containsInteger="1" minValue="1" maxValue="7" count="7">
        <n v="7"/>
        <n v="2"/>
        <n v="1"/>
        <n v="3"/>
        <n v="6"/>
        <n v="5"/>
        <n v="4"/>
      </sharedItems>
    </cacheField>
    <cacheField name="3+AppleProducts" numFmtId="0">
      <sharedItems containsSemiMixedTypes="0" containsString="0" containsNumber="1" containsInteger="1" minValue="0" maxValue="1"/>
    </cacheField>
    <cacheField name="2+AppleProducts" numFmtId="0">
      <sharedItems containsSemiMixedTypes="0" containsString="0" containsNumber="1" containsInteger="1" minValue="0" maxValue="1"/>
    </cacheField>
    <cacheField name="Exactly2Apple" numFmtId="0">
      <sharedItems containsSemiMixedTypes="0" containsString="0" containsNumber="1" containsInteger="1" minValue="0" maxValue="1"/>
    </cacheField>
    <cacheField name="Stat" numFmtId="0">
      <sharedItems containsBlank="1"/>
    </cacheField>
    <cacheField name="Acct" numFmtId="0">
      <sharedItems containsBlank="1"/>
    </cacheField>
    <cacheField name="Fin" numFmtId="0">
      <sharedItems containsBlank="1"/>
    </cacheField>
    <cacheField name="MKT" numFmtId="0">
      <sharedItems containsBlank="1"/>
    </cacheField>
    <cacheField name="LEB" numFmtId="0">
      <sharedItems containsBlank="1"/>
    </cacheField>
    <cacheField name="mp3 player" numFmtId="0">
      <sharedItems containsBlank="1"/>
    </cacheField>
    <cacheField name="tablet" numFmtId="0">
      <sharedItems containsBlank="1"/>
    </cacheField>
    <cacheField name="laptop" numFmtId="0">
      <sharedItems containsBlank="1"/>
    </cacheField>
    <cacheField name="Laptop&amp;2products" numFmtId="0">
      <sharedItems containsSemiMixedTypes="0" containsString="0" containsNumber="1" containsInteger="1" minValue="0" maxValue="1"/>
    </cacheField>
    <cacheField name="# of Apple Products" numFmtId="0">
      <sharedItems containsSemiMixedTypes="0" containsString="0" containsNumber="1" containsInteger="1" minValue="0" maxValue="4"/>
    </cacheField>
    <cacheField name="IfAllAppleProducts" numFmtId="0">
      <sharedItems/>
    </cacheField>
    <cacheField name="NoAppleProducts" numFmtId="0">
      <sharedItems/>
    </cacheField>
    <cacheField name="Smartphone: iPhone" numFmtId="0">
      <sharedItems containsString="0" containsBlank="1" containsNumber="1" containsInteger="1" minValue="1" maxValue="1"/>
    </cacheField>
    <cacheField name="Smartphone: Samsung" numFmtId="0">
      <sharedItems containsString="0" containsBlank="1" containsNumber="1" containsInteger="1" minValue="1" maxValue="1"/>
    </cacheField>
    <cacheField name=" Smartphone: Other Android" numFmtId="0">
      <sharedItems containsString="0" containsBlank="1" containsNumber="1" containsInteger="1" minValue="1" maxValue="1"/>
    </cacheField>
    <cacheField name="Smartphone: Windows 8" numFmtId="0">
      <sharedItems containsString="0" containsBlank="1" containsNumber="1" containsInteger="1" minValue="1" maxValue="1"/>
    </cacheField>
    <cacheField name="Smartphone:Other" numFmtId="0">
      <sharedItems containsString="0" containsBlank="1" containsNumber="1" containsInteger="1" minValue="1" maxValue="1"/>
    </cacheField>
    <cacheField name="Smartphone: None" numFmtId="0">
      <sharedItems containsString="0" containsBlank="1" containsNumber="1" containsInteger="1" minValue="1" maxValue="1"/>
    </cacheField>
    <cacheField name="NumApps" numFmtId="0">
      <sharedItems count="8">
        <s v="11 to 15"/>
        <s v="26 to 35"/>
        <s v="6 to 10"/>
        <s v="more than 35"/>
        <s v="16 to 20"/>
        <s v="21 to 25"/>
        <s v="1 to 5"/>
        <s v="None"/>
      </sharedItems>
    </cacheField>
    <cacheField name="TotalExcelSkills" numFmtId="0">
      <sharedItems containsSemiMixedTypes="0" containsString="0" containsNumber="1" containsInteger="1" minValue="0" maxValue="11" count="12">
        <n v="0"/>
        <n v="2"/>
        <n v="6"/>
        <n v="5"/>
        <n v="4"/>
        <n v="1"/>
        <n v="7"/>
        <n v="9"/>
        <n v="3"/>
        <n v="8"/>
        <n v="10"/>
        <n v="11"/>
      </sharedItems>
    </cacheField>
    <cacheField name="ExcelSkillLevel" numFmtId="0">
      <sharedItems containsBlank="1" count="4">
        <m/>
        <s v="POOR"/>
        <s v="DECENT"/>
        <s v="GOOD"/>
      </sharedItems>
    </cacheField>
    <cacheField name="LowSkillBadModeling" numFmtId="0">
      <sharedItems containsBlank="1"/>
    </cacheField>
    <cacheField name="logical" numFmtId="0">
      <sharedItems containsString="0" containsBlank="1" containsNumber="1" containsInteger="1" minValue="1" maxValue="1"/>
    </cacheField>
    <cacheField name="Groupop" numFmtId="0">
      <sharedItems containsString="0" containsBlank="1" containsNumber="1" containsInteger="1" minValue="1" maxValue="1"/>
    </cacheField>
    <cacheField name="datasorting" numFmtId="0">
      <sharedItems containsString="0" containsBlank="1" containsNumber="1" containsInteger="1" minValue="1" maxValue="1"/>
    </cacheField>
    <cacheField name="FiltersList" numFmtId="0">
      <sharedItems containsString="0" containsBlank="1" containsNumber="1" containsInteger="1" minValue="1" maxValue="1"/>
    </cacheField>
    <cacheField name="Tablefunction" numFmtId="0">
      <sharedItems containsString="0" containsBlank="1" containsNumber="1" containsInteger="1" minValue="1" maxValue="1"/>
    </cacheField>
    <cacheField name="Frequencyfunction" numFmtId="0">
      <sharedItems containsString="0" containsBlank="1" containsNumber="1" containsInteger="1" minValue="1" maxValue="1"/>
    </cacheField>
    <cacheField name="Renamecells" numFmtId="0">
      <sharedItems containsString="0" containsBlank="1" containsNumber="1" containsInteger="1" minValue="1" maxValue="1"/>
    </cacheField>
    <cacheField name="formulacopy" numFmtId="0">
      <sharedItems containsString="0" containsBlank="1" containsNumber="1" containsInteger="1" minValue="1" maxValue="1"/>
    </cacheField>
    <cacheField name="anchor" numFmtId="0">
      <sharedItems containsString="0" containsBlank="1" containsNumber="1" containsInteger="1" minValue="1" maxValue="1"/>
    </cacheField>
    <cacheField name="Pivot" numFmtId="0">
      <sharedItems containsString="0" containsBlank="1" containsNumber="1" containsInteger="1" minValue="1" maxValue="1"/>
    </cacheField>
    <cacheField name="Goalseeking" numFmtId="0">
      <sharedItems containsString="0" containsBlank="1" containsNumber="1" containsInteger="1" minValue="1" maxValue="1"/>
    </cacheField>
    <cacheField name="objectives" numFmtId="0">
      <sharedItems containsString="0" containsBlank="1" containsNumber="1" containsInteger="1" minValue="1" maxValue="5"/>
    </cacheField>
    <cacheField name="OfficeSkills" numFmtId="0">
      <sharedItems containsString="0" containsBlank="1" containsNumber="1" containsInteger="1" minValue="1" maxValue="5" count="6">
        <n v="3"/>
        <n v="2"/>
        <n v="4"/>
        <n v="5"/>
        <n v="1"/>
        <m/>
      </sharedItems>
    </cacheField>
    <cacheField name="NewTechComf" numFmtId="0">
      <sharedItems containsString="0" containsBlank="1" containsNumber="1" containsInteger="1" minValue="1" maxValue="5"/>
    </cacheField>
    <cacheField name="ExcelModel" numFmtId="0">
      <sharedItems containsString="0" containsBlank="1" containsNumber="1" containsInteger="1" minValue="1" maxValue="5"/>
    </cacheField>
    <cacheField name="Access" numFmtId="0">
      <sharedItems containsString="0" containsBlank="1" containsNumber="1" containsInteger="1" minValue="1" maxValue="5"/>
    </cacheField>
    <cacheField name="techsavvy" numFmtId="0">
      <sharedItems containsString="0" containsBlank="1" containsNumber="1" containsInteger="1" minValue="1" maxValue="5" count="6">
        <n v="2"/>
        <n v="3"/>
        <n v="4"/>
        <n v="1"/>
        <n v="5"/>
        <m/>
      </sharedItems>
    </cacheField>
    <cacheField name="Feedback" numFmtId="0">
      <sharedItems containsString="0" containsBlank="1" containsNumber="1" containsInteger="1" minValue="1" maxValue="5"/>
    </cacheField>
    <cacheField name="casebased" numFmtId="0">
      <sharedItems containsString="0" containsBlank="1" containsNumber="1" containsInteger="1" minValue="1" maxValue="5"/>
    </cacheField>
    <cacheField name="textbook" numFmtId="0">
      <sharedItems containsString="0" containsBlank="1" containsNumber="1" containsInteger="1" minValue="1" maxValue="5"/>
    </cacheField>
    <cacheField name="instant" numFmtId="0">
      <sharedItems containsString="0" containsBlank="1" containsNumber="1" containsInteger="1" minValue="1" maxValue="5"/>
    </cacheField>
    <cacheField name="search" numFmtId="0">
      <sharedItems containsString="0" containsBlank="1" containsNumber="1" containsInteger="1" minValue="1" maxValue="5"/>
    </cacheField>
    <cacheField name="Apple" numFmtId="0">
      <sharedItems containsString="0" containsBlank="1" containsNumber="1" containsInteger="1" minValue="1" maxValue="5"/>
    </cacheField>
    <cacheField name="opensource" numFmtId="0">
      <sharedItems containsString="0" containsBlank="1" containsNumber="1" containsInteger="1" minValue="1" maxValue="5"/>
    </cacheField>
    <cacheField name="msft" numFmtId="0">
      <sharedItems containsString="0" containsBlank="1" containsNumber="1" containsInteger="1" minValue="1" maxValue="5"/>
    </cacheField>
    <cacheField name="FBmoney" numFmtId="0">
      <sharedItems containsString="0" containsBlank="1" containsNumber="1" containsInteger="1" minValue="1" maxValue="5"/>
    </cacheField>
    <cacheField name="SCM" numFmtId="0">
      <sharedItems containsString="0" containsBlank="1" containsNumber="1" containsInteger="1" minValue="1" maxValue="5"/>
    </cacheField>
    <cacheField name="CRM" numFmtId="0">
      <sharedItems containsString="0" containsBlank="1" containsNumber="1" containsInteger="1" minValue="1" maxValue="5"/>
    </cacheField>
    <cacheField name="selflearning" numFmtId="0">
      <sharedItems containsString="0" containsBlank="1" containsNumber="1" containsInteger="1" minValue="1" maxValue="5"/>
    </cacheField>
    <cacheField name="ecom" numFmtId="0">
      <sharedItems containsString="0" containsBlank="1" containsNumber="1" containsInteger="1" minValue="1" maxValue="5"/>
    </cacheField>
    <cacheField name="newtech" numFmtId="0">
      <sharedItems containsString="0" containsBlank="1" containsNumber="1" containsInteger="1" minValue="1" maxValue="5"/>
    </cacheField>
    <cacheField name="comf" numFmtId="0">
      <sharedItems containsMixedTypes="1" containsNumber="1" containsInteger="1" minValue="1" maxValue="1"/>
    </cacheField>
    <cacheField name="Notcomf" numFmtId="0">
      <sharedItems containsMixedTypes="1" containsNumber="1" containsInteger="1" minValue="1" maxValue="1"/>
    </cacheField>
    <cacheField name="Programming" numFmtId="0">
      <sharedItems containsString="0" containsBlank="1" containsNumber="1" containsInteger="1" minValue="1" maxValue="5" count="6">
        <n v="1"/>
        <n v="2"/>
        <n v="4"/>
        <n v="5"/>
        <n v="3"/>
        <m/>
      </sharedItems>
    </cacheField>
    <cacheField name="Cloud" numFmtId="0">
      <sharedItems containsString="0" containsBlank="1" containsNumber="1" containsInteger="1" minValue="1" maxValue="5" count="6">
        <n v="1"/>
        <n v="2"/>
        <n v="4"/>
        <n v="5"/>
        <n v="3"/>
        <m/>
      </sharedItems>
    </cacheField>
    <cacheField name="CompProficiency" numFmtId="0">
      <sharedItems count="3">
        <s v="NONE"/>
        <s v="OK"/>
        <s v="GOOD"/>
      </sharedItems>
    </cacheField>
    <cacheField name="WallStreet" numFmtId="0">
      <sharedItems containsString="0" containsBlank="1" containsNumber="1" containsInteger="1" minValue="1" maxValue="1"/>
    </cacheField>
    <cacheField name="FinancialTimes" numFmtId="0">
      <sharedItems containsString="0" containsBlank="1" containsNumber="1" containsInteger="1" minValue="1" maxValue="1"/>
    </cacheField>
    <cacheField name="BusinessWeek" numFmtId="0">
      <sharedItems containsString="0" containsBlank="1" containsNumber="1" containsInteger="1" minValue="1" maxValue="1"/>
    </cacheField>
    <cacheField name="Fortune" numFmtId="0">
      <sharedItems containsString="0" containsBlank="1" containsNumber="1" containsInteger="1" minValue="1" maxValue="1"/>
    </cacheField>
    <cacheField name="Timemagazine" numFmtId="0">
      <sharedItems containsString="0" containsBlank="1" containsNumber="1" containsInteger="1" minValue="1" maxValue="1"/>
    </cacheField>
    <cacheField name="Economist" numFmtId="0">
      <sharedItems containsString="0" containsBlank="1" containsNumber="1" containsInteger="1" minValue="1" maxValue="1"/>
    </cacheField>
    <cacheField name="Forbes" numFmtId="0">
      <sharedItems containsString="0" containsBlank="1" containsNumber="1" containsInteger="1" minValue="1" maxValue="1"/>
    </cacheField>
    <cacheField name="NYT" numFmtId="0">
      <sharedItems containsString="0" containsBlank="1" containsNumber="1" containsInteger="1" minValue="1" maxValue="1"/>
    </cacheField>
    <cacheField name="Statesman" numFmtId="0">
      <sharedItems containsString="0" containsBlank="1" containsNumber="1" containsInteger="1" minValue="1" maxValue="1"/>
    </cacheField>
    <cacheField name="Othermagazines" numFmtId="0">
      <sharedItems containsString="0" containsBlank="1" containsNumber="1" containsInteger="1" minValue="1" maxValue="1"/>
    </cacheField>
    <cacheField name="GoogleTrends" numFmtId="0">
      <sharedItems containsString="0" containsBlank="1" containsNumber="1" containsInteger="1" minValue="1" maxValue="1"/>
    </cacheField>
    <cacheField name="Datamining" numFmtId="0">
      <sharedItems containsString="0" containsBlank="1" containsNumber="1" containsInteger="1" minValue="1" maxValue="1"/>
    </cacheField>
    <cacheField name="Googlewave" numFmtId="0">
      <sharedItems containsString="0" containsBlank="1" containsNumber="1" containsInteger="1" minValue="1" maxValue="1"/>
    </cacheField>
    <cacheField name="Tweeter" numFmtId="0">
      <sharedItems containsString="0" containsBlank="1" containsNumber="1" containsInteger="1" minValue="1" maxValue="1"/>
    </cacheField>
    <cacheField name="Outsource" numFmtId="0">
      <sharedItems containsString="0" containsBlank="1" containsNumber="1" containsInteger="1" minValue="1" maxValue="1"/>
    </cacheField>
    <cacheField name="SSL" numFmtId="0">
      <sharedItems containsString="0" containsBlank="1" containsNumber="1" containsInteger="1" minValue="1" maxValue="1"/>
    </cacheField>
    <cacheField name="SaaS" numFmtId="0">
      <sharedItems containsString="0" containsBlank="1" containsNumber="1" containsInteger="1" minValue="1" maxValue="1"/>
    </cacheField>
    <cacheField name="RFID" numFmtId="0">
      <sharedItems containsString="0" containsBlank="1" containsNumber="1" containsInteger="1" minValue="1" maxValue="1"/>
    </cacheField>
    <cacheField name="IPAddress" numFmtId="0">
      <sharedItems/>
    </cacheField>
    <cacheField name="Date" numFmtId="14">
      <sharedItems containsSemiMixedTypes="0" containsNonDate="0" containsDate="1" containsString="0" minDate="2014-01-02T00:00:00" maxDate="2016-01-22T00:00:00" count="27">
        <d v="2015-01-19T00:00:00"/>
        <d v="2015-01-14T00:00:00"/>
        <d v="2015-01-15T00:00:00"/>
        <d v="2015-01-16T00:00:00"/>
        <d v="2015-01-18T00:00:00"/>
        <d v="2015-01-12T00:00:00"/>
        <d v="2015-01-17T00:00:00"/>
        <d v="2015-01-13T00:00:00"/>
        <d v="2015-01-20T00:00:00"/>
        <d v="2014-01-20T00:00:00"/>
        <d v="2014-01-15T00:00:00"/>
        <d v="2014-01-13T00:00:00"/>
        <d v="2014-01-12T00:00:00"/>
        <d v="2014-01-10T00:00:00"/>
        <d v="2014-01-09T00:00:00"/>
        <d v="2014-01-08T00:00:00"/>
        <d v="2014-01-06T00:00:00"/>
        <d v="2014-01-05T00:00:00"/>
        <d v="2014-01-04T00:00:00"/>
        <d v="2014-01-03T00:00:00"/>
        <d v="2014-01-02T00:00:00"/>
        <d v="2016-01-15T00:00:00"/>
        <d v="2016-01-16T00:00:00"/>
        <d v="2016-01-17T00:00:00"/>
        <d v="2016-01-18T00:00:00"/>
        <d v="2016-01-19T00:00:00"/>
        <d v="2016-01-21T00:00:00"/>
      </sharedItems>
    </cacheField>
    <cacheField name="Time" numFmtId="19">
      <sharedItems containsSemiMixedTypes="0" containsNonDate="0" containsDate="1" containsString="0" minDate="1899-12-30T00:00:02" maxDate="1899-12-30T23:55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1">
  <r>
    <s v="R_exIYnvkoa3WFHh3"/>
    <n v="5"/>
    <x v="0"/>
    <s v="Freshman"/>
    <s v="11:00 - 12:30 pm"/>
    <s v="Other or Undecided"/>
    <s v="ON"/>
    <s v="ON"/>
    <s v="ON"/>
    <s v="ON"/>
    <s v="ON"/>
    <s v="iPod"/>
    <s v="iPad"/>
    <x v="0"/>
    <n v="1"/>
    <m/>
    <m/>
    <m/>
    <m/>
    <m/>
    <s v="11 to 15"/>
    <m/>
    <m/>
    <m/>
    <m/>
    <m/>
    <m/>
    <m/>
    <m/>
    <m/>
    <m/>
    <m/>
    <n v="2"/>
    <n v="3"/>
    <n v="2"/>
    <n v="1"/>
    <n v="1"/>
    <n v="2"/>
    <n v="4"/>
    <n v="4"/>
    <n v="4"/>
    <n v="4"/>
    <n v="2"/>
    <n v="2"/>
    <n v="2"/>
    <n v="2"/>
    <n v="3"/>
    <n v="2"/>
    <n v="2"/>
    <n v="4"/>
    <n v="2"/>
    <n v="3"/>
    <n v="1"/>
    <n v="1"/>
    <m/>
    <m/>
    <m/>
    <m/>
    <m/>
    <m/>
    <m/>
    <m/>
    <m/>
    <m/>
    <m/>
    <m/>
    <n v="1"/>
    <m/>
    <m/>
    <m/>
    <m/>
    <m/>
    <s v="66.112.227.145"/>
    <d v="2015-01-19T00:00:00"/>
    <d v="1899-12-30T10:33:46"/>
  </r>
  <r>
    <s v="R_emlVURlApv0W12R"/>
    <n v="5"/>
    <x v="0"/>
    <s v="Freshman"/>
    <s v="12:30 - 2:00 pm"/>
    <s v="Finance"/>
    <s v="ON"/>
    <s v="ON"/>
    <s v="ON"/>
    <s v="ON"/>
    <s v="ON"/>
    <s v="iPod"/>
    <s v="iPad"/>
    <x v="0"/>
    <n v="1"/>
    <m/>
    <m/>
    <m/>
    <m/>
    <m/>
    <s v="26 to 35"/>
    <m/>
    <n v="1"/>
    <m/>
    <m/>
    <m/>
    <m/>
    <n v="1"/>
    <m/>
    <m/>
    <m/>
    <m/>
    <n v="4"/>
    <n v="3"/>
    <n v="4"/>
    <n v="1"/>
    <n v="2"/>
    <n v="2"/>
    <n v="2"/>
    <n v="3"/>
    <n v="4"/>
    <n v="4"/>
    <n v="4"/>
    <n v="4"/>
    <n v="4"/>
    <n v="3"/>
    <n v="4"/>
    <n v="2"/>
    <n v="2"/>
    <n v="4"/>
    <n v="4"/>
    <n v="3"/>
    <n v="2"/>
    <n v="2"/>
    <m/>
    <m/>
    <m/>
    <m/>
    <m/>
    <n v="1"/>
    <n v="1"/>
    <n v="1"/>
    <m/>
    <m/>
    <m/>
    <n v="1"/>
    <n v="1"/>
    <m/>
    <n v="1"/>
    <m/>
    <m/>
    <m/>
    <s v="166.172.122.227"/>
    <d v="2015-01-14T00:00:00"/>
    <d v="1899-12-30T20:44:37"/>
  </r>
  <r>
    <s v="R_eJAe916Kcjs3zmt"/>
    <n v="5"/>
    <x v="0"/>
    <s v="Freshman"/>
    <s v="11:00 - 12:30 pm"/>
    <s v="Finance"/>
    <s v="ON"/>
    <s v="ON"/>
    <s v="ON"/>
    <s v="ON"/>
    <s v="ON"/>
    <s v="iPod"/>
    <s v="Other"/>
    <x v="0"/>
    <n v="1"/>
    <m/>
    <m/>
    <m/>
    <m/>
    <m/>
    <s v="6 to 10"/>
    <m/>
    <m/>
    <m/>
    <m/>
    <m/>
    <m/>
    <m/>
    <m/>
    <m/>
    <m/>
    <m/>
    <n v="2"/>
    <n v="2"/>
    <n v="4"/>
    <n v="1"/>
    <n v="1"/>
    <n v="3"/>
    <n v="2"/>
    <n v="4"/>
    <n v="4"/>
    <n v="4"/>
    <n v="4"/>
    <n v="4"/>
    <n v="2"/>
    <n v="2"/>
    <n v="4"/>
    <n v="2"/>
    <n v="2"/>
    <n v="1"/>
    <n v="4"/>
    <n v="2"/>
    <n v="4"/>
    <n v="4"/>
    <m/>
    <m/>
    <m/>
    <m/>
    <m/>
    <m/>
    <n v="1"/>
    <m/>
    <m/>
    <n v="1"/>
    <n v="1"/>
    <n v="1"/>
    <n v="1"/>
    <m/>
    <n v="1"/>
    <m/>
    <m/>
    <m/>
    <s v="24.155.47.148"/>
    <d v="2015-01-15T00:00:00"/>
    <d v="1899-12-30T11:29:35"/>
  </r>
  <r>
    <s v="R_egQRty01uheGl6d"/>
    <n v="2"/>
    <x v="0"/>
    <s v="Sophomore"/>
    <s v="11:00 - 12:30 pm"/>
    <s v="Accounting"/>
    <s v="ON"/>
    <s v="ON"/>
    <m/>
    <m/>
    <m/>
    <s v="iPod"/>
    <s v="iPad"/>
    <x v="1"/>
    <n v="1"/>
    <m/>
    <m/>
    <m/>
    <m/>
    <m/>
    <s v="6 to 10"/>
    <n v="1"/>
    <n v="1"/>
    <n v="1"/>
    <n v="1"/>
    <m/>
    <m/>
    <m/>
    <n v="1"/>
    <n v="1"/>
    <m/>
    <m/>
    <n v="3"/>
    <n v="4"/>
    <n v="4"/>
    <n v="2"/>
    <n v="3"/>
    <n v="3"/>
    <n v="4"/>
    <n v="4"/>
    <n v="5"/>
    <n v="3"/>
    <n v="2"/>
    <n v="2"/>
    <n v="2"/>
    <n v="2"/>
    <n v="4"/>
    <n v="2"/>
    <n v="2"/>
    <n v="4"/>
    <n v="3"/>
    <n v="2"/>
    <n v="4"/>
    <n v="2"/>
    <m/>
    <m/>
    <m/>
    <m/>
    <m/>
    <m/>
    <m/>
    <m/>
    <m/>
    <n v="1"/>
    <m/>
    <m/>
    <n v="1"/>
    <m/>
    <m/>
    <m/>
    <m/>
    <m/>
    <s v="166.172.122.139"/>
    <d v="2015-01-14T00:00:00"/>
    <d v="1899-12-30T22:09:18"/>
  </r>
  <r>
    <s v="R_daMwFl2BW92iWgd"/>
    <n v="0"/>
    <x v="0"/>
    <s v="Freshman"/>
    <s v="9:30 - 11:00 am"/>
    <s v="Finance"/>
    <m/>
    <m/>
    <m/>
    <m/>
    <m/>
    <s v="iPod"/>
    <s v="iPad"/>
    <x v="0"/>
    <n v="1"/>
    <m/>
    <m/>
    <m/>
    <m/>
    <m/>
    <s v="11 to 15"/>
    <m/>
    <m/>
    <m/>
    <m/>
    <m/>
    <m/>
    <n v="1"/>
    <n v="1"/>
    <m/>
    <m/>
    <m/>
    <n v="3"/>
    <n v="4"/>
    <n v="3"/>
    <n v="2"/>
    <n v="2"/>
    <n v="2"/>
    <n v="4"/>
    <n v="2"/>
    <n v="2"/>
    <n v="3"/>
    <n v="2"/>
    <n v="2"/>
    <n v="2"/>
    <n v="3"/>
    <n v="3"/>
    <n v="2"/>
    <n v="2"/>
    <n v="4"/>
    <n v="4"/>
    <n v="3"/>
    <n v="2"/>
    <n v="2"/>
    <m/>
    <m/>
    <m/>
    <m/>
    <m/>
    <m/>
    <m/>
    <m/>
    <m/>
    <m/>
    <m/>
    <m/>
    <n v="1"/>
    <m/>
    <m/>
    <m/>
    <m/>
    <m/>
    <s v="70.138.50.98"/>
    <d v="2015-01-15T00:00:00"/>
    <d v="1899-12-30T14:05:25"/>
  </r>
  <r>
    <s v="R_d6z3bQylEdXrHEN"/>
    <n v="0"/>
    <x v="0"/>
    <s v="Freshman"/>
    <s v="9:30 - 11:00 am"/>
    <s v="Other or Undecided"/>
    <m/>
    <m/>
    <m/>
    <m/>
    <m/>
    <s v="iPod"/>
    <m/>
    <x v="0"/>
    <n v="1"/>
    <m/>
    <m/>
    <m/>
    <m/>
    <m/>
    <s v="more than 35"/>
    <m/>
    <m/>
    <m/>
    <m/>
    <m/>
    <m/>
    <m/>
    <m/>
    <m/>
    <m/>
    <m/>
    <n v="3"/>
    <n v="4"/>
    <n v="2"/>
    <n v="1"/>
    <n v="1"/>
    <n v="2"/>
    <n v="4"/>
    <n v="3"/>
    <n v="5"/>
    <n v="3"/>
    <n v="3"/>
    <n v="4"/>
    <n v="3"/>
    <n v="2"/>
    <n v="3"/>
    <n v="1"/>
    <n v="2"/>
    <n v="3"/>
    <n v="5"/>
    <n v="1"/>
    <n v="2"/>
    <n v="2"/>
    <m/>
    <m/>
    <m/>
    <m/>
    <m/>
    <m/>
    <m/>
    <m/>
    <m/>
    <m/>
    <n v="1"/>
    <n v="1"/>
    <n v="1"/>
    <n v="1"/>
    <n v="1"/>
    <m/>
    <m/>
    <m/>
    <s v="64.148.255.22"/>
    <d v="2015-01-16T00:00:00"/>
    <d v="1899-12-30T11:31:00"/>
  </r>
  <r>
    <s v="R_cSF0uAKTsapEaiN"/>
    <n v="5"/>
    <x v="0"/>
    <s v="Sophomore"/>
    <s v="11:00 - 12:30 pm"/>
    <s v="Accounting"/>
    <s v="ON"/>
    <s v="ON"/>
    <s v="ON"/>
    <s v="ON"/>
    <s v="ON"/>
    <s v="iPod"/>
    <s v="iPad"/>
    <x v="0"/>
    <n v="1"/>
    <m/>
    <m/>
    <m/>
    <m/>
    <m/>
    <s v="16 to 20"/>
    <n v="1"/>
    <n v="1"/>
    <m/>
    <m/>
    <m/>
    <m/>
    <n v="1"/>
    <n v="1"/>
    <n v="1"/>
    <m/>
    <m/>
    <n v="4"/>
    <n v="4"/>
    <n v="2"/>
    <n v="2"/>
    <n v="2"/>
    <n v="2"/>
    <n v="4"/>
    <n v="4"/>
    <n v="4"/>
    <n v="4"/>
    <n v="3"/>
    <n v="4"/>
    <n v="2"/>
    <n v="3"/>
    <n v="4"/>
    <n v="3"/>
    <n v="3"/>
    <n v="4"/>
    <n v="4"/>
    <n v="4"/>
    <n v="2"/>
    <n v="4"/>
    <n v="1"/>
    <m/>
    <m/>
    <m/>
    <n v="1"/>
    <m/>
    <n v="1"/>
    <n v="1"/>
    <m/>
    <m/>
    <n v="1"/>
    <m/>
    <n v="1"/>
    <n v="1"/>
    <n v="1"/>
    <m/>
    <m/>
    <m/>
    <s v="99.2.125.25"/>
    <d v="2015-01-14T00:00:00"/>
    <d v="1899-12-30T20:45:13"/>
  </r>
  <r>
    <s v="R_cOMG2Lw9eGRKMIZ"/>
    <n v="5"/>
    <x v="0"/>
    <s v="Freshman"/>
    <s v="9:30 - 11:00 am"/>
    <s v="Finance"/>
    <s v="ON"/>
    <s v="ON"/>
    <s v="ON"/>
    <s v="ON"/>
    <s v="ON"/>
    <s v="iPod"/>
    <s v="iPad Mini"/>
    <x v="2"/>
    <m/>
    <m/>
    <n v="1"/>
    <m/>
    <m/>
    <m/>
    <s v="21 to 25"/>
    <n v="1"/>
    <n v="1"/>
    <m/>
    <m/>
    <m/>
    <m/>
    <n v="1"/>
    <n v="1"/>
    <n v="1"/>
    <m/>
    <m/>
    <n v="4"/>
    <n v="5"/>
    <n v="4"/>
    <n v="3"/>
    <n v="2"/>
    <n v="2"/>
    <n v="2"/>
    <n v="4"/>
    <n v="4"/>
    <n v="3"/>
    <n v="2"/>
    <n v="4"/>
    <n v="2"/>
    <n v="2"/>
    <n v="4"/>
    <n v="2"/>
    <n v="2"/>
    <n v="4"/>
    <n v="3"/>
    <n v="2"/>
    <n v="2"/>
    <n v="2"/>
    <m/>
    <m/>
    <m/>
    <m/>
    <m/>
    <m/>
    <n v="1"/>
    <m/>
    <m/>
    <m/>
    <m/>
    <m/>
    <n v="1"/>
    <m/>
    <m/>
    <m/>
    <m/>
    <m/>
    <s v="67.11.74.227"/>
    <d v="2015-01-15T00:00:00"/>
    <d v="1899-12-30T19:14:30"/>
  </r>
  <r>
    <s v="R_cO6fZfIstzhNVVH"/>
    <n v="0"/>
    <x v="0"/>
    <s v="Freshman"/>
    <s v="11:00 - 12:30 pm"/>
    <s v="Finance"/>
    <m/>
    <m/>
    <m/>
    <m/>
    <m/>
    <s v="iPod"/>
    <s v="Samsung"/>
    <x v="3"/>
    <m/>
    <n v="1"/>
    <m/>
    <m/>
    <m/>
    <m/>
    <s v="6 to 10"/>
    <m/>
    <n v="1"/>
    <n v="1"/>
    <m/>
    <m/>
    <m/>
    <m/>
    <n v="1"/>
    <n v="1"/>
    <m/>
    <m/>
    <n v="4"/>
    <n v="5"/>
    <n v="5"/>
    <n v="1"/>
    <n v="2"/>
    <n v="4"/>
    <n v="1"/>
    <n v="1"/>
    <n v="1"/>
    <n v="1"/>
    <n v="5"/>
    <n v="4"/>
    <n v="5"/>
    <n v="5"/>
    <n v="5"/>
    <n v="3"/>
    <n v="4"/>
    <n v="2"/>
    <n v="4"/>
    <n v="2"/>
    <n v="4"/>
    <n v="5"/>
    <m/>
    <n v="1"/>
    <m/>
    <m/>
    <m/>
    <n v="1"/>
    <n v="1"/>
    <n v="1"/>
    <m/>
    <m/>
    <n v="1"/>
    <n v="1"/>
    <n v="1"/>
    <n v="1"/>
    <n v="1"/>
    <n v="1"/>
    <m/>
    <n v="1"/>
    <s v="64.91.131.178"/>
    <d v="2015-01-14T00:00:00"/>
    <d v="1899-12-30T21:21:37"/>
  </r>
  <r>
    <s v="R_cIqF7PgC8k1ldtz"/>
    <n v="0"/>
    <x v="0"/>
    <s v="Freshman"/>
    <s v="11:00 - 12:30 pm"/>
    <s v="Accounting"/>
    <m/>
    <m/>
    <m/>
    <m/>
    <m/>
    <s v="iPod"/>
    <s v="iPad"/>
    <x v="0"/>
    <n v="1"/>
    <m/>
    <m/>
    <m/>
    <m/>
    <m/>
    <s v="16 to 20"/>
    <m/>
    <n v="1"/>
    <m/>
    <m/>
    <n v="1"/>
    <m/>
    <n v="1"/>
    <n v="1"/>
    <n v="1"/>
    <m/>
    <m/>
    <n v="2"/>
    <n v="4"/>
    <n v="4"/>
    <n v="3"/>
    <n v="3"/>
    <n v="3"/>
    <n v="4"/>
    <n v="2"/>
    <n v="4"/>
    <n v="2"/>
    <n v="2"/>
    <n v="4"/>
    <n v="2"/>
    <n v="4"/>
    <n v="2"/>
    <n v="2"/>
    <n v="2"/>
    <n v="5"/>
    <n v="3"/>
    <n v="2"/>
    <n v="2"/>
    <n v="3"/>
    <m/>
    <m/>
    <m/>
    <m/>
    <m/>
    <m/>
    <m/>
    <m/>
    <m/>
    <m/>
    <m/>
    <m/>
    <n v="1"/>
    <m/>
    <m/>
    <m/>
    <m/>
    <m/>
    <s v="76.31.20.124"/>
    <d v="2015-01-16T00:00:00"/>
    <d v="1899-12-30T15:11:08"/>
  </r>
  <r>
    <s v="R_cGfbm3RafMWfgcR"/>
    <n v="5"/>
    <x v="0"/>
    <s v="Freshman"/>
    <s v="12:30 - 2:00 pm"/>
    <s v="Other or Undecided"/>
    <s v="ON"/>
    <s v="ON"/>
    <s v="ON"/>
    <s v="ON"/>
    <s v="ON"/>
    <s v="iPod"/>
    <s v="iPad"/>
    <x v="2"/>
    <n v="1"/>
    <m/>
    <m/>
    <m/>
    <m/>
    <m/>
    <s v="more than 35"/>
    <m/>
    <m/>
    <m/>
    <m/>
    <m/>
    <m/>
    <m/>
    <m/>
    <m/>
    <m/>
    <m/>
    <n v="4"/>
    <n v="4"/>
    <n v="4"/>
    <n v="3"/>
    <n v="2"/>
    <n v="3"/>
    <n v="4"/>
    <n v="2"/>
    <n v="4"/>
    <n v="2"/>
    <n v="3"/>
    <n v="3"/>
    <n v="3"/>
    <n v="3"/>
    <n v="2"/>
    <n v="2"/>
    <n v="2"/>
    <n v="3"/>
    <n v="4"/>
    <n v="3"/>
    <n v="1"/>
    <n v="1"/>
    <m/>
    <m/>
    <m/>
    <m/>
    <n v="1"/>
    <m/>
    <m/>
    <m/>
    <m/>
    <m/>
    <m/>
    <m/>
    <n v="1"/>
    <m/>
    <m/>
    <m/>
    <m/>
    <m/>
    <s v="67.10.123.167"/>
    <d v="2015-01-16T00:00:00"/>
    <d v="1899-12-30T18:40:28"/>
  </r>
  <r>
    <s v="R_cAdX6yj1Znx0rkh"/>
    <n v="0"/>
    <x v="0"/>
    <s v="Freshman"/>
    <s v="12:30 - 2:00 pm"/>
    <s v="Finance"/>
    <m/>
    <m/>
    <m/>
    <m/>
    <m/>
    <s v="iPod"/>
    <s v="iPad"/>
    <x v="0"/>
    <n v="1"/>
    <m/>
    <m/>
    <m/>
    <m/>
    <m/>
    <s v="21 to 25"/>
    <m/>
    <m/>
    <m/>
    <m/>
    <m/>
    <m/>
    <m/>
    <m/>
    <m/>
    <m/>
    <m/>
    <n v="3"/>
    <n v="2"/>
    <n v="3"/>
    <n v="1"/>
    <n v="2"/>
    <n v="2"/>
    <n v="2"/>
    <n v="2"/>
    <n v="4"/>
    <n v="4"/>
    <n v="4"/>
    <n v="3"/>
    <n v="2"/>
    <n v="2"/>
    <n v="4"/>
    <n v="2"/>
    <n v="2"/>
    <n v="4"/>
    <n v="3"/>
    <n v="2"/>
    <n v="2"/>
    <n v="2"/>
    <m/>
    <m/>
    <m/>
    <m/>
    <m/>
    <m/>
    <m/>
    <n v="1"/>
    <n v="1"/>
    <m/>
    <m/>
    <m/>
    <n v="1"/>
    <m/>
    <n v="1"/>
    <m/>
    <m/>
    <m/>
    <s v="99.61.67.51"/>
    <d v="2015-01-18T00:00:00"/>
    <d v="1899-12-30T23:04:25"/>
  </r>
  <r>
    <s v="R_bvKT95KfkFcwwYt"/>
    <n v="1"/>
    <x v="0"/>
    <s v="Freshman"/>
    <m/>
    <s v="Other or Undecided"/>
    <m/>
    <s v="ON"/>
    <m/>
    <m/>
    <m/>
    <s v="iPod"/>
    <s v="iPad"/>
    <x v="0"/>
    <n v="1"/>
    <m/>
    <m/>
    <m/>
    <m/>
    <m/>
    <s v="21 to 25"/>
    <m/>
    <m/>
    <m/>
    <m/>
    <m/>
    <m/>
    <n v="1"/>
    <m/>
    <m/>
    <m/>
    <m/>
    <n v="2"/>
    <n v="4"/>
    <n v="3"/>
    <n v="1"/>
    <n v="2"/>
    <n v="3"/>
    <n v="4"/>
    <n v="4"/>
    <n v="1"/>
    <n v="4"/>
    <n v="4"/>
    <n v="5"/>
    <n v="4"/>
    <n v="4"/>
    <n v="4"/>
    <n v="3"/>
    <n v="4"/>
    <n v="4"/>
    <n v="4"/>
    <n v="3"/>
    <n v="2"/>
    <n v="3"/>
    <m/>
    <m/>
    <n v="1"/>
    <m/>
    <n v="1"/>
    <n v="1"/>
    <n v="1"/>
    <m/>
    <m/>
    <m/>
    <n v="1"/>
    <n v="1"/>
    <n v="1"/>
    <n v="1"/>
    <n v="1"/>
    <m/>
    <m/>
    <m/>
    <s v="67.61.104.12"/>
    <d v="2015-01-14T00:00:00"/>
    <d v="1899-12-30T18:44:24"/>
  </r>
  <r>
    <s v="R_bsh1MA1QbJyt3Vj"/>
    <n v="5"/>
    <x v="0"/>
    <s v="Freshman"/>
    <s v="9:30 - 11:00 am"/>
    <s v="Finance"/>
    <s v="ON"/>
    <s v="ON"/>
    <s v="ON"/>
    <s v="ON"/>
    <s v="ON"/>
    <s v="iPod"/>
    <m/>
    <x v="0"/>
    <n v="1"/>
    <m/>
    <m/>
    <m/>
    <m/>
    <m/>
    <s v="16 to 20"/>
    <m/>
    <n v="1"/>
    <n v="1"/>
    <n v="1"/>
    <n v="1"/>
    <n v="1"/>
    <n v="1"/>
    <n v="1"/>
    <m/>
    <m/>
    <m/>
    <n v="4"/>
    <n v="5"/>
    <n v="4"/>
    <n v="3"/>
    <n v="3"/>
    <n v="3"/>
    <n v="5"/>
    <n v="3"/>
    <n v="1"/>
    <n v="5"/>
    <n v="5"/>
    <n v="5"/>
    <n v="4"/>
    <n v="4"/>
    <n v="4"/>
    <n v="2"/>
    <n v="2"/>
    <n v="3"/>
    <n v="4"/>
    <n v="2"/>
    <n v="2"/>
    <n v="3"/>
    <n v="1"/>
    <m/>
    <m/>
    <m/>
    <n v="1"/>
    <m/>
    <m/>
    <n v="1"/>
    <m/>
    <m/>
    <m/>
    <m/>
    <n v="1"/>
    <n v="1"/>
    <n v="1"/>
    <m/>
    <n v="1"/>
    <m/>
    <s v="64.148.253.217"/>
    <d v="2015-01-14T00:00:00"/>
    <d v="1899-12-30T21:57:23"/>
  </r>
  <r>
    <s v="R_bsc3QTi9FyA6cTP"/>
    <n v="0"/>
    <x v="0"/>
    <s v="Freshman"/>
    <s v="9:30 - 11:00 am"/>
    <s v="Finance"/>
    <m/>
    <m/>
    <m/>
    <m/>
    <m/>
    <s v="iPod"/>
    <m/>
    <x v="4"/>
    <n v="1"/>
    <m/>
    <m/>
    <m/>
    <m/>
    <m/>
    <s v="11 to 15"/>
    <n v="1"/>
    <n v="1"/>
    <n v="1"/>
    <n v="1"/>
    <n v="1"/>
    <m/>
    <n v="1"/>
    <n v="1"/>
    <n v="1"/>
    <n v="1"/>
    <m/>
    <n v="4"/>
    <n v="4"/>
    <n v="4"/>
    <n v="4"/>
    <n v="2"/>
    <n v="3"/>
    <n v="4"/>
    <n v="5"/>
    <n v="5"/>
    <n v="5"/>
    <n v="5"/>
    <n v="5"/>
    <n v="5"/>
    <n v="5"/>
    <n v="5"/>
    <n v="4"/>
    <n v="3"/>
    <n v="4"/>
    <n v="5"/>
    <n v="4"/>
    <n v="5"/>
    <n v="5"/>
    <m/>
    <m/>
    <n v="1"/>
    <m/>
    <n v="1"/>
    <n v="1"/>
    <m/>
    <n v="1"/>
    <m/>
    <m/>
    <n v="1"/>
    <n v="1"/>
    <n v="1"/>
    <n v="1"/>
    <n v="1"/>
    <m/>
    <n v="1"/>
    <n v="1"/>
    <s v="24.184.117.153"/>
    <d v="2015-01-14T00:00:00"/>
    <d v="1899-12-30T22:57:33"/>
  </r>
  <r>
    <s v="R_brWfYda4NmGniYd"/>
    <n v="0"/>
    <x v="0"/>
    <s v="Freshman"/>
    <s v="9:30 - 11:00 am"/>
    <s v="Finance"/>
    <m/>
    <m/>
    <m/>
    <m/>
    <m/>
    <s v="iPod"/>
    <m/>
    <x v="0"/>
    <n v="1"/>
    <m/>
    <m/>
    <m/>
    <m/>
    <m/>
    <s v="26 to 35"/>
    <m/>
    <m/>
    <m/>
    <m/>
    <m/>
    <m/>
    <m/>
    <m/>
    <m/>
    <m/>
    <m/>
    <n v="3"/>
    <n v="4"/>
    <n v="4"/>
    <n v="2"/>
    <n v="3"/>
    <n v="3"/>
    <n v="4"/>
    <n v="2"/>
    <n v="4"/>
    <n v="3"/>
    <n v="2"/>
    <n v="4"/>
    <n v="2"/>
    <n v="2"/>
    <n v="4"/>
    <n v="2"/>
    <n v="2"/>
    <n v="4"/>
    <n v="3"/>
    <n v="4"/>
    <n v="2"/>
    <n v="2"/>
    <m/>
    <m/>
    <m/>
    <m/>
    <m/>
    <m/>
    <m/>
    <m/>
    <m/>
    <m/>
    <m/>
    <m/>
    <n v="1"/>
    <m/>
    <m/>
    <m/>
    <m/>
    <m/>
    <s v="75.16.185.235"/>
    <d v="2015-01-14T00:00:00"/>
    <d v="1899-12-30T01:20:16"/>
  </r>
  <r>
    <s v="R_bpGIxGo9PyR9Sqp"/>
    <n v="0"/>
    <x v="0"/>
    <s v="Freshman"/>
    <s v="11:00 - 12:30 pm"/>
    <s v="Marketing"/>
    <m/>
    <m/>
    <m/>
    <m/>
    <m/>
    <s v="iPod"/>
    <s v="iPad Mini"/>
    <x v="4"/>
    <n v="1"/>
    <m/>
    <m/>
    <m/>
    <m/>
    <m/>
    <s v="11 to 15"/>
    <m/>
    <m/>
    <m/>
    <m/>
    <m/>
    <m/>
    <n v="1"/>
    <m/>
    <m/>
    <m/>
    <m/>
    <n v="4"/>
    <n v="2"/>
    <n v="1"/>
    <n v="1"/>
    <n v="2"/>
    <n v="1"/>
    <n v="4"/>
    <n v="2"/>
    <n v="5"/>
    <n v="5"/>
    <n v="4"/>
    <n v="2"/>
    <n v="1"/>
    <n v="2"/>
    <n v="2"/>
    <n v="2"/>
    <n v="2"/>
    <n v="3"/>
    <n v="2"/>
    <n v="1"/>
    <n v="1"/>
    <n v="2"/>
    <m/>
    <m/>
    <m/>
    <m/>
    <m/>
    <m/>
    <m/>
    <m/>
    <m/>
    <n v="1"/>
    <m/>
    <m/>
    <n v="1"/>
    <m/>
    <m/>
    <m/>
    <m/>
    <m/>
    <s v="75.109.95.114"/>
    <d v="2015-01-14T00:00:00"/>
    <d v="1899-12-30T21:09:44"/>
  </r>
  <r>
    <s v="R_bK6MVx9YDkQYh9P"/>
    <n v="2"/>
    <x v="0"/>
    <s v="Freshman"/>
    <s v="11:00 - 12:30 pm"/>
    <s v="Finance"/>
    <m/>
    <s v="ON"/>
    <s v="ON"/>
    <m/>
    <m/>
    <s v="iPod"/>
    <m/>
    <x v="0"/>
    <n v="1"/>
    <m/>
    <m/>
    <m/>
    <m/>
    <m/>
    <s v="more than 35"/>
    <m/>
    <m/>
    <m/>
    <m/>
    <m/>
    <m/>
    <n v="1"/>
    <m/>
    <m/>
    <m/>
    <m/>
    <n v="1"/>
    <n v="5"/>
    <n v="1"/>
    <n v="1"/>
    <n v="1"/>
    <n v="1"/>
    <n v="5"/>
    <n v="3"/>
    <n v="5"/>
    <n v="5"/>
    <n v="5"/>
    <n v="3"/>
    <n v="1"/>
    <n v="4"/>
    <n v="5"/>
    <n v="3"/>
    <n v="3"/>
    <n v="5"/>
    <n v="5"/>
    <n v="3"/>
    <n v="1"/>
    <n v="1"/>
    <m/>
    <m/>
    <n v="1"/>
    <m/>
    <n v="1"/>
    <m/>
    <n v="1"/>
    <m/>
    <m/>
    <m/>
    <m/>
    <m/>
    <n v="1"/>
    <m/>
    <m/>
    <m/>
    <m/>
    <m/>
    <s v="98.199.169.109"/>
    <d v="2015-01-18T00:00:00"/>
    <d v="1899-12-30T14:37:48"/>
  </r>
  <r>
    <s v="R_bfqroDTintzwPpr"/>
    <n v="4"/>
    <x v="0"/>
    <s v="Freshman"/>
    <s v="11:00 - 12:30 pm"/>
    <s v="Finance"/>
    <s v="ON"/>
    <s v="ON"/>
    <s v="ON"/>
    <s v="ON"/>
    <m/>
    <s v="Other"/>
    <s v="Other"/>
    <x v="2"/>
    <n v="1"/>
    <m/>
    <m/>
    <m/>
    <m/>
    <m/>
    <s v="16 to 20"/>
    <m/>
    <n v="1"/>
    <m/>
    <m/>
    <m/>
    <m/>
    <m/>
    <m/>
    <m/>
    <m/>
    <m/>
    <n v="4"/>
    <n v="4"/>
    <n v="2"/>
    <n v="2"/>
    <n v="2"/>
    <n v="2"/>
    <n v="4"/>
    <n v="3"/>
    <n v="4"/>
    <n v="2"/>
    <n v="4"/>
    <n v="4"/>
    <n v="2"/>
    <n v="5"/>
    <n v="4"/>
    <n v="3"/>
    <n v="3"/>
    <n v="4"/>
    <n v="4"/>
    <n v="1"/>
    <n v="2"/>
    <n v="2"/>
    <n v="1"/>
    <m/>
    <m/>
    <m/>
    <m/>
    <m/>
    <m/>
    <m/>
    <m/>
    <n v="1"/>
    <m/>
    <m/>
    <n v="1"/>
    <m/>
    <m/>
    <m/>
    <m/>
    <m/>
    <s v="99.7.233.124"/>
    <d v="2015-01-12T00:00:00"/>
    <d v="1899-12-30T16:54:16"/>
  </r>
  <r>
    <s v="R_bEPJIY4rKJBXBo9"/>
    <n v="0"/>
    <x v="0"/>
    <s v="Freshman"/>
    <s v="11:00 - 12:30 pm"/>
    <s v="Accounting"/>
    <m/>
    <m/>
    <m/>
    <m/>
    <m/>
    <s v="iPod"/>
    <s v="Other"/>
    <x v="1"/>
    <n v="1"/>
    <m/>
    <m/>
    <m/>
    <m/>
    <m/>
    <s v="6 to 10"/>
    <m/>
    <m/>
    <m/>
    <m/>
    <m/>
    <m/>
    <m/>
    <m/>
    <m/>
    <m/>
    <m/>
    <n v="3"/>
    <n v="2"/>
    <n v="4"/>
    <n v="2"/>
    <n v="2"/>
    <n v="3"/>
    <n v="2"/>
    <n v="3"/>
    <n v="5"/>
    <n v="5"/>
    <n v="3"/>
    <n v="2"/>
    <n v="2"/>
    <n v="2"/>
    <n v="3"/>
    <n v="3"/>
    <n v="2"/>
    <n v="4"/>
    <n v="4"/>
    <n v="3"/>
    <n v="2"/>
    <n v="2"/>
    <n v="1"/>
    <m/>
    <m/>
    <m/>
    <m/>
    <m/>
    <m/>
    <m/>
    <m/>
    <n v="1"/>
    <n v="1"/>
    <m/>
    <n v="1"/>
    <m/>
    <n v="1"/>
    <m/>
    <m/>
    <m/>
    <s v="107.135.236.73"/>
    <d v="2015-01-15T00:00:00"/>
    <d v="1899-12-30T19:28:55"/>
  </r>
  <r>
    <s v="R_bdt5KPOuZRrrfr7"/>
    <n v="5"/>
    <x v="0"/>
    <s v="Freshman"/>
    <s v="9:30 - 11:00 am"/>
    <s v="Finance"/>
    <s v="ON"/>
    <s v="ON"/>
    <s v="ON"/>
    <s v="ON"/>
    <s v="ON"/>
    <s v="iPod"/>
    <m/>
    <x v="0"/>
    <n v="1"/>
    <m/>
    <m/>
    <m/>
    <m/>
    <m/>
    <s v="16 to 20"/>
    <m/>
    <m/>
    <m/>
    <m/>
    <m/>
    <m/>
    <m/>
    <m/>
    <m/>
    <m/>
    <m/>
    <n v="3"/>
    <n v="4"/>
    <n v="3"/>
    <n v="1"/>
    <n v="1"/>
    <n v="3"/>
    <n v="3"/>
    <n v="2"/>
    <n v="2"/>
    <n v="4"/>
    <n v="3"/>
    <n v="3"/>
    <n v="2"/>
    <n v="2"/>
    <n v="2"/>
    <n v="2"/>
    <n v="2"/>
    <n v="4"/>
    <n v="4"/>
    <n v="4"/>
    <n v="2"/>
    <n v="2"/>
    <m/>
    <m/>
    <m/>
    <m/>
    <m/>
    <m/>
    <m/>
    <m/>
    <m/>
    <m/>
    <m/>
    <m/>
    <n v="1"/>
    <m/>
    <m/>
    <m/>
    <m/>
    <m/>
    <s v="128.62.77.183"/>
    <d v="2015-01-17T00:00:00"/>
    <d v="1899-12-30T00:00:02"/>
  </r>
  <r>
    <s v="R_bd9p1yllviQD8O1"/>
    <n v="0"/>
    <x v="0"/>
    <s v="Freshman"/>
    <s v="12:30 - 2:00 pm"/>
    <s v="Finance"/>
    <m/>
    <m/>
    <m/>
    <m/>
    <m/>
    <s v="iPod"/>
    <s v="iPad"/>
    <x v="2"/>
    <m/>
    <m/>
    <n v="1"/>
    <m/>
    <m/>
    <m/>
    <s v="16 to 20"/>
    <m/>
    <n v="1"/>
    <m/>
    <m/>
    <m/>
    <m/>
    <n v="1"/>
    <n v="1"/>
    <n v="1"/>
    <m/>
    <m/>
    <n v="4"/>
    <n v="4"/>
    <n v="3"/>
    <n v="3"/>
    <n v="3"/>
    <n v="2"/>
    <n v="4"/>
    <n v="3"/>
    <n v="4"/>
    <n v="4"/>
    <n v="2"/>
    <n v="4"/>
    <n v="2"/>
    <n v="2"/>
    <n v="4"/>
    <n v="2"/>
    <n v="2"/>
    <n v="4"/>
    <n v="4"/>
    <n v="3"/>
    <n v="3"/>
    <n v="1"/>
    <n v="1"/>
    <m/>
    <m/>
    <m/>
    <m/>
    <m/>
    <n v="1"/>
    <m/>
    <m/>
    <m/>
    <m/>
    <m/>
    <n v="1"/>
    <m/>
    <n v="1"/>
    <m/>
    <m/>
    <m/>
    <s v="99.70.94.53"/>
    <d v="2015-01-18T00:00:00"/>
    <d v="1899-12-30T02:04:17"/>
  </r>
  <r>
    <s v="R_bCt5fQMO42tEVtb"/>
    <n v="0"/>
    <x v="0"/>
    <s v="Freshman"/>
    <s v="12:30 - 2:00 pm"/>
    <s v="Marketing"/>
    <m/>
    <m/>
    <m/>
    <m/>
    <m/>
    <s v="iPod"/>
    <s v="iPad"/>
    <x v="4"/>
    <n v="1"/>
    <m/>
    <m/>
    <m/>
    <m/>
    <m/>
    <s v="11 to 15"/>
    <m/>
    <m/>
    <m/>
    <m/>
    <m/>
    <m/>
    <m/>
    <n v="1"/>
    <n v="1"/>
    <m/>
    <m/>
    <n v="3"/>
    <n v="5"/>
    <n v="2"/>
    <n v="2"/>
    <n v="2"/>
    <n v="2"/>
    <n v="3"/>
    <n v="2"/>
    <n v="4"/>
    <n v="2"/>
    <n v="2"/>
    <n v="2"/>
    <n v="2"/>
    <n v="2"/>
    <n v="2"/>
    <n v="2"/>
    <n v="2"/>
    <n v="3"/>
    <n v="3"/>
    <n v="2"/>
    <n v="2"/>
    <n v="2"/>
    <m/>
    <m/>
    <m/>
    <m/>
    <m/>
    <m/>
    <m/>
    <m/>
    <m/>
    <m/>
    <m/>
    <m/>
    <m/>
    <m/>
    <m/>
    <m/>
    <m/>
    <m/>
    <s v="108.213.137.117"/>
    <d v="2015-01-12T00:00:00"/>
    <d v="1899-12-30T14:51:03"/>
  </r>
  <r>
    <s v="R_bBGi0yFaI4Rnx6R"/>
    <n v="5"/>
    <x v="0"/>
    <s v="Freshman"/>
    <s v="9:30 - 11:00 am"/>
    <s v="Finance"/>
    <s v="ON"/>
    <s v="ON"/>
    <s v="ON"/>
    <s v="ON"/>
    <s v="ON"/>
    <s v="iPod"/>
    <m/>
    <x v="0"/>
    <n v="1"/>
    <m/>
    <m/>
    <m/>
    <m/>
    <m/>
    <s v="more than 35"/>
    <n v="1"/>
    <m/>
    <m/>
    <m/>
    <m/>
    <m/>
    <m/>
    <n v="1"/>
    <n v="1"/>
    <m/>
    <m/>
    <n v="2"/>
    <n v="3"/>
    <n v="3"/>
    <n v="2"/>
    <n v="2"/>
    <n v="3"/>
    <n v="4"/>
    <n v="2"/>
    <n v="4"/>
    <n v="5"/>
    <n v="4"/>
    <n v="2"/>
    <n v="1"/>
    <n v="1"/>
    <n v="1"/>
    <n v="1"/>
    <n v="1"/>
    <n v="4"/>
    <n v="4"/>
    <n v="3"/>
    <n v="1"/>
    <n v="1"/>
    <m/>
    <m/>
    <m/>
    <m/>
    <m/>
    <m/>
    <m/>
    <m/>
    <m/>
    <m/>
    <m/>
    <m/>
    <n v="1"/>
    <m/>
    <n v="1"/>
    <m/>
    <m/>
    <m/>
    <s v="166.173.186.95"/>
    <d v="2015-01-15T00:00:00"/>
    <d v="1899-12-30T04:36:34"/>
  </r>
  <r>
    <s v="R_b8cDKS7dCnCoD3L"/>
    <n v="5"/>
    <x v="0"/>
    <s v="Freshman"/>
    <s v="12:30 - 2:00 pm"/>
    <s v="Supply Chain"/>
    <s v="ON"/>
    <s v="ON"/>
    <s v="ON"/>
    <s v="ON"/>
    <s v="ON"/>
    <s v="Other"/>
    <s v="Other"/>
    <x v="0"/>
    <n v="1"/>
    <m/>
    <m/>
    <m/>
    <m/>
    <m/>
    <s v="more than 35"/>
    <m/>
    <m/>
    <m/>
    <m/>
    <m/>
    <m/>
    <m/>
    <n v="1"/>
    <n v="1"/>
    <m/>
    <m/>
    <n v="3"/>
    <n v="3"/>
    <n v="4"/>
    <n v="2"/>
    <n v="1"/>
    <n v="3"/>
    <n v="4"/>
    <n v="3"/>
    <n v="4"/>
    <n v="2"/>
    <n v="4"/>
    <n v="4"/>
    <n v="2"/>
    <n v="3"/>
    <n v="3"/>
    <n v="2"/>
    <n v="3"/>
    <n v="4"/>
    <n v="3"/>
    <n v="1"/>
    <n v="3"/>
    <n v="3"/>
    <m/>
    <m/>
    <m/>
    <m/>
    <m/>
    <m/>
    <n v="1"/>
    <n v="1"/>
    <m/>
    <m/>
    <m/>
    <m/>
    <n v="1"/>
    <n v="1"/>
    <n v="1"/>
    <m/>
    <m/>
    <m/>
    <s v="128.62.70.187"/>
    <d v="2015-01-19T00:00:00"/>
    <d v="1899-12-30T08:22:24"/>
  </r>
  <r>
    <s v="R_b3Luh98USSSpy9T"/>
    <n v="5"/>
    <x v="0"/>
    <s v="Freshman"/>
    <s v="9:30 - 11:00 am"/>
    <s v="Other or Undecided"/>
    <s v="ON"/>
    <s v="ON"/>
    <s v="ON"/>
    <s v="ON"/>
    <s v="ON"/>
    <s v="iPod"/>
    <s v="iPad"/>
    <x v="0"/>
    <n v="1"/>
    <m/>
    <m/>
    <m/>
    <m/>
    <m/>
    <s v="16 to 20"/>
    <m/>
    <m/>
    <m/>
    <m/>
    <m/>
    <m/>
    <n v="1"/>
    <n v="1"/>
    <m/>
    <m/>
    <m/>
    <n v="4"/>
    <n v="4"/>
    <n v="3"/>
    <n v="3"/>
    <n v="3"/>
    <n v="3"/>
    <n v="4"/>
    <n v="3"/>
    <n v="5"/>
    <n v="1"/>
    <n v="4"/>
    <n v="4"/>
    <n v="2"/>
    <n v="3"/>
    <n v="4"/>
    <n v="2"/>
    <n v="3"/>
    <n v="4"/>
    <n v="4"/>
    <n v="3"/>
    <n v="2"/>
    <n v="2"/>
    <m/>
    <m/>
    <m/>
    <m/>
    <m/>
    <m/>
    <n v="1"/>
    <n v="1"/>
    <m/>
    <n v="1"/>
    <n v="1"/>
    <m/>
    <n v="1"/>
    <m/>
    <n v="1"/>
    <m/>
    <m/>
    <m/>
    <s v="99.100.103.232"/>
    <d v="2015-01-16T00:00:00"/>
    <d v="1899-12-30T11:26:51"/>
  </r>
  <r>
    <s v="R_b1NNf83xuAhWaqh"/>
    <n v="3"/>
    <x v="0"/>
    <s v="Freshman"/>
    <s v="11:00 - 12:30 pm"/>
    <s v="Finance"/>
    <m/>
    <s v="ON"/>
    <s v="ON"/>
    <s v="ON"/>
    <m/>
    <s v="iPod"/>
    <s v="iPad"/>
    <x v="0"/>
    <n v="1"/>
    <m/>
    <m/>
    <m/>
    <m/>
    <m/>
    <s v="21 to 25"/>
    <n v="1"/>
    <n v="1"/>
    <n v="1"/>
    <m/>
    <n v="1"/>
    <n v="1"/>
    <n v="1"/>
    <n v="1"/>
    <n v="1"/>
    <m/>
    <m/>
    <n v="4"/>
    <n v="4"/>
    <n v="5"/>
    <n v="2"/>
    <n v="2"/>
    <n v="2"/>
    <n v="2"/>
    <n v="4"/>
    <n v="4"/>
    <n v="4"/>
    <n v="2"/>
    <n v="3"/>
    <n v="1"/>
    <n v="4"/>
    <n v="4"/>
    <n v="2"/>
    <n v="2"/>
    <n v="5"/>
    <n v="4"/>
    <n v="3"/>
    <n v="4"/>
    <n v="2"/>
    <m/>
    <m/>
    <m/>
    <m/>
    <m/>
    <m/>
    <m/>
    <m/>
    <m/>
    <n v="1"/>
    <n v="1"/>
    <n v="1"/>
    <n v="1"/>
    <m/>
    <n v="1"/>
    <m/>
    <m/>
    <n v="1"/>
    <s v="76.187.60.2"/>
    <d v="2015-01-14T00:00:00"/>
    <d v="1899-12-30T12:44:48"/>
  </r>
  <r>
    <s v="R_aW59d7dhk1Owbzv"/>
    <n v="4"/>
    <x v="0"/>
    <s v="Freshman"/>
    <s v="9:30 - 11:00 am"/>
    <s v="Finance"/>
    <s v="ON"/>
    <s v="ON"/>
    <s v="ON"/>
    <s v="ON"/>
    <m/>
    <s v="Other"/>
    <s v="Samsung"/>
    <x v="4"/>
    <m/>
    <n v="1"/>
    <m/>
    <m/>
    <m/>
    <m/>
    <s v="11 to 15"/>
    <n v="1"/>
    <n v="1"/>
    <n v="1"/>
    <n v="1"/>
    <n v="1"/>
    <n v="1"/>
    <n v="1"/>
    <n v="1"/>
    <n v="1"/>
    <m/>
    <m/>
    <n v="3"/>
    <n v="4"/>
    <n v="4"/>
    <n v="3"/>
    <n v="2"/>
    <n v="3"/>
    <n v="5"/>
    <n v="3"/>
    <n v="5"/>
    <n v="5"/>
    <n v="3"/>
    <n v="3"/>
    <n v="4"/>
    <n v="3"/>
    <n v="3"/>
    <n v="3"/>
    <n v="3"/>
    <n v="5"/>
    <n v="4"/>
    <n v="2"/>
    <n v="4"/>
    <n v="4"/>
    <n v="1"/>
    <m/>
    <m/>
    <m/>
    <n v="1"/>
    <m/>
    <n v="1"/>
    <m/>
    <m/>
    <n v="1"/>
    <n v="1"/>
    <n v="1"/>
    <n v="1"/>
    <m/>
    <m/>
    <m/>
    <m/>
    <m/>
    <s v="72.182.23.206"/>
    <d v="2015-01-15T00:00:00"/>
    <d v="1899-12-30T11:12:58"/>
  </r>
  <r>
    <s v="R_a4amtklvzONRZc1"/>
    <n v="0"/>
    <x v="0"/>
    <s v="Freshman"/>
    <s v="12:30 - 2:00 pm"/>
    <s v="Finance"/>
    <m/>
    <m/>
    <m/>
    <m/>
    <m/>
    <s v="iPod"/>
    <s v="iPad"/>
    <x v="0"/>
    <n v="1"/>
    <m/>
    <m/>
    <m/>
    <m/>
    <m/>
    <s v="11 to 15"/>
    <m/>
    <n v="1"/>
    <n v="1"/>
    <n v="1"/>
    <n v="1"/>
    <m/>
    <n v="1"/>
    <m/>
    <m/>
    <n v="1"/>
    <m/>
    <n v="4"/>
    <n v="2"/>
    <n v="5"/>
    <n v="3"/>
    <n v="4"/>
    <n v="4"/>
    <n v="4"/>
    <n v="3"/>
    <n v="5"/>
    <n v="4"/>
    <n v="5"/>
    <n v="4"/>
    <n v="3"/>
    <n v="3"/>
    <n v="4"/>
    <n v="4"/>
    <n v="4"/>
    <n v="4"/>
    <n v="4"/>
    <n v="4"/>
    <n v="3"/>
    <n v="3"/>
    <m/>
    <m/>
    <m/>
    <m/>
    <n v="1"/>
    <m/>
    <n v="1"/>
    <m/>
    <m/>
    <m/>
    <n v="1"/>
    <m/>
    <n v="1"/>
    <m/>
    <n v="1"/>
    <m/>
    <m/>
    <m/>
    <s v="166.176.123.251"/>
    <d v="2015-01-15T00:00:00"/>
    <d v="1899-12-30T11:54:48"/>
  </r>
  <r>
    <s v="R_9uZPrROhM37t06F"/>
    <n v="0"/>
    <x v="0"/>
    <s v="Freshman"/>
    <s v="9:30 - 11:00 am"/>
    <s v="Finance"/>
    <m/>
    <m/>
    <m/>
    <m/>
    <m/>
    <s v="iPod"/>
    <s v="iPad Mini"/>
    <x v="0"/>
    <n v="1"/>
    <m/>
    <m/>
    <m/>
    <m/>
    <m/>
    <s v="more than 35"/>
    <m/>
    <m/>
    <m/>
    <m/>
    <m/>
    <m/>
    <m/>
    <m/>
    <m/>
    <m/>
    <m/>
    <n v="3"/>
    <n v="4"/>
    <n v="3"/>
    <n v="2"/>
    <n v="2"/>
    <n v="3"/>
    <n v="4"/>
    <m/>
    <n v="4"/>
    <n v="3"/>
    <n v="2"/>
    <n v="2"/>
    <n v="2"/>
    <n v="3"/>
    <n v="2"/>
    <n v="2"/>
    <n v="2"/>
    <n v="4"/>
    <n v="4"/>
    <n v="4"/>
    <n v="2"/>
    <n v="2"/>
    <n v="1"/>
    <m/>
    <m/>
    <m/>
    <m/>
    <n v="1"/>
    <m/>
    <m/>
    <m/>
    <m/>
    <m/>
    <m/>
    <m/>
    <m/>
    <m/>
    <m/>
    <m/>
    <m/>
    <s v="76.185.77.27"/>
    <d v="2015-01-16T00:00:00"/>
    <d v="1899-12-30T17:10:10"/>
  </r>
  <r>
    <s v="R_9RJ3oyg4IIfntcN"/>
    <n v="5"/>
    <x v="0"/>
    <s v="Freshman"/>
    <s v="11:00 - 12:30 pm"/>
    <s v="Marketing"/>
    <s v="ON"/>
    <s v="ON"/>
    <s v="ON"/>
    <s v="ON"/>
    <s v="ON"/>
    <s v="iPod"/>
    <m/>
    <x v="0"/>
    <n v="1"/>
    <m/>
    <m/>
    <m/>
    <m/>
    <m/>
    <s v="11 to 15"/>
    <m/>
    <m/>
    <n v="1"/>
    <m/>
    <m/>
    <m/>
    <n v="1"/>
    <n v="1"/>
    <m/>
    <m/>
    <m/>
    <n v="2"/>
    <n v="2"/>
    <n v="4"/>
    <n v="4"/>
    <n v="2"/>
    <n v="3"/>
    <n v="4"/>
    <n v="2"/>
    <n v="1"/>
    <n v="2"/>
    <n v="3"/>
    <n v="4"/>
    <n v="1"/>
    <n v="4"/>
    <n v="4"/>
    <n v="3"/>
    <n v="2"/>
    <n v="3"/>
    <n v="2"/>
    <n v="2"/>
    <n v="2"/>
    <n v="4"/>
    <n v="1"/>
    <m/>
    <m/>
    <m/>
    <m/>
    <n v="1"/>
    <m/>
    <m/>
    <m/>
    <n v="1"/>
    <m/>
    <m/>
    <n v="1"/>
    <n v="1"/>
    <n v="1"/>
    <m/>
    <m/>
    <m/>
    <s v="76.107.232.104"/>
    <d v="2015-01-13T00:00:00"/>
    <d v="1899-12-30T15:21:38"/>
  </r>
  <r>
    <s v="R_9nrswpPPINADeaV"/>
    <n v="5"/>
    <x v="0"/>
    <s v="Freshman"/>
    <s v="11:00 - 12:30 pm"/>
    <s v="Other or Undecided"/>
    <s v="ON"/>
    <s v="ON"/>
    <s v="ON"/>
    <s v="ON"/>
    <s v="ON"/>
    <s v="Other"/>
    <s v="Other"/>
    <x v="0"/>
    <n v="1"/>
    <m/>
    <m/>
    <m/>
    <m/>
    <m/>
    <s v="21 to 25"/>
    <m/>
    <m/>
    <m/>
    <m/>
    <m/>
    <m/>
    <n v="1"/>
    <n v="1"/>
    <m/>
    <m/>
    <m/>
    <n v="5"/>
    <n v="3"/>
    <n v="1"/>
    <n v="1"/>
    <n v="1"/>
    <n v="1"/>
    <n v="2"/>
    <n v="3"/>
    <n v="5"/>
    <n v="4"/>
    <n v="4"/>
    <n v="3"/>
    <n v="1"/>
    <n v="3"/>
    <n v="3"/>
    <n v="2"/>
    <n v="4"/>
    <n v="5"/>
    <n v="4"/>
    <n v="3"/>
    <n v="1"/>
    <n v="1"/>
    <n v="1"/>
    <m/>
    <m/>
    <m/>
    <n v="1"/>
    <m/>
    <n v="1"/>
    <n v="1"/>
    <m/>
    <m/>
    <m/>
    <m/>
    <n v="1"/>
    <m/>
    <m/>
    <m/>
    <m/>
    <m/>
    <s v="70.112.200.92"/>
    <d v="2015-01-12T00:00:00"/>
    <d v="1899-12-30T16:43:43"/>
  </r>
  <r>
    <s v="R_9nmgiDsDcmvghwh"/>
    <n v="5"/>
    <x v="0"/>
    <s v="Freshman"/>
    <s v="11:00 - 12:30 pm"/>
    <s v="Marketing"/>
    <s v="ON"/>
    <s v="ON"/>
    <s v="ON"/>
    <s v="ON"/>
    <s v="ON"/>
    <s v="iPod"/>
    <s v="iPad"/>
    <x v="0"/>
    <n v="1"/>
    <m/>
    <m/>
    <m/>
    <m/>
    <m/>
    <s v="more than 35"/>
    <m/>
    <m/>
    <m/>
    <m/>
    <m/>
    <m/>
    <n v="1"/>
    <n v="1"/>
    <m/>
    <m/>
    <m/>
    <n v="3"/>
    <n v="4"/>
    <n v="3"/>
    <n v="1"/>
    <n v="1"/>
    <n v="2"/>
    <n v="4"/>
    <n v="2"/>
    <n v="4"/>
    <n v="5"/>
    <n v="2"/>
    <n v="3"/>
    <n v="2"/>
    <n v="3"/>
    <n v="3"/>
    <n v="2"/>
    <n v="2"/>
    <n v="4"/>
    <n v="3"/>
    <n v="3"/>
    <n v="1"/>
    <n v="1"/>
    <m/>
    <m/>
    <m/>
    <m/>
    <m/>
    <m/>
    <m/>
    <m/>
    <m/>
    <m/>
    <m/>
    <m/>
    <n v="1"/>
    <m/>
    <n v="1"/>
    <m/>
    <m/>
    <m/>
    <s v="75.31.84.222"/>
    <d v="2015-01-12T00:00:00"/>
    <d v="1899-12-30T20:04:47"/>
  </r>
  <r>
    <s v="R_9Ae9t2xEeQRV7M1"/>
    <n v="0"/>
    <x v="0"/>
    <s v="Freshman"/>
    <s v="12:30 - 2:00 pm"/>
    <s v="Finance"/>
    <m/>
    <m/>
    <m/>
    <m/>
    <m/>
    <s v="iPod"/>
    <s v="iPad"/>
    <x v="2"/>
    <n v="1"/>
    <m/>
    <m/>
    <m/>
    <m/>
    <m/>
    <s v="6 to 10"/>
    <m/>
    <m/>
    <m/>
    <m/>
    <m/>
    <m/>
    <m/>
    <m/>
    <m/>
    <m/>
    <m/>
    <n v="4"/>
    <n v="4"/>
    <n v="4"/>
    <n v="2"/>
    <n v="2"/>
    <n v="2"/>
    <n v="3"/>
    <n v="3"/>
    <n v="4"/>
    <n v="3"/>
    <n v="2"/>
    <n v="2"/>
    <n v="2"/>
    <n v="2"/>
    <n v="2"/>
    <n v="2"/>
    <n v="2"/>
    <n v="3"/>
    <n v="4"/>
    <n v="3"/>
    <n v="2"/>
    <n v="2"/>
    <m/>
    <m/>
    <m/>
    <m/>
    <m/>
    <m/>
    <m/>
    <m/>
    <m/>
    <m/>
    <m/>
    <m/>
    <m/>
    <m/>
    <m/>
    <m/>
    <m/>
    <m/>
    <s v="128.62.73.230"/>
    <d v="2015-01-19T00:00:00"/>
    <d v="1899-12-30T10:24:49"/>
  </r>
  <r>
    <s v="R_8zR7pyczcZznD5r"/>
    <n v="0"/>
    <x v="0"/>
    <s v="Freshman"/>
    <s v="9:30 - 11:00 am"/>
    <s v="Supply Chain"/>
    <m/>
    <m/>
    <m/>
    <m/>
    <m/>
    <s v="iPod"/>
    <s v="iPad"/>
    <x v="0"/>
    <n v="1"/>
    <m/>
    <m/>
    <m/>
    <m/>
    <m/>
    <s v="26 to 35"/>
    <m/>
    <n v="1"/>
    <n v="1"/>
    <m/>
    <n v="1"/>
    <m/>
    <m/>
    <m/>
    <m/>
    <m/>
    <m/>
    <n v="4"/>
    <n v="4"/>
    <n v="4"/>
    <n v="2"/>
    <n v="2"/>
    <n v="4"/>
    <n v="4"/>
    <n v="4"/>
    <n v="4"/>
    <n v="2"/>
    <n v="4"/>
    <n v="4"/>
    <n v="2"/>
    <n v="2"/>
    <n v="4"/>
    <n v="3"/>
    <n v="3"/>
    <n v="5"/>
    <n v="4"/>
    <n v="4"/>
    <n v="1"/>
    <n v="2"/>
    <n v="1"/>
    <n v="1"/>
    <m/>
    <m/>
    <m/>
    <m/>
    <m/>
    <m/>
    <m/>
    <m/>
    <n v="1"/>
    <n v="1"/>
    <n v="1"/>
    <m/>
    <m/>
    <m/>
    <m/>
    <m/>
    <s v="173.70.222.123"/>
    <d v="2015-01-15T00:00:00"/>
    <d v="1899-12-30T00:27:03"/>
  </r>
  <r>
    <s v="R_8wT2LWmjTKVpAih"/>
    <n v="4"/>
    <x v="0"/>
    <s v="Freshman"/>
    <s v="11:00 - 12:30 pm"/>
    <s v="Other or Undecided"/>
    <s v="ON"/>
    <s v="ON"/>
    <s v="ON"/>
    <s v="ON"/>
    <m/>
    <s v="iPod"/>
    <s v="Other"/>
    <x v="0"/>
    <n v="1"/>
    <m/>
    <m/>
    <m/>
    <m/>
    <m/>
    <s v="more than 35"/>
    <m/>
    <m/>
    <m/>
    <m/>
    <m/>
    <m/>
    <m/>
    <m/>
    <m/>
    <m/>
    <m/>
    <n v="1"/>
    <n v="5"/>
    <n v="3"/>
    <n v="1"/>
    <n v="1"/>
    <n v="1"/>
    <n v="5"/>
    <n v="1"/>
    <n v="4"/>
    <n v="5"/>
    <n v="2"/>
    <n v="2"/>
    <n v="1"/>
    <n v="1"/>
    <n v="3"/>
    <n v="3"/>
    <n v="3"/>
    <n v="2"/>
    <n v="2"/>
    <n v="1"/>
    <n v="4"/>
    <n v="1"/>
    <m/>
    <m/>
    <m/>
    <m/>
    <m/>
    <m/>
    <m/>
    <m/>
    <m/>
    <n v="1"/>
    <m/>
    <m/>
    <n v="1"/>
    <m/>
    <n v="1"/>
    <m/>
    <m/>
    <m/>
    <s v="107.217.97.198"/>
    <d v="2015-01-16T00:00:00"/>
    <d v="1899-12-30T15:36:01"/>
  </r>
  <r>
    <s v="R_8p5YOcW6Ti72PiZ"/>
    <n v="0"/>
    <x v="0"/>
    <s v="Freshman"/>
    <s v="9:30 - 11:00 am"/>
    <s v="Finance"/>
    <m/>
    <m/>
    <m/>
    <m/>
    <m/>
    <s v="iPod"/>
    <s v="Other"/>
    <x v="3"/>
    <m/>
    <n v="1"/>
    <m/>
    <m/>
    <m/>
    <m/>
    <s v="16 to 20"/>
    <m/>
    <m/>
    <m/>
    <m/>
    <m/>
    <m/>
    <m/>
    <m/>
    <m/>
    <m/>
    <m/>
    <n v="3"/>
    <n v="4"/>
    <n v="4"/>
    <n v="2"/>
    <n v="2"/>
    <n v="3"/>
    <n v="3"/>
    <n v="4"/>
    <n v="4"/>
    <n v="4"/>
    <n v="3"/>
    <n v="3"/>
    <n v="3"/>
    <n v="3"/>
    <n v="4"/>
    <n v="3"/>
    <n v="4"/>
    <n v="4"/>
    <n v="4"/>
    <n v="2"/>
    <n v="2"/>
    <n v="2"/>
    <m/>
    <m/>
    <m/>
    <m/>
    <m/>
    <m/>
    <m/>
    <m/>
    <m/>
    <n v="1"/>
    <n v="1"/>
    <n v="1"/>
    <n v="1"/>
    <m/>
    <n v="1"/>
    <m/>
    <m/>
    <m/>
    <s v="68.203.27.115"/>
    <d v="2015-01-15T00:00:00"/>
    <d v="1899-12-30T19:19:01"/>
  </r>
  <r>
    <s v="R_8ozqhPUYyDDiK4l"/>
    <n v="0"/>
    <x v="0"/>
    <s v="Freshman"/>
    <s v="9:30 - 11:00 am"/>
    <s v="Finance"/>
    <m/>
    <m/>
    <m/>
    <m/>
    <m/>
    <s v="Other"/>
    <s v="Other Android"/>
    <x v="1"/>
    <m/>
    <m/>
    <n v="1"/>
    <m/>
    <m/>
    <m/>
    <s v="21 to 25"/>
    <m/>
    <n v="1"/>
    <m/>
    <m/>
    <m/>
    <m/>
    <m/>
    <m/>
    <m/>
    <m/>
    <m/>
    <n v="2"/>
    <n v="4"/>
    <n v="4"/>
    <n v="1"/>
    <n v="2"/>
    <n v="3"/>
    <n v="4"/>
    <n v="1"/>
    <n v="4"/>
    <n v="4"/>
    <n v="3"/>
    <n v="4"/>
    <n v="4"/>
    <n v="4"/>
    <n v="3"/>
    <n v="1"/>
    <n v="1"/>
    <n v="2"/>
    <n v="4"/>
    <n v="2"/>
    <n v="4"/>
    <n v="4"/>
    <n v="1"/>
    <m/>
    <m/>
    <m/>
    <m/>
    <m/>
    <m/>
    <m/>
    <m/>
    <m/>
    <n v="1"/>
    <m/>
    <n v="1"/>
    <n v="1"/>
    <n v="1"/>
    <m/>
    <n v="1"/>
    <m/>
    <s v="219.80.238.185"/>
    <d v="2015-01-14T00:00:00"/>
    <d v="1899-12-30T21:39:03"/>
  </r>
  <r>
    <s v="R_8oWVFKKkYNFDm73"/>
    <n v="5"/>
    <x v="0"/>
    <s v="Freshman"/>
    <s v="9:30 - 11:00 am"/>
    <s v="Other or Undecided"/>
    <s v="ON"/>
    <s v="ON"/>
    <s v="ON"/>
    <s v="ON"/>
    <s v="ON"/>
    <s v="iPod"/>
    <s v="Other"/>
    <x v="0"/>
    <n v="1"/>
    <m/>
    <m/>
    <m/>
    <m/>
    <m/>
    <s v="16 to 20"/>
    <m/>
    <n v="1"/>
    <m/>
    <m/>
    <m/>
    <m/>
    <m/>
    <n v="1"/>
    <m/>
    <m/>
    <m/>
    <n v="4"/>
    <n v="3"/>
    <n v="4"/>
    <n v="2"/>
    <n v="2"/>
    <n v="1"/>
    <n v="4"/>
    <n v="3"/>
    <n v="4"/>
    <n v="2"/>
    <n v="1"/>
    <n v="3"/>
    <n v="2"/>
    <n v="4"/>
    <m/>
    <n v="3"/>
    <n v="3"/>
    <n v="4"/>
    <n v="3"/>
    <n v="2"/>
    <n v="1"/>
    <n v="2"/>
    <n v="1"/>
    <m/>
    <m/>
    <m/>
    <n v="1"/>
    <m/>
    <m/>
    <n v="1"/>
    <m/>
    <n v="1"/>
    <m/>
    <m/>
    <n v="1"/>
    <m/>
    <m/>
    <m/>
    <m/>
    <m/>
    <s v="68.203.178.239"/>
    <d v="2015-01-14T00:00:00"/>
    <d v="1899-12-30T22:40:42"/>
  </r>
  <r>
    <s v="R_8DquNBKojXl85Eh"/>
    <n v="0"/>
    <x v="0"/>
    <s v="Freshman"/>
    <s v="9:30 - 11:00 am"/>
    <s v="Other or Undecided"/>
    <m/>
    <m/>
    <m/>
    <m/>
    <m/>
    <s v="iPod"/>
    <m/>
    <x v="3"/>
    <n v="1"/>
    <m/>
    <m/>
    <m/>
    <m/>
    <m/>
    <s v="more than 35"/>
    <m/>
    <m/>
    <m/>
    <m/>
    <m/>
    <m/>
    <m/>
    <m/>
    <m/>
    <m/>
    <m/>
    <n v="2"/>
    <n v="3"/>
    <n v="4"/>
    <n v="2"/>
    <n v="2"/>
    <n v="3"/>
    <n v="4"/>
    <n v="4"/>
    <n v="1"/>
    <n v="5"/>
    <n v="4"/>
    <n v="4"/>
    <n v="3"/>
    <n v="4"/>
    <n v="4"/>
    <n v="2"/>
    <n v="4"/>
    <n v="5"/>
    <n v="4"/>
    <n v="2"/>
    <n v="4"/>
    <n v="3"/>
    <n v="1"/>
    <m/>
    <m/>
    <m/>
    <m/>
    <m/>
    <m/>
    <n v="1"/>
    <m/>
    <n v="1"/>
    <n v="1"/>
    <n v="1"/>
    <n v="1"/>
    <m/>
    <n v="1"/>
    <m/>
    <m/>
    <m/>
    <s v="50.93.153.154"/>
    <d v="2015-01-14T00:00:00"/>
    <d v="1899-12-30T20:50:03"/>
  </r>
  <r>
    <s v="R_87DRUvxLBcZ6Bs9"/>
    <n v="1"/>
    <x v="0"/>
    <s v="Freshman"/>
    <s v="9:30 - 11:00 am"/>
    <s v="Other or Undecided"/>
    <s v="ON"/>
    <m/>
    <m/>
    <m/>
    <m/>
    <s v="Zune"/>
    <s v="iPad"/>
    <x v="4"/>
    <m/>
    <n v="1"/>
    <m/>
    <m/>
    <m/>
    <m/>
    <s v="more than 35"/>
    <m/>
    <n v="1"/>
    <m/>
    <m/>
    <m/>
    <m/>
    <n v="1"/>
    <n v="1"/>
    <n v="1"/>
    <m/>
    <m/>
    <n v="3"/>
    <n v="5"/>
    <n v="4"/>
    <n v="2"/>
    <n v="2"/>
    <n v="4"/>
    <n v="5"/>
    <n v="4"/>
    <n v="5"/>
    <n v="5"/>
    <n v="5"/>
    <n v="4"/>
    <n v="4"/>
    <n v="3"/>
    <n v="4"/>
    <n v="2"/>
    <n v="2"/>
    <n v="5"/>
    <n v="5"/>
    <n v="4"/>
    <n v="1"/>
    <n v="3"/>
    <m/>
    <m/>
    <n v="1"/>
    <m/>
    <n v="1"/>
    <n v="1"/>
    <m/>
    <n v="1"/>
    <m/>
    <m/>
    <m/>
    <m/>
    <n v="1"/>
    <n v="1"/>
    <m/>
    <m/>
    <n v="1"/>
    <m/>
    <s v="71.252.196.19"/>
    <d v="2015-01-15T00:00:00"/>
    <d v="1899-12-30T15:40:13"/>
  </r>
  <r>
    <s v="R_81grj5QaNfoOb3f"/>
    <n v="5"/>
    <x v="0"/>
    <s v="Freshman"/>
    <s v="9:30 - 11:00 am"/>
    <s v="Other or Undecided"/>
    <s v="ON"/>
    <s v="ON"/>
    <s v="ON"/>
    <s v="ON"/>
    <s v="ON"/>
    <s v="iPod"/>
    <s v="Other"/>
    <x v="5"/>
    <m/>
    <n v="1"/>
    <m/>
    <m/>
    <m/>
    <m/>
    <s v="16 to 20"/>
    <m/>
    <n v="1"/>
    <m/>
    <m/>
    <m/>
    <m/>
    <m/>
    <n v="1"/>
    <n v="1"/>
    <m/>
    <m/>
    <n v="4"/>
    <n v="4"/>
    <n v="4"/>
    <n v="3"/>
    <n v="5"/>
    <n v="4"/>
    <n v="2"/>
    <n v="2"/>
    <n v="4"/>
    <n v="4"/>
    <n v="4"/>
    <n v="3"/>
    <n v="4"/>
    <n v="3"/>
    <n v="4"/>
    <n v="2"/>
    <n v="2"/>
    <n v="4"/>
    <n v="4"/>
    <n v="2"/>
    <n v="5"/>
    <n v="4"/>
    <m/>
    <m/>
    <m/>
    <m/>
    <m/>
    <m/>
    <m/>
    <m/>
    <m/>
    <m/>
    <m/>
    <n v="1"/>
    <n v="1"/>
    <n v="1"/>
    <n v="1"/>
    <n v="1"/>
    <m/>
    <n v="1"/>
    <s v="70.113.51.119"/>
    <d v="2015-01-19T00:00:00"/>
    <d v="1899-12-30T22:53:21"/>
  </r>
  <r>
    <s v="R_804luafKuvJOq8d"/>
    <n v="4"/>
    <x v="0"/>
    <s v="Freshman"/>
    <s v="12:30 - 2:00 pm"/>
    <s v="Other or Undecided"/>
    <s v="ON"/>
    <s v="ON"/>
    <s v="ON"/>
    <s v="ON"/>
    <m/>
    <s v="iPod"/>
    <s v="Other"/>
    <x v="0"/>
    <n v="1"/>
    <m/>
    <m/>
    <m/>
    <m/>
    <m/>
    <s v="11 to 15"/>
    <m/>
    <n v="1"/>
    <m/>
    <m/>
    <m/>
    <m/>
    <m/>
    <m/>
    <m/>
    <m/>
    <m/>
    <n v="4"/>
    <n v="2"/>
    <n v="4"/>
    <n v="2"/>
    <n v="1"/>
    <n v="4"/>
    <n v="3"/>
    <n v="4"/>
    <n v="4"/>
    <n v="4"/>
    <n v="4"/>
    <n v="4"/>
    <n v="4"/>
    <n v="4"/>
    <n v="4"/>
    <n v="2"/>
    <n v="4"/>
    <n v="4"/>
    <n v="5"/>
    <n v="3"/>
    <n v="2"/>
    <n v="2"/>
    <m/>
    <m/>
    <m/>
    <n v="1"/>
    <n v="1"/>
    <m/>
    <n v="1"/>
    <m/>
    <m/>
    <m/>
    <n v="1"/>
    <m/>
    <n v="1"/>
    <m/>
    <n v="1"/>
    <m/>
    <m/>
    <m/>
    <s v="50.30.144.43"/>
    <d v="2015-01-20T00:00:00"/>
    <d v="1899-12-30T00:53:32"/>
  </r>
  <r>
    <s v="R_7WZvbVi9vnYUtTv"/>
    <n v="0"/>
    <x v="0"/>
    <s v="Freshman"/>
    <s v="11:00 - 12:30 pm"/>
    <s v="Other or Undecided"/>
    <m/>
    <m/>
    <m/>
    <m/>
    <m/>
    <s v="iPod"/>
    <m/>
    <x v="0"/>
    <n v="1"/>
    <m/>
    <m/>
    <m/>
    <m/>
    <m/>
    <s v="16 to 20"/>
    <n v="1"/>
    <n v="1"/>
    <m/>
    <m/>
    <m/>
    <m/>
    <n v="1"/>
    <m/>
    <m/>
    <m/>
    <m/>
    <n v="2"/>
    <n v="2"/>
    <n v="4"/>
    <n v="2"/>
    <n v="2"/>
    <n v="2"/>
    <n v="2"/>
    <n v="2"/>
    <n v="4"/>
    <n v="3"/>
    <n v="2"/>
    <n v="2"/>
    <n v="2"/>
    <n v="2"/>
    <n v="2"/>
    <n v="2"/>
    <n v="2"/>
    <n v="3"/>
    <n v="4"/>
    <n v="2"/>
    <n v="1"/>
    <n v="2"/>
    <m/>
    <m/>
    <m/>
    <m/>
    <m/>
    <m/>
    <m/>
    <m/>
    <m/>
    <m/>
    <m/>
    <m/>
    <n v="1"/>
    <m/>
    <m/>
    <m/>
    <m/>
    <m/>
    <s v="128.62.20.57"/>
    <d v="2015-01-19T00:00:00"/>
    <d v="1899-12-30T10:16:06"/>
  </r>
  <r>
    <s v="R_7UMtICP94tZRI6p"/>
    <n v="0"/>
    <x v="0"/>
    <s v="Freshman"/>
    <s v="11:00 - 12:30 pm"/>
    <s v="Finance"/>
    <m/>
    <m/>
    <m/>
    <m/>
    <m/>
    <s v="Other"/>
    <s v="iPad"/>
    <x v="1"/>
    <n v="1"/>
    <m/>
    <m/>
    <m/>
    <m/>
    <m/>
    <s v="6 to 10"/>
    <m/>
    <m/>
    <m/>
    <m/>
    <n v="1"/>
    <m/>
    <m/>
    <n v="1"/>
    <n v="1"/>
    <m/>
    <m/>
    <n v="2"/>
    <n v="3"/>
    <n v="2"/>
    <n v="1"/>
    <n v="2"/>
    <n v="3"/>
    <n v="4"/>
    <n v="2"/>
    <n v="4"/>
    <n v="3"/>
    <n v="2"/>
    <n v="2"/>
    <n v="2"/>
    <n v="5"/>
    <n v="2"/>
    <n v="2"/>
    <n v="2"/>
    <n v="2"/>
    <n v="2"/>
    <n v="2"/>
    <n v="4"/>
    <n v="2"/>
    <m/>
    <m/>
    <m/>
    <m/>
    <m/>
    <m/>
    <m/>
    <m/>
    <m/>
    <m/>
    <m/>
    <n v="1"/>
    <n v="1"/>
    <n v="1"/>
    <n v="1"/>
    <m/>
    <m/>
    <m/>
    <s v="66.25.17.173"/>
    <d v="2015-01-12T00:00:00"/>
    <d v="1899-12-30T19:01:04"/>
  </r>
  <r>
    <s v="R_7Qb2PSFUGLDcFwN"/>
    <n v="2"/>
    <x v="0"/>
    <s v="Sophomore"/>
    <s v="9:30 - 11:00 am"/>
    <s v="Finance"/>
    <s v="ON"/>
    <s v="ON"/>
    <m/>
    <m/>
    <m/>
    <s v="iPod"/>
    <m/>
    <x v="1"/>
    <n v="1"/>
    <m/>
    <m/>
    <m/>
    <m/>
    <m/>
    <s v="16 to 20"/>
    <n v="1"/>
    <n v="1"/>
    <m/>
    <m/>
    <m/>
    <m/>
    <m/>
    <n v="1"/>
    <n v="1"/>
    <m/>
    <m/>
    <n v="2"/>
    <n v="4"/>
    <n v="2"/>
    <n v="2"/>
    <n v="3"/>
    <n v="2"/>
    <n v="4"/>
    <n v="4"/>
    <n v="3"/>
    <n v="5"/>
    <n v="3"/>
    <n v="4"/>
    <n v="2"/>
    <n v="2"/>
    <n v="4"/>
    <n v="2"/>
    <n v="2"/>
    <n v="2"/>
    <n v="3"/>
    <n v="2"/>
    <n v="1"/>
    <n v="3"/>
    <n v="1"/>
    <m/>
    <n v="1"/>
    <m/>
    <n v="1"/>
    <n v="1"/>
    <m/>
    <n v="1"/>
    <n v="1"/>
    <n v="1"/>
    <m/>
    <m/>
    <n v="1"/>
    <n v="1"/>
    <m/>
    <m/>
    <m/>
    <m/>
    <s v="166.173.56.254"/>
    <d v="2015-01-14T00:00:00"/>
    <d v="1899-12-30T20:45:56"/>
  </r>
  <r>
    <s v="R_7PYZbFltAsTuyGh"/>
    <n v="3"/>
    <x v="0"/>
    <s v="Freshman"/>
    <s v="12:30 - 2:00 pm"/>
    <s v="Marketing"/>
    <s v="ON"/>
    <s v="ON"/>
    <m/>
    <s v="ON"/>
    <m/>
    <s v="iPod"/>
    <s v="iPad Mini"/>
    <x v="3"/>
    <n v="1"/>
    <m/>
    <m/>
    <m/>
    <m/>
    <m/>
    <s v="21 to 25"/>
    <m/>
    <m/>
    <m/>
    <m/>
    <m/>
    <m/>
    <m/>
    <m/>
    <m/>
    <m/>
    <m/>
    <n v="3"/>
    <n v="4"/>
    <n v="2"/>
    <n v="1"/>
    <n v="1"/>
    <n v="2"/>
    <n v="2"/>
    <n v="3"/>
    <n v="4"/>
    <n v="4"/>
    <n v="2"/>
    <n v="2"/>
    <n v="2"/>
    <n v="2"/>
    <n v="4"/>
    <n v="2"/>
    <n v="2"/>
    <n v="4"/>
    <n v="2"/>
    <n v="1"/>
    <n v="1"/>
    <n v="1"/>
    <m/>
    <m/>
    <m/>
    <m/>
    <m/>
    <m/>
    <m/>
    <m/>
    <m/>
    <m/>
    <m/>
    <m/>
    <n v="1"/>
    <m/>
    <m/>
    <m/>
    <m/>
    <m/>
    <s v="74.126.232.233"/>
    <d v="2015-01-14T00:00:00"/>
    <d v="1899-12-30T16:38:54"/>
  </r>
  <r>
    <s v="R_7aipszxhVoJDQFL"/>
    <n v="5"/>
    <x v="0"/>
    <s v="Freshman"/>
    <s v="11:00 - 12:30 pm"/>
    <s v="Supply Chain"/>
    <s v="ON"/>
    <s v="ON"/>
    <s v="ON"/>
    <s v="ON"/>
    <s v="ON"/>
    <s v="iPod"/>
    <s v="Other Android"/>
    <x v="0"/>
    <n v="1"/>
    <m/>
    <m/>
    <m/>
    <m/>
    <m/>
    <s v="21 to 25"/>
    <m/>
    <m/>
    <m/>
    <m/>
    <m/>
    <m/>
    <m/>
    <m/>
    <m/>
    <m/>
    <m/>
    <n v="4"/>
    <n v="4"/>
    <n v="4"/>
    <n v="2"/>
    <n v="2"/>
    <n v="3"/>
    <n v="2"/>
    <n v="3"/>
    <n v="4"/>
    <n v="2"/>
    <n v="4"/>
    <n v="4"/>
    <n v="2"/>
    <n v="3"/>
    <n v="3"/>
    <n v="4"/>
    <n v="3"/>
    <n v="4"/>
    <n v="4"/>
    <n v="3"/>
    <n v="4"/>
    <n v="3"/>
    <m/>
    <m/>
    <m/>
    <m/>
    <m/>
    <m/>
    <m/>
    <m/>
    <m/>
    <n v="1"/>
    <m/>
    <m/>
    <n v="1"/>
    <m/>
    <n v="1"/>
    <m/>
    <m/>
    <m/>
    <s v="71.160.179.217"/>
    <d v="2015-01-15T00:00:00"/>
    <d v="1899-12-30T17:09:41"/>
  </r>
  <r>
    <s v="R_79WbQzGavovwei1"/>
    <n v="0"/>
    <x v="0"/>
    <s v="Freshman"/>
    <s v="11:00 - 12:30 pm"/>
    <s v="Other or Undecided"/>
    <m/>
    <m/>
    <m/>
    <m/>
    <m/>
    <s v="iPod"/>
    <s v="iPad"/>
    <x v="2"/>
    <m/>
    <m/>
    <n v="1"/>
    <m/>
    <m/>
    <m/>
    <s v="21 to 25"/>
    <m/>
    <m/>
    <n v="1"/>
    <m/>
    <m/>
    <m/>
    <m/>
    <n v="1"/>
    <n v="1"/>
    <n v="1"/>
    <m/>
    <n v="2"/>
    <n v="4"/>
    <n v="4"/>
    <n v="2"/>
    <n v="2"/>
    <n v="3"/>
    <n v="4"/>
    <n v="2"/>
    <n v="2"/>
    <n v="5"/>
    <n v="3"/>
    <n v="3"/>
    <n v="2"/>
    <n v="3"/>
    <n v="3"/>
    <n v="2"/>
    <n v="2"/>
    <n v="2"/>
    <n v="5"/>
    <n v="2"/>
    <n v="4"/>
    <n v="3"/>
    <m/>
    <m/>
    <m/>
    <m/>
    <n v="1"/>
    <m/>
    <m/>
    <m/>
    <m/>
    <m/>
    <m/>
    <m/>
    <n v="1"/>
    <m/>
    <n v="1"/>
    <m/>
    <m/>
    <m/>
    <s v="174.130.219.165"/>
    <d v="2015-01-15T00:00:00"/>
    <d v="1899-12-30T23:55:04"/>
  </r>
  <r>
    <s v="R_78PV6nVGuKKfhR3"/>
    <n v="5"/>
    <x v="0"/>
    <s v="Freshman"/>
    <s v="9:30 - 11:00 am"/>
    <s v="Other or Undecided"/>
    <s v="ON"/>
    <s v="ON"/>
    <s v="ON"/>
    <s v="ON"/>
    <s v="ON"/>
    <s v="iPod"/>
    <s v="iPad"/>
    <x v="0"/>
    <n v="1"/>
    <m/>
    <m/>
    <m/>
    <m/>
    <m/>
    <s v="26 to 35"/>
    <n v="1"/>
    <n v="1"/>
    <m/>
    <m/>
    <m/>
    <m/>
    <m/>
    <m/>
    <m/>
    <m/>
    <m/>
    <n v="4"/>
    <n v="5"/>
    <n v="3"/>
    <n v="1"/>
    <n v="1"/>
    <n v="2"/>
    <n v="4"/>
    <n v="2"/>
    <n v="4"/>
    <n v="5"/>
    <n v="5"/>
    <n v="4"/>
    <n v="3"/>
    <n v="2"/>
    <n v="4"/>
    <n v="3"/>
    <n v="3"/>
    <n v="4"/>
    <n v="4"/>
    <n v="3"/>
    <n v="1"/>
    <n v="2"/>
    <m/>
    <m/>
    <m/>
    <m/>
    <m/>
    <m/>
    <m/>
    <m/>
    <m/>
    <m/>
    <m/>
    <m/>
    <n v="1"/>
    <m/>
    <m/>
    <m/>
    <m/>
    <m/>
    <s v="166.173.57.176"/>
    <d v="2015-01-15T00:00:00"/>
    <d v="1899-12-30T09:23:18"/>
  </r>
  <r>
    <s v="R_71EBWQVmhYPQ8IJ"/>
    <n v="5"/>
    <x v="0"/>
    <s v="Freshman"/>
    <s v="11:00 - 12:30 pm"/>
    <s v="MIS"/>
    <s v="ON"/>
    <s v="ON"/>
    <s v="ON"/>
    <s v="ON"/>
    <s v="ON"/>
    <s v="iPod"/>
    <s v="iPad"/>
    <x v="4"/>
    <n v="1"/>
    <m/>
    <m/>
    <m/>
    <m/>
    <m/>
    <s v="11 to 15"/>
    <n v="1"/>
    <n v="1"/>
    <m/>
    <m/>
    <m/>
    <m/>
    <n v="1"/>
    <n v="1"/>
    <m/>
    <m/>
    <m/>
    <n v="4"/>
    <n v="2"/>
    <n v="4"/>
    <n v="2"/>
    <n v="5"/>
    <n v="3"/>
    <n v="4"/>
    <n v="3"/>
    <n v="5"/>
    <n v="4"/>
    <n v="4"/>
    <n v="4"/>
    <n v="3"/>
    <n v="3"/>
    <n v="4"/>
    <n v="3"/>
    <n v="3"/>
    <n v="5"/>
    <n v="4"/>
    <n v="3"/>
    <n v="2"/>
    <n v="3"/>
    <n v="1"/>
    <m/>
    <n v="1"/>
    <m/>
    <m/>
    <m/>
    <m/>
    <n v="1"/>
    <m/>
    <m/>
    <n v="1"/>
    <n v="1"/>
    <n v="1"/>
    <n v="1"/>
    <n v="1"/>
    <m/>
    <m/>
    <m/>
    <s v="96.226.191.212"/>
    <d v="2015-01-12T00:00:00"/>
    <d v="1899-12-30T15:30:23"/>
  </r>
  <r>
    <s v="R_6YwaYtbweRe0Ls1"/>
    <n v="5"/>
    <x v="0"/>
    <s v="Freshman"/>
    <s v="11:00 - 12:30 pm"/>
    <s v="Finance"/>
    <s v="ON"/>
    <s v="ON"/>
    <s v="ON"/>
    <s v="ON"/>
    <s v="ON"/>
    <s v="iPod"/>
    <s v="iPad"/>
    <x v="4"/>
    <n v="1"/>
    <m/>
    <m/>
    <m/>
    <m/>
    <m/>
    <s v="more than 35"/>
    <n v="1"/>
    <n v="1"/>
    <m/>
    <m/>
    <m/>
    <m/>
    <n v="1"/>
    <n v="1"/>
    <n v="1"/>
    <m/>
    <m/>
    <n v="2"/>
    <n v="5"/>
    <n v="4"/>
    <n v="2"/>
    <n v="1"/>
    <n v="3"/>
    <n v="5"/>
    <n v="3"/>
    <n v="5"/>
    <n v="5"/>
    <n v="2"/>
    <n v="3"/>
    <n v="3"/>
    <n v="4"/>
    <n v="5"/>
    <n v="2"/>
    <n v="2"/>
    <n v="5"/>
    <n v="5"/>
    <n v="3"/>
    <n v="2"/>
    <n v="4"/>
    <n v="1"/>
    <m/>
    <m/>
    <m/>
    <n v="1"/>
    <m/>
    <n v="1"/>
    <n v="1"/>
    <m/>
    <m/>
    <m/>
    <n v="1"/>
    <n v="1"/>
    <n v="1"/>
    <n v="1"/>
    <m/>
    <m/>
    <m/>
    <s v="151.213.178.144"/>
    <d v="2015-01-14T00:00:00"/>
    <d v="1899-12-30T22:42:13"/>
  </r>
  <r>
    <s v="R_6YeDD8P1L9q7i61"/>
    <n v="0"/>
    <x v="0"/>
    <s v="Freshman"/>
    <s v="11:00 - 12:30 pm"/>
    <s v="Finance"/>
    <m/>
    <m/>
    <m/>
    <m/>
    <m/>
    <s v="iPod"/>
    <s v="iPad"/>
    <x v="0"/>
    <n v="1"/>
    <m/>
    <m/>
    <m/>
    <m/>
    <m/>
    <s v="16 to 20"/>
    <m/>
    <n v="1"/>
    <n v="1"/>
    <m/>
    <n v="1"/>
    <m/>
    <m/>
    <n v="1"/>
    <m/>
    <m/>
    <m/>
    <n v="4"/>
    <n v="3"/>
    <n v="2"/>
    <n v="2"/>
    <n v="2"/>
    <n v="2"/>
    <n v="4"/>
    <n v="4"/>
    <n v="4"/>
    <n v="2"/>
    <n v="2"/>
    <n v="3"/>
    <n v="2"/>
    <n v="2"/>
    <n v="2"/>
    <n v="3"/>
    <n v="3"/>
    <n v="3"/>
    <n v="3"/>
    <n v="2"/>
    <n v="1"/>
    <n v="1"/>
    <n v="1"/>
    <m/>
    <m/>
    <m/>
    <m/>
    <m/>
    <m/>
    <m/>
    <m/>
    <n v="1"/>
    <m/>
    <m/>
    <n v="1"/>
    <m/>
    <m/>
    <m/>
    <m/>
    <m/>
    <s v="73.183.204.128"/>
    <d v="2015-01-15T00:00:00"/>
    <d v="1899-12-30T00:50:16"/>
  </r>
  <r>
    <s v="R_6yBLcuRgGFfL4yx"/>
    <n v="0"/>
    <x v="0"/>
    <s v="Freshman"/>
    <s v="11:00 - 12:30 pm"/>
    <s v="Marketing"/>
    <m/>
    <m/>
    <m/>
    <m/>
    <m/>
    <s v="iPod"/>
    <s v="Other"/>
    <x v="4"/>
    <n v="1"/>
    <m/>
    <m/>
    <m/>
    <m/>
    <m/>
    <s v="16 to 20"/>
    <m/>
    <m/>
    <m/>
    <m/>
    <m/>
    <m/>
    <n v="1"/>
    <n v="1"/>
    <m/>
    <m/>
    <m/>
    <n v="2"/>
    <n v="1"/>
    <n v="2"/>
    <n v="2"/>
    <n v="2"/>
    <n v="1"/>
    <n v="4"/>
    <n v="1"/>
    <n v="4"/>
    <n v="2"/>
    <n v="3"/>
    <n v="2"/>
    <n v="2"/>
    <n v="2"/>
    <n v="4"/>
    <n v="1"/>
    <n v="3"/>
    <n v="2"/>
    <n v="2"/>
    <n v="2"/>
    <n v="1"/>
    <n v="1"/>
    <m/>
    <m/>
    <m/>
    <m/>
    <m/>
    <m/>
    <m/>
    <m/>
    <m/>
    <n v="1"/>
    <m/>
    <m/>
    <n v="1"/>
    <m/>
    <n v="1"/>
    <m/>
    <m/>
    <m/>
    <s v="23.127.245.169"/>
    <d v="2015-01-12T00:00:00"/>
    <d v="1899-12-30T14:23:52"/>
  </r>
  <r>
    <s v="R_6XKPP7z5qegJlpb"/>
    <n v="2"/>
    <x v="0"/>
    <s v="Sophomore"/>
    <s v="12:30 - 2:00 pm"/>
    <s v="Finance"/>
    <s v="ON"/>
    <s v="ON"/>
    <m/>
    <m/>
    <m/>
    <s v="Other"/>
    <s v="Other"/>
    <x v="0"/>
    <n v="1"/>
    <m/>
    <m/>
    <m/>
    <m/>
    <m/>
    <s v="6 to 10"/>
    <m/>
    <n v="1"/>
    <m/>
    <m/>
    <m/>
    <m/>
    <n v="1"/>
    <n v="1"/>
    <n v="1"/>
    <m/>
    <m/>
    <n v="2"/>
    <n v="4"/>
    <n v="4"/>
    <n v="2"/>
    <n v="1"/>
    <n v="4"/>
    <n v="4"/>
    <n v="4"/>
    <n v="4"/>
    <n v="1"/>
    <n v="3"/>
    <n v="3"/>
    <n v="1"/>
    <n v="3"/>
    <n v="4"/>
    <n v="2"/>
    <n v="4"/>
    <n v="5"/>
    <n v="4"/>
    <n v="4"/>
    <n v="3"/>
    <n v="3"/>
    <m/>
    <m/>
    <m/>
    <m/>
    <n v="1"/>
    <n v="1"/>
    <m/>
    <n v="1"/>
    <m/>
    <n v="1"/>
    <m/>
    <m/>
    <n v="1"/>
    <m/>
    <m/>
    <m/>
    <m/>
    <m/>
    <s v="192.236.72.117"/>
    <d v="2015-01-20T00:00:00"/>
    <d v="1899-12-30T00:09:26"/>
  </r>
  <r>
    <s v="R_6X7p1p83ArQwOxv"/>
    <n v="0"/>
    <x v="0"/>
    <s v="Freshman"/>
    <s v="11:00 - 12:30 pm"/>
    <s v="Finance"/>
    <m/>
    <m/>
    <m/>
    <m/>
    <m/>
    <s v="iPod"/>
    <s v="iPad"/>
    <x v="0"/>
    <n v="1"/>
    <m/>
    <m/>
    <m/>
    <m/>
    <m/>
    <s v="21 to 25"/>
    <m/>
    <n v="1"/>
    <m/>
    <m/>
    <m/>
    <m/>
    <m/>
    <n v="1"/>
    <m/>
    <m/>
    <m/>
    <n v="4"/>
    <n v="2"/>
    <n v="5"/>
    <n v="2"/>
    <n v="2"/>
    <n v="4"/>
    <n v="5"/>
    <n v="5"/>
    <n v="5"/>
    <n v="4"/>
    <n v="4"/>
    <n v="4"/>
    <n v="4"/>
    <n v="3"/>
    <n v="4"/>
    <n v="3"/>
    <n v="3"/>
    <n v="5"/>
    <n v="4"/>
    <n v="3"/>
    <n v="4"/>
    <n v="4"/>
    <m/>
    <m/>
    <m/>
    <m/>
    <m/>
    <m/>
    <n v="1"/>
    <n v="1"/>
    <m/>
    <m/>
    <m/>
    <m/>
    <n v="1"/>
    <n v="1"/>
    <n v="1"/>
    <m/>
    <m/>
    <m/>
    <s v="96.228.68.237"/>
    <d v="2015-01-12T00:00:00"/>
    <d v="1899-12-30T15:02:07"/>
  </r>
  <r>
    <s v="R_6W17l0U9L3LMkYt"/>
    <n v="5"/>
    <x v="0"/>
    <s v="Freshman"/>
    <s v="12:30 - 2:00 pm"/>
    <s v="Finance"/>
    <s v="ON"/>
    <s v="ON"/>
    <s v="ON"/>
    <s v="ON"/>
    <s v="ON"/>
    <s v="iPod"/>
    <m/>
    <x v="2"/>
    <n v="1"/>
    <m/>
    <m/>
    <m/>
    <m/>
    <m/>
    <s v="16 to 20"/>
    <n v="1"/>
    <n v="1"/>
    <n v="1"/>
    <m/>
    <n v="1"/>
    <m/>
    <n v="1"/>
    <n v="1"/>
    <n v="1"/>
    <n v="1"/>
    <m/>
    <n v="4"/>
    <n v="4"/>
    <n v="4"/>
    <n v="3"/>
    <n v="3"/>
    <n v="4"/>
    <n v="4"/>
    <n v="3"/>
    <n v="4"/>
    <n v="4"/>
    <n v="3"/>
    <n v="4"/>
    <n v="4"/>
    <n v="4"/>
    <n v="4"/>
    <n v="4"/>
    <n v="4"/>
    <n v="4"/>
    <n v="4"/>
    <n v="4"/>
    <n v="4"/>
    <n v="4"/>
    <n v="1"/>
    <m/>
    <n v="1"/>
    <m/>
    <m/>
    <m/>
    <m/>
    <n v="1"/>
    <m/>
    <m/>
    <n v="1"/>
    <n v="1"/>
    <n v="1"/>
    <n v="1"/>
    <n v="1"/>
    <m/>
    <m/>
    <m/>
    <s v="107.107.188.10"/>
    <d v="2015-01-19T00:00:00"/>
    <d v="1899-12-30T23:04:29"/>
  </r>
  <r>
    <s v="R_6tWvB559HZL39rv"/>
    <n v="0"/>
    <x v="0"/>
    <s v="Freshman"/>
    <s v="12:30 - 2:00 pm"/>
    <s v="Other or Undecided"/>
    <m/>
    <m/>
    <m/>
    <m/>
    <m/>
    <s v="iPod"/>
    <s v="iPad"/>
    <x v="0"/>
    <n v="1"/>
    <m/>
    <m/>
    <m/>
    <m/>
    <m/>
    <s v="26 to 35"/>
    <m/>
    <n v="1"/>
    <m/>
    <m/>
    <m/>
    <m/>
    <m/>
    <n v="1"/>
    <m/>
    <m/>
    <m/>
    <n v="3"/>
    <n v="5"/>
    <n v="2"/>
    <n v="2"/>
    <n v="3"/>
    <n v="2"/>
    <n v="3"/>
    <n v="2"/>
    <n v="4"/>
    <n v="1"/>
    <n v="3"/>
    <n v="2"/>
    <n v="1"/>
    <n v="3"/>
    <n v="4"/>
    <n v="2"/>
    <n v="3"/>
    <n v="3"/>
    <n v="4"/>
    <n v="3"/>
    <n v="2"/>
    <n v="1"/>
    <m/>
    <m/>
    <m/>
    <m/>
    <m/>
    <m/>
    <m/>
    <m/>
    <m/>
    <n v="1"/>
    <m/>
    <m/>
    <n v="1"/>
    <m/>
    <n v="1"/>
    <m/>
    <m/>
    <m/>
    <s v="98.200.77.93"/>
    <d v="2015-01-14T00:00:00"/>
    <d v="1899-12-30T21:02:24"/>
  </r>
  <r>
    <s v="R_6nkiZG5fw9Y6vMV"/>
    <n v="0"/>
    <x v="0"/>
    <s v="Freshman"/>
    <s v="11:00 - 12:30 pm"/>
    <s v="Other or Undecided"/>
    <m/>
    <m/>
    <m/>
    <m/>
    <m/>
    <s v="iPod"/>
    <s v="iPad"/>
    <x v="4"/>
    <n v="1"/>
    <m/>
    <m/>
    <m/>
    <m/>
    <m/>
    <s v="16 to 20"/>
    <m/>
    <n v="1"/>
    <m/>
    <m/>
    <n v="1"/>
    <m/>
    <m/>
    <n v="1"/>
    <m/>
    <m/>
    <m/>
    <n v="4"/>
    <n v="4"/>
    <n v="4"/>
    <n v="3"/>
    <n v="3"/>
    <n v="3"/>
    <n v="4"/>
    <n v="4"/>
    <n v="5"/>
    <n v="4"/>
    <n v="4"/>
    <n v="4"/>
    <n v="4"/>
    <n v="4"/>
    <n v="4"/>
    <n v="3"/>
    <n v="4"/>
    <n v="4"/>
    <n v="4"/>
    <n v="3"/>
    <n v="4"/>
    <n v="3"/>
    <m/>
    <m/>
    <m/>
    <m/>
    <n v="1"/>
    <m/>
    <m/>
    <n v="1"/>
    <m/>
    <n v="1"/>
    <n v="1"/>
    <n v="1"/>
    <n v="1"/>
    <n v="1"/>
    <n v="1"/>
    <m/>
    <n v="1"/>
    <m/>
    <s v="173.57.44.222"/>
    <d v="2015-01-15T00:00:00"/>
    <d v="1899-12-30T22:36:38"/>
  </r>
  <r>
    <s v="R_6ndjnoTv2v1EIf3"/>
    <n v="0"/>
    <x v="0"/>
    <s v="Freshman"/>
    <s v="9:30 - 11:00 am"/>
    <s v="Marketing"/>
    <m/>
    <m/>
    <m/>
    <m/>
    <m/>
    <s v="iPod"/>
    <s v="Other"/>
    <x v="4"/>
    <n v="1"/>
    <m/>
    <m/>
    <m/>
    <m/>
    <m/>
    <s v="more than 35"/>
    <m/>
    <n v="1"/>
    <m/>
    <m/>
    <m/>
    <m/>
    <m/>
    <n v="1"/>
    <n v="1"/>
    <m/>
    <m/>
    <n v="3"/>
    <n v="3"/>
    <n v="3"/>
    <n v="1"/>
    <n v="1"/>
    <n v="2"/>
    <n v="4"/>
    <n v="2"/>
    <n v="4"/>
    <n v="2"/>
    <n v="2"/>
    <n v="2"/>
    <n v="2"/>
    <n v="2"/>
    <n v="2"/>
    <n v="2"/>
    <n v="2"/>
    <n v="4"/>
    <n v="4"/>
    <n v="2"/>
    <n v="1"/>
    <n v="1"/>
    <m/>
    <m/>
    <m/>
    <m/>
    <n v="1"/>
    <m/>
    <m/>
    <m/>
    <m/>
    <m/>
    <m/>
    <m/>
    <n v="1"/>
    <m/>
    <n v="1"/>
    <m/>
    <m/>
    <n v="1"/>
    <s v="50.175.215.49"/>
    <d v="2015-01-12T00:00:00"/>
    <d v="1899-12-30T14:00:23"/>
  </r>
  <r>
    <s v="R_6ledAUBUBhzJQax"/>
    <n v="4"/>
    <x v="0"/>
    <s v="Freshman"/>
    <s v="12:30 - 2:00 pm"/>
    <s v="Finance"/>
    <s v="ON"/>
    <s v="ON"/>
    <s v="ON"/>
    <s v="ON"/>
    <m/>
    <s v="iPod"/>
    <s v="iPad"/>
    <x v="1"/>
    <n v="1"/>
    <m/>
    <m/>
    <m/>
    <m/>
    <m/>
    <s v="26 to 35"/>
    <m/>
    <m/>
    <m/>
    <m/>
    <m/>
    <m/>
    <m/>
    <m/>
    <m/>
    <m/>
    <m/>
    <n v="3"/>
    <n v="4"/>
    <n v="3"/>
    <n v="2"/>
    <n v="2"/>
    <n v="2"/>
    <n v="4"/>
    <n v="2"/>
    <n v="4"/>
    <n v="2"/>
    <n v="4"/>
    <n v="4"/>
    <n v="2"/>
    <n v="4"/>
    <n v="4"/>
    <n v="3"/>
    <n v="2"/>
    <n v="3"/>
    <n v="4"/>
    <n v="4"/>
    <n v="2"/>
    <n v="2"/>
    <m/>
    <m/>
    <n v="1"/>
    <m/>
    <m/>
    <m/>
    <m/>
    <m/>
    <m/>
    <m/>
    <m/>
    <m/>
    <n v="1"/>
    <m/>
    <m/>
    <m/>
    <m/>
    <m/>
    <s v="76.183.236.246"/>
    <d v="2015-01-16T00:00:00"/>
    <d v="1899-12-30T00:29:29"/>
  </r>
  <r>
    <s v="R_6L3McPrDI45voax"/>
    <n v="0"/>
    <x v="0"/>
    <s v="Freshman"/>
    <s v="9:30 - 11:00 am"/>
    <s v="Marketing"/>
    <m/>
    <m/>
    <m/>
    <m/>
    <m/>
    <s v="iPod"/>
    <m/>
    <x v="3"/>
    <m/>
    <m/>
    <n v="1"/>
    <m/>
    <m/>
    <m/>
    <s v="21 to 25"/>
    <m/>
    <m/>
    <m/>
    <m/>
    <m/>
    <m/>
    <m/>
    <m/>
    <m/>
    <m/>
    <m/>
    <n v="2"/>
    <n v="3"/>
    <n v="4"/>
    <n v="1"/>
    <n v="1"/>
    <n v="2"/>
    <n v="2"/>
    <n v="1"/>
    <n v="2"/>
    <n v="2"/>
    <n v="3"/>
    <n v="1"/>
    <n v="2"/>
    <n v="1"/>
    <n v="2"/>
    <n v="3"/>
    <n v="1"/>
    <n v="4"/>
    <n v="3"/>
    <n v="2"/>
    <n v="4"/>
    <n v="1"/>
    <m/>
    <m/>
    <m/>
    <m/>
    <m/>
    <m/>
    <m/>
    <m/>
    <m/>
    <m/>
    <m/>
    <m/>
    <m/>
    <m/>
    <m/>
    <m/>
    <m/>
    <m/>
    <s v="76.231.146.143"/>
    <d v="2015-01-15T00:00:00"/>
    <d v="1899-12-30T19:16:26"/>
  </r>
  <r>
    <s v="R_6G3zuWJmO4BmpWR"/>
    <n v="0"/>
    <x v="0"/>
    <s v="Freshman"/>
    <s v="11:00 - 12:30 pm"/>
    <s v="Finance"/>
    <m/>
    <m/>
    <m/>
    <m/>
    <m/>
    <s v="iPod"/>
    <m/>
    <x v="0"/>
    <n v="1"/>
    <m/>
    <m/>
    <m/>
    <m/>
    <m/>
    <s v="more than 35"/>
    <m/>
    <n v="1"/>
    <n v="1"/>
    <m/>
    <m/>
    <m/>
    <m/>
    <m/>
    <m/>
    <m/>
    <m/>
    <n v="2"/>
    <n v="4"/>
    <n v="3"/>
    <n v="1"/>
    <n v="1"/>
    <n v="1"/>
    <n v="5"/>
    <n v="1"/>
    <n v="5"/>
    <n v="1"/>
    <n v="4"/>
    <n v="3"/>
    <n v="1"/>
    <n v="3"/>
    <n v="4"/>
    <n v="1"/>
    <n v="1"/>
    <n v="5"/>
    <n v="5"/>
    <n v="1"/>
    <n v="1"/>
    <n v="1"/>
    <m/>
    <m/>
    <m/>
    <m/>
    <m/>
    <m/>
    <m/>
    <m/>
    <m/>
    <m/>
    <n v="1"/>
    <m/>
    <n v="1"/>
    <m/>
    <n v="1"/>
    <m/>
    <m/>
    <m/>
    <s v="70.239.161.230"/>
    <d v="2015-01-14T00:00:00"/>
    <d v="1899-12-30T20:56:14"/>
  </r>
  <r>
    <s v="R_6DzTJRGzS5mVEQl"/>
    <n v="0"/>
    <x v="0"/>
    <s v="Freshman"/>
    <s v="12:30 - 2:00 pm"/>
    <s v="Management"/>
    <m/>
    <m/>
    <m/>
    <m/>
    <m/>
    <s v="iPod"/>
    <s v="iPad"/>
    <x v="0"/>
    <n v="1"/>
    <m/>
    <m/>
    <m/>
    <m/>
    <m/>
    <s v="11 to 15"/>
    <m/>
    <m/>
    <m/>
    <m/>
    <m/>
    <m/>
    <m/>
    <m/>
    <m/>
    <m/>
    <m/>
    <n v="3"/>
    <n v="5"/>
    <n v="4"/>
    <n v="1"/>
    <n v="1"/>
    <n v="2"/>
    <n v="3"/>
    <n v="3"/>
    <n v="5"/>
    <n v="3"/>
    <n v="1"/>
    <n v="1"/>
    <n v="1"/>
    <n v="1"/>
    <n v="2"/>
    <n v="1"/>
    <n v="1"/>
    <n v="2"/>
    <n v="4"/>
    <n v="3"/>
    <n v="1"/>
    <n v="1"/>
    <m/>
    <m/>
    <m/>
    <m/>
    <n v="1"/>
    <m/>
    <m/>
    <m/>
    <m/>
    <m/>
    <m/>
    <m/>
    <n v="1"/>
    <m/>
    <m/>
    <m/>
    <m/>
    <m/>
    <s v="72.64.91.91"/>
    <d v="2015-01-13T00:00:00"/>
    <d v="1899-12-30T11:37:21"/>
  </r>
  <r>
    <s v="R_6D58pTXe3n9e6K9"/>
    <n v="0"/>
    <x v="0"/>
    <s v="Freshman"/>
    <s v="9:30 - 11:00 am"/>
    <s v="Other or Undecided"/>
    <m/>
    <m/>
    <m/>
    <m/>
    <m/>
    <s v="iPod"/>
    <s v="Other"/>
    <x v="5"/>
    <m/>
    <m/>
    <n v="1"/>
    <m/>
    <m/>
    <m/>
    <s v="more than 35"/>
    <m/>
    <n v="1"/>
    <m/>
    <m/>
    <m/>
    <m/>
    <n v="1"/>
    <n v="1"/>
    <n v="1"/>
    <m/>
    <m/>
    <n v="4"/>
    <n v="1"/>
    <n v="5"/>
    <n v="3"/>
    <n v="5"/>
    <n v="5"/>
    <n v="3"/>
    <n v="2"/>
    <n v="5"/>
    <n v="5"/>
    <n v="5"/>
    <n v="5"/>
    <n v="5"/>
    <n v="4"/>
    <n v="4"/>
    <n v="2"/>
    <n v="2"/>
    <n v="4"/>
    <n v="4"/>
    <n v="4"/>
    <n v="5"/>
    <n v="4"/>
    <n v="1"/>
    <m/>
    <m/>
    <n v="1"/>
    <n v="1"/>
    <n v="1"/>
    <n v="1"/>
    <n v="1"/>
    <m/>
    <m/>
    <n v="1"/>
    <m/>
    <n v="1"/>
    <n v="1"/>
    <n v="1"/>
    <m/>
    <n v="1"/>
    <n v="1"/>
    <s v="99.125.120.33"/>
    <d v="2015-01-14T00:00:00"/>
    <d v="1899-12-30T20:49:27"/>
  </r>
  <r>
    <s v="R_5vwxyrZAQlL0k2F"/>
    <n v="0"/>
    <x v="0"/>
    <s v="Freshman"/>
    <s v="12:30 - 2:00 pm"/>
    <s v="Marketing"/>
    <m/>
    <m/>
    <m/>
    <m/>
    <m/>
    <s v="iPod"/>
    <s v="iPad"/>
    <x v="0"/>
    <n v="1"/>
    <m/>
    <m/>
    <m/>
    <m/>
    <m/>
    <s v="more than 35"/>
    <n v="1"/>
    <n v="1"/>
    <n v="1"/>
    <m/>
    <n v="1"/>
    <n v="1"/>
    <m/>
    <n v="1"/>
    <n v="1"/>
    <m/>
    <m/>
    <n v="5"/>
    <n v="5"/>
    <n v="5"/>
    <n v="3"/>
    <n v="3"/>
    <n v="3"/>
    <n v="4"/>
    <n v="2"/>
    <n v="5"/>
    <n v="3"/>
    <n v="3"/>
    <n v="3"/>
    <n v="2"/>
    <n v="2"/>
    <n v="4"/>
    <n v="3"/>
    <n v="3"/>
    <n v="4"/>
    <n v="4"/>
    <n v="4"/>
    <n v="2"/>
    <n v="3"/>
    <m/>
    <m/>
    <m/>
    <m/>
    <m/>
    <m/>
    <m/>
    <m/>
    <m/>
    <m/>
    <m/>
    <m/>
    <n v="1"/>
    <n v="1"/>
    <n v="1"/>
    <m/>
    <m/>
    <m/>
    <s v="24.167.33.227"/>
    <d v="2015-01-14T00:00:00"/>
    <d v="1899-12-30T22:40:04"/>
  </r>
  <r>
    <s v="R_5tZYi61I0Gc507X"/>
    <n v="5"/>
    <x v="0"/>
    <s v="Freshman"/>
    <s v="12:30 - 2:00 pm"/>
    <s v="Other or Undecided"/>
    <s v="ON"/>
    <s v="ON"/>
    <s v="ON"/>
    <s v="ON"/>
    <s v="ON"/>
    <s v="iPod"/>
    <s v="Other Android"/>
    <x v="0"/>
    <n v="1"/>
    <m/>
    <m/>
    <m/>
    <m/>
    <m/>
    <s v="26 to 35"/>
    <m/>
    <m/>
    <m/>
    <m/>
    <m/>
    <m/>
    <m/>
    <m/>
    <m/>
    <m/>
    <m/>
    <n v="4"/>
    <n v="4"/>
    <n v="4"/>
    <n v="2"/>
    <n v="2"/>
    <n v="4"/>
    <n v="4"/>
    <n v="4"/>
    <n v="4"/>
    <n v="4"/>
    <n v="4"/>
    <n v="4"/>
    <n v="4"/>
    <n v="4"/>
    <n v="4"/>
    <n v="2"/>
    <n v="2"/>
    <n v="4"/>
    <n v="4"/>
    <n v="4"/>
    <n v="2"/>
    <n v="4"/>
    <n v="1"/>
    <m/>
    <m/>
    <m/>
    <m/>
    <m/>
    <m/>
    <n v="1"/>
    <m/>
    <m/>
    <m/>
    <m/>
    <n v="1"/>
    <n v="1"/>
    <m/>
    <m/>
    <m/>
    <n v="1"/>
    <s v="107.141.40.57"/>
    <d v="2015-01-15T00:00:00"/>
    <d v="1899-12-30T14:54:28"/>
  </r>
  <r>
    <s v="R_5nFoyte8E3YZCG9"/>
    <n v="5"/>
    <x v="0"/>
    <s v="Freshman"/>
    <s v="9:30 - 11:00 am"/>
    <s v="Other or Undecided"/>
    <s v="ON"/>
    <s v="ON"/>
    <s v="ON"/>
    <s v="ON"/>
    <s v="ON"/>
    <s v="iPod"/>
    <s v="iPad"/>
    <x v="2"/>
    <m/>
    <n v="1"/>
    <m/>
    <m/>
    <m/>
    <m/>
    <s v="6 to 10"/>
    <m/>
    <n v="1"/>
    <n v="1"/>
    <m/>
    <m/>
    <m/>
    <m/>
    <n v="1"/>
    <m/>
    <m/>
    <m/>
    <n v="3"/>
    <n v="2"/>
    <n v="4"/>
    <n v="2"/>
    <n v="3"/>
    <n v="3"/>
    <n v="4"/>
    <n v="2"/>
    <n v="5"/>
    <n v="4"/>
    <n v="3"/>
    <n v="3"/>
    <n v="4"/>
    <n v="3"/>
    <n v="3"/>
    <n v="2"/>
    <n v="2"/>
    <n v="4"/>
    <n v="4"/>
    <n v="2"/>
    <n v="5"/>
    <n v="3"/>
    <m/>
    <m/>
    <m/>
    <m/>
    <m/>
    <m/>
    <m/>
    <m/>
    <m/>
    <m/>
    <n v="1"/>
    <n v="1"/>
    <n v="1"/>
    <m/>
    <n v="1"/>
    <m/>
    <m/>
    <m/>
    <s v="96.226.185.163"/>
    <d v="2015-01-12T00:00:00"/>
    <d v="1899-12-30T15:09:50"/>
  </r>
  <r>
    <s v="R_5j8gymYEzcf5a8B"/>
    <n v="1"/>
    <x v="0"/>
    <s v="Freshman"/>
    <s v="12:30 - 2:00 pm"/>
    <s v="Finance"/>
    <m/>
    <m/>
    <s v="ON"/>
    <m/>
    <m/>
    <s v="iPod"/>
    <m/>
    <x v="0"/>
    <n v="1"/>
    <m/>
    <m/>
    <m/>
    <m/>
    <m/>
    <s v="11 to 15"/>
    <m/>
    <m/>
    <m/>
    <m/>
    <m/>
    <m/>
    <m/>
    <m/>
    <m/>
    <m/>
    <m/>
    <n v="2"/>
    <n v="2"/>
    <n v="2"/>
    <n v="2"/>
    <n v="2"/>
    <n v="2"/>
    <n v="2"/>
    <n v="2"/>
    <n v="4"/>
    <n v="2"/>
    <n v="2"/>
    <n v="3"/>
    <n v="1"/>
    <n v="2"/>
    <n v="2"/>
    <n v="2"/>
    <n v="4"/>
    <n v="4"/>
    <n v="2"/>
    <n v="2"/>
    <n v="2"/>
    <n v="2"/>
    <m/>
    <m/>
    <m/>
    <m/>
    <m/>
    <m/>
    <m/>
    <m/>
    <m/>
    <m/>
    <m/>
    <m/>
    <n v="1"/>
    <m/>
    <m/>
    <m/>
    <m/>
    <m/>
    <s v="173.74.138.183"/>
    <d v="2015-01-16T00:00:00"/>
    <d v="1899-12-30T20:36:06"/>
  </r>
  <r>
    <s v="R_5j6rT3OXDMosvZz"/>
    <n v="5"/>
    <x v="0"/>
    <s v="Freshman"/>
    <s v="9:30 - 11:00 am"/>
    <s v="Finance"/>
    <s v="ON"/>
    <s v="ON"/>
    <s v="ON"/>
    <s v="ON"/>
    <s v="ON"/>
    <s v="iPod"/>
    <s v="iPad"/>
    <x v="5"/>
    <n v="1"/>
    <m/>
    <m/>
    <m/>
    <m/>
    <m/>
    <s v="6 to 10"/>
    <m/>
    <m/>
    <m/>
    <m/>
    <m/>
    <m/>
    <n v="1"/>
    <m/>
    <m/>
    <m/>
    <m/>
    <n v="4"/>
    <n v="2"/>
    <n v="2"/>
    <n v="2"/>
    <n v="2"/>
    <n v="2"/>
    <n v="4"/>
    <n v="2"/>
    <n v="2"/>
    <n v="4"/>
    <n v="4"/>
    <n v="4"/>
    <n v="2"/>
    <n v="3"/>
    <n v="4"/>
    <n v="2"/>
    <n v="2"/>
    <n v="5"/>
    <n v="4"/>
    <n v="2"/>
    <n v="1"/>
    <n v="1"/>
    <m/>
    <m/>
    <m/>
    <m/>
    <m/>
    <m/>
    <m/>
    <m/>
    <m/>
    <m/>
    <m/>
    <m/>
    <n v="1"/>
    <m/>
    <m/>
    <m/>
    <m/>
    <m/>
    <s v="70.59.21.117"/>
    <d v="2015-01-12T00:00:00"/>
    <d v="1899-12-30T14:14:12"/>
  </r>
  <r>
    <s v="R_5h86krosZQLtdGt"/>
    <n v="0"/>
    <x v="0"/>
    <s v="Freshman"/>
    <s v="11:00 - 12:30 pm"/>
    <s v="Management"/>
    <m/>
    <m/>
    <m/>
    <m/>
    <m/>
    <s v="iPod"/>
    <s v="iPad"/>
    <x v="0"/>
    <n v="1"/>
    <m/>
    <m/>
    <m/>
    <m/>
    <m/>
    <s v="21 to 25"/>
    <m/>
    <n v="1"/>
    <n v="1"/>
    <n v="1"/>
    <n v="1"/>
    <n v="1"/>
    <n v="1"/>
    <n v="1"/>
    <m/>
    <m/>
    <m/>
    <n v="3"/>
    <n v="3"/>
    <n v="5"/>
    <n v="2"/>
    <n v="3"/>
    <n v="4"/>
    <n v="4"/>
    <n v="2"/>
    <n v="1"/>
    <n v="4"/>
    <n v="3"/>
    <n v="4"/>
    <n v="1"/>
    <n v="4"/>
    <n v="4"/>
    <n v="4"/>
    <n v="2"/>
    <n v="3"/>
    <n v="2"/>
    <n v="4"/>
    <n v="4"/>
    <n v="5"/>
    <n v="1"/>
    <m/>
    <n v="1"/>
    <m/>
    <n v="1"/>
    <m/>
    <n v="1"/>
    <m/>
    <n v="1"/>
    <n v="1"/>
    <n v="1"/>
    <m/>
    <n v="1"/>
    <n v="1"/>
    <n v="1"/>
    <m/>
    <m/>
    <n v="1"/>
    <s v="72.183.100.46"/>
    <d v="2015-01-15T00:00:00"/>
    <d v="1899-12-30T13:56:46"/>
  </r>
  <r>
    <s v="R_5dpWEprTqw5vI9f"/>
    <n v="0"/>
    <x v="0"/>
    <s v="Freshman"/>
    <s v="11:00 - 12:30 pm"/>
    <s v="Finance"/>
    <m/>
    <m/>
    <m/>
    <m/>
    <m/>
    <s v="iPod"/>
    <s v="iPad"/>
    <x v="0"/>
    <n v="1"/>
    <m/>
    <m/>
    <m/>
    <m/>
    <m/>
    <s v="16 to 20"/>
    <m/>
    <m/>
    <m/>
    <m/>
    <m/>
    <m/>
    <m/>
    <m/>
    <m/>
    <m/>
    <m/>
    <n v="4"/>
    <n v="5"/>
    <n v="4"/>
    <n v="1"/>
    <n v="3"/>
    <n v="3"/>
    <n v="5"/>
    <n v="2"/>
    <n v="5"/>
    <n v="1"/>
    <n v="3"/>
    <n v="4"/>
    <n v="2"/>
    <n v="3"/>
    <n v="4"/>
    <n v="2"/>
    <n v="2"/>
    <n v="5"/>
    <n v="5"/>
    <n v="3"/>
    <n v="1"/>
    <n v="2"/>
    <n v="1"/>
    <m/>
    <m/>
    <m/>
    <m/>
    <m/>
    <m/>
    <n v="1"/>
    <m/>
    <m/>
    <m/>
    <n v="1"/>
    <n v="1"/>
    <m/>
    <n v="1"/>
    <m/>
    <m/>
    <m/>
    <s v="107.205.55.68"/>
    <d v="2015-01-14T00:00:00"/>
    <d v="1899-12-30T17:45:20"/>
  </r>
  <r>
    <s v="R_5co1cRgvpqslSsd"/>
    <n v="1"/>
    <x v="0"/>
    <s v="Freshman"/>
    <s v="12:30 - 2:00 pm"/>
    <s v="Finance"/>
    <m/>
    <m/>
    <s v="ON"/>
    <m/>
    <m/>
    <s v="iPod"/>
    <s v="Other"/>
    <x v="0"/>
    <n v="1"/>
    <m/>
    <m/>
    <m/>
    <m/>
    <m/>
    <s v="11 to 15"/>
    <m/>
    <m/>
    <m/>
    <m/>
    <m/>
    <m/>
    <m/>
    <m/>
    <m/>
    <m/>
    <m/>
    <n v="4"/>
    <n v="3"/>
    <n v="4"/>
    <n v="2"/>
    <n v="1"/>
    <n v="3"/>
    <n v="3"/>
    <n v="4"/>
    <n v="2"/>
    <n v="4"/>
    <n v="4"/>
    <n v="3"/>
    <n v="2"/>
    <n v="2"/>
    <n v="4"/>
    <n v="3"/>
    <n v="3"/>
    <n v="4"/>
    <n v="4"/>
    <n v="3"/>
    <n v="2"/>
    <n v="3"/>
    <m/>
    <m/>
    <n v="1"/>
    <m/>
    <m/>
    <m/>
    <n v="1"/>
    <m/>
    <m/>
    <m/>
    <n v="1"/>
    <m/>
    <n v="1"/>
    <m/>
    <m/>
    <m/>
    <m/>
    <m/>
    <s v="66.112.236.7"/>
    <d v="2015-01-19T00:00:00"/>
    <d v="1899-12-30T17:42:52"/>
  </r>
  <r>
    <s v="R_5BAqqFSVRLqsEJv"/>
    <n v="5"/>
    <x v="0"/>
    <s v="Freshman"/>
    <s v="11:00 - 12:30 pm"/>
    <s v="Finance"/>
    <s v="ON"/>
    <s v="ON"/>
    <s v="ON"/>
    <s v="ON"/>
    <s v="ON"/>
    <s v="Other"/>
    <m/>
    <x v="0"/>
    <n v="1"/>
    <m/>
    <m/>
    <m/>
    <m/>
    <m/>
    <s v="more than 35"/>
    <m/>
    <n v="1"/>
    <n v="1"/>
    <m/>
    <m/>
    <m/>
    <n v="1"/>
    <n v="1"/>
    <n v="1"/>
    <n v="1"/>
    <m/>
    <n v="3"/>
    <n v="2"/>
    <n v="4"/>
    <n v="4"/>
    <n v="4"/>
    <n v="3"/>
    <n v="4"/>
    <n v="3"/>
    <n v="5"/>
    <n v="5"/>
    <n v="4"/>
    <n v="4"/>
    <n v="2"/>
    <n v="3"/>
    <n v="4"/>
    <n v="4"/>
    <n v="4"/>
    <n v="4"/>
    <n v="4"/>
    <n v="2"/>
    <n v="2"/>
    <n v="4"/>
    <m/>
    <m/>
    <n v="1"/>
    <m/>
    <n v="1"/>
    <n v="1"/>
    <m/>
    <m/>
    <m/>
    <m/>
    <n v="1"/>
    <m/>
    <n v="1"/>
    <n v="1"/>
    <n v="1"/>
    <m/>
    <m/>
    <m/>
    <s v="75.17.233.191"/>
    <d v="2015-01-16T00:00:00"/>
    <d v="1899-12-30T19:14:18"/>
  </r>
  <r>
    <s v="R_5AosfaEyWoHnJWd"/>
    <n v="0"/>
    <x v="0"/>
    <s v="Freshman"/>
    <s v="12:30 - 2:00 pm"/>
    <s v="Other or Undecided"/>
    <m/>
    <m/>
    <m/>
    <m/>
    <m/>
    <s v="iPod"/>
    <s v="iPad"/>
    <x v="0"/>
    <n v="1"/>
    <m/>
    <m/>
    <m/>
    <m/>
    <m/>
    <s v="21 to 25"/>
    <m/>
    <n v="1"/>
    <m/>
    <m/>
    <m/>
    <m/>
    <m/>
    <n v="1"/>
    <n v="1"/>
    <m/>
    <m/>
    <n v="4"/>
    <n v="2"/>
    <n v="4"/>
    <n v="2"/>
    <n v="1"/>
    <n v="2"/>
    <n v="4"/>
    <n v="4"/>
    <n v="4"/>
    <n v="4"/>
    <n v="4"/>
    <n v="4"/>
    <n v="2"/>
    <n v="4"/>
    <n v="4"/>
    <n v="2"/>
    <n v="2"/>
    <n v="4"/>
    <n v="4"/>
    <n v="2"/>
    <n v="1"/>
    <n v="1"/>
    <m/>
    <m/>
    <m/>
    <m/>
    <m/>
    <m/>
    <m/>
    <n v="1"/>
    <m/>
    <m/>
    <m/>
    <n v="1"/>
    <n v="1"/>
    <m/>
    <n v="1"/>
    <m/>
    <m/>
    <m/>
    <s v="117.212.171.120"/>
    <d v="2015-01-16T00:00:00"/>
    <d v="1899-12-30T00:15:49"/>
  </r>
  <r>
    <s v="R_4VGlqm8PnwsNxhH"/>
    <n v="5"/>
    <x v="0"/>
    <s v="Freshman"/>
    <s v="9:30 - 11:00 am"/>
    <s v="Other or Undecided"/>
    <s v="ON"/>
    <s v="ON"/>
    <s v="ON"/>
    <s v="ON"/>
    <s v="ON"/>
    <s v="iPod"/>
    <m/>
    <x v="5"/>
    <n v="1"/>
    <m/>
    <m/>
    <m/>
    <m/>
    <m/>
    <s v="1 to 5"/>
    <n v="1"/>
    <m/>
    <m/>
    <m/>
    <m/>
    <m/>
    <m/>
    <n v="1"/>
    <n v="1"/>
    <m/>
    <m/>
    <n v="4"/>
    <n v="5"/>
    <n v="5"/>
    <n v="2"/>
    <n v="3"/>
    <n v="3"/>
    <n v="4"/>
    <n v="2"/>
    <n v="4"/>
    <n v="4"/>
    <n v="2"/>
    <n v="2"/>
    <n v="2"/>
    <n v="2"/>
    <n v="2"/>
    <n v="2"/>
    <n v="2"/>
    <n v="5"/>
    <n v="3"/>
    <n v="2"/>
    <n v="4"/>
    <n v="2"/>
    <m/>
    <m/>
    <m/>
    <m/>
    <n v="1"/>
    <m/>
    <m/>
    <m/>
    <m/>
    <m/>
    <n v="1"/>
    <m/>
    <n v="1"/>
    <m/>
    <n v="1"/>
    <m/>
    <m/>
    <m/>
    <s v="73.32.176.183"/>
    <d v="2015-01-13T00:00:00"/>
    <d v="1899-12-30T00:19:10"/>
  </r>
  <r>
    <s v="R_4SbNQqWoQon7dVb"/>
    <n v="5"/>
    <x v="0"/>
    <s v="Freshman"/>
    <s v="12:30 - 2:00 pm"/>
    <s v="Supply Chain"/>
    <s v="ON"/>
    <s v="ON"/>
    <s v="ON"/>
    <s v="ON"/>
    <s v="ON"/>
    <s v="Other"/>
    <s v="iPad"/>
    <x v="0"/>
    <m/>
    <n v="1"/>
    <m/>
    <m/>
    <m/>
    <m/>
    <s v="6 to 10"/>
    <n v="1"/>
    <n v="1"/>
    <m/>
    <m/>
    <m/>
    <m/>
    <m/>
    <m/>
    <m/>
    <m/>
    <m/>
    <n v="3"/>
    <n v="4"/>
    <n v="3"/>
    <n v="3"/>
    <n v="2"/>
    <n v="2"/>
    <n v="4"/>
    <n v="3"/>
    <n v="4"/>
    <n v="4"/>
    <n v="4"/>
    <n v="3"/>
    <n v="2"/>
    <n v="3"/>
    <n v="2"/>
    <n v="2"/>
    <n v="2"/>
    <n v="3"/>
    <n v="4"/>
    <n v="3"/>
    <n v="2"/>
    <n v="2"/>
    <m/>
    <m/>
    <n v="1"/>
    <m/>
    <m/>
    <n v="1"/>
    <m/>
    <n v="1"/>
    <m/>
    <m/>
    <n v="1"/>
    <m/>
    <n v="1"/>
    <m/>
    <n v="1"/>
    <m/>
    <m/>
    <m/>
    <s v="98.195.161.224"/>
    <d v="2015-01-14T00:00:00"/>
    <d v="1899-12-30T04:33:43"/>
  </r>
  <r>
    <s v="R_4MdQy5ghBxd9fwx"/>
    <n v="1"/>
    <x v="0"/>
    <s v="Freshman"/>
    <s v="12:30 - 2:00 pm"/>
    <s v="Supply Chain"/>
    <s v="ON"/>
    <m/>
    <m/>
    <m/>
    <m/>
    <s v="iPod"/>
    <s v="iPad"/>
    <x v="0"/>
    <n v="1"/>
    <m/>
    <m/>
    <m/>
    <m/>
    <m/>
    <s v="21 to 25"/>
    <m/>
    <m/>
    <m/>
    <m/>
    <m/>
    <m/>
    <n v="1"/>
    <m/>
    <m/>
    <m/>
    <m/>
    <n v="3"/>
    <n v="2"/>
    <n v="4"/>
    <n v="2"/>
    <n v="2"/>
    <n v="2"/>
    <n v="2"/>
    <n v="3"/>
    <n v="4"/>
    <n v="2"/>
    <n v="2"/>
    <n v="3"/>
    <n v="2"/>
    <n v="3"/>
    <n v="3"/>
    <n v="2"/>
    <n v="2"/>
    <n v="4"/>
    <n v="4"/>
    <n v="3"/>
    <n v="2"/>
    <n v="2"/>
    <m/>
    <m/>
    <m/>
    <m/>
    <n v="1"/>
    <m/>
    <m/>
    <m/>
    <m/>
    <m/>
    <m/>
    <m/>
    <n v="1"/>
    <m/>
    <m/>
    <m/>
    <m/>
    <m/>
    <s v="98.196.169.0"/>
    <d v="2015-01-18T00:00:00"/>
    <d v="1899-12-30T16:54:32"/>
  </r>
  <r>
    <s v="R_4JvRcbu1bRVYWt7"/>
    <n v="0"/>
    <x v="0"/>
    <s v="Freshman"/>
    <s v="11:00 - 12:30 pm"/>
    <s v="Other or Undecided"/>
    <m/>
    <m/>
    <m/>
    <m/>
    <m/>
    <s v="iPod"/>
    <s v="Samsung"/>
    <x v="0"/>
    <n v="1"/>
    <m/>
    <m/>
    <m/>
    <m/>
    <m/>
    <s v="6 to 10"/>
    <m/>
    <m/>
    <m/>
    <m/>
    <m/>
    <m/>
    <m/>
    <m/>
    <m/>
    <m/>
    <m/>
    <n v="3"/>
    <n v="4"/>
    <n v="2"/>
    <n v="1"/>
    <n v="2"/>
    <n v="1"/>
    <n v="1"/>
    <n v="1"/>
    <n v="5"/>
    <n v="2"/>
    <n v="2"/>
    <n v="2"/>
    <n v="1"/>
    <n v="2"/>
    <n v="3"/>
    <n v="1"/>
    <n v="2"/>
    <n v="5"/>
    <n v="5"/>
    <n v="2"/>
    <n v="1"/>
    <n v="3"/>
    <m/>
    <m/>
    <m/>
    <m/>
    <n v="1"/>
    <m/>
    <m/>
    <m/>
    <n v="1"/>
    <n v="1"/>
    <m/>
    <m/>
    <n v="1"/>
    <m/>
    <m/>
    <m/>
    <m/>
    <m/>
    <s v="104.150.14.109"/>
    <d v="2015-01-14T00:00:00"/>
    <d v="1899-12-30T21:18:03"/>
  </r>
  <r>
    <s v="R_4Izm1uW9YgyxR3v"/>
    <n v="5"/>
    <x v="0"/>
    <s v="Freshman"/>
    <s v="9:30 - 11:00 am"/>
    <s v="Other or Undecided"/>
    <s v="ON"/>
    <s v="ON"/>
    <s v="ON"/>
    <s v="ON"/>
    <s v="ON"/>
    <s v="Other"/>
    <m/>
    <x v="0"/>
    <n v="1"/>
    <m/>
    <m/>
    <m/>
    <m/>
    <m/>
    <s v="more than 35"/>
    <m/>
    <m/>
    <m/>
    <m/>
    <m/>
    <m/>
    <m/>
    <n v="1"/>
    <n v="1"/>
    <m/>
    <m/>
    <n v="4"/>
    <n v="4"/>
    <n v="4"/>
    <n v="2"/>
    <n v="1"/>
    <n v="3"/>
    <n v="4"/>
    <n v="3"/>
    <n v="4"/>
    <n v="3"/>
    <n v="2"/>
    <n v="2"/>
    <n v="1"/>
    <n v="2"/>
    <n v="3"/>
    <n v="2"/>
    <n v="3"/>
    <n v="5"/>
    <n v="4"/>
    <n v="3"/>
    <n v="3"/>
    <n v="2"/>
    <m/>
    <m/>
    <m/>
    <m/>
    <m/>
    <m/>
    <n v="1"/>
    <m/>
    <m/>
    <m/>
    <m/>
    <m/>
    <n v="1"/>
    <m/>
    <n v="1"/>
    <m/>
    <m/>
    <m/>
    <s v="70.120.83.139"/>
    <d v="2015-01-16T00:00:00"/>
    <d v="1899-12-30T10:11:52"/>
  </r>
  <r>
    <s v="R_4ITz5O2vX2PS9vv"/>
    <n v="0"/>
    <x v="0"/>
    <s v="Freshman"/>
    <s v="11:00 - 12:30 pm"/>
    <s v="Marketing"/>
    <m/>
    <m/>
    <m/>
    <m/>
    <m/>
    <s v="iPod"/>
    <m/>
    <x v="0"/>
    <n v="1"/>
    <m/>
    <m/>
    <m/>
    <m/>
    <m/>
    <s v="21 to 25"/>
    <n v="1"/>
    <n v="1"/>
    <m/>
    <n v="1"/>
    <m/>
    <m/>
    <n v="1"/>
    <n v="1"/>
    <n v="1"/>
    <m/>
    <m/>
    <n v="4"/>
    <n v="4"/>
    <n v="4"/>
    <n v="3"/>
    <n v="2"/>
    <n v="4"/>
    <n v="4"/>
    <n v="3"/>
    <n v="4"/>
    <n v="2"/>
    <n v="4"/>
    <n v="4"/>
    <n v="2"/>
    <n v="2"/>
    <n v="4"/>
    <n v="3"/>
    <n v="3"/>
    <n v="2"/>
    <n v="4"/>
    <n v="4"/>
    <n v="4"/>
    <n v="2"/>
    <m/>
    <m/>
    <m/>
    <m/>
    <m/>
    <n v="1"/>
    <m/>
    <n v="1"/>
    <m/>
    <m/>
    <n v="1"/>
    <m/>
    <n v="1"/>
    <n v="1"/>
    <m/>
    <m/>
    <m/>
    <m/>
    <s v="173.74.217.26"/>
    <d v="2015-01-15T00:00:00"/>
    <d v="1899-12-30T15:59:26"/>
  </r>
  <r>
    <s v="R_4I15wMQCj2eSXYx"/>
    <n v="0"/>
    <x v="0"/>
    <s v="Freshman"/>
    <s v="12:30 - 2:00 pm"/>
    <s v="Finance"/>
    <m/>
    <m/>
    <m/>
    <m/>
    <m/>
    <s v="iPod"/>
    <s v="iPad"/>
    <x v="0"/>
    <n v="1"/>
    <m/>
    <m/>
    <m/>
    <m/>
    <m/>
    <s v="more than 35"/>
    <m/>
    <m/>
    <m/>
    <m/>
    <m/>
    <m/>
    <m/>
    <n v="1"/>
    <m/>
    <m/>
    <m/>
    <n v="4"/>
    <n v="5"/>
    <n v="4"/>
    <n v="3"/>
    <n v="2"/>
    <n v="3"/>
    <n v="4"/>
    <n v="4"/>
    <n v="2"/>
    <n v="3"/>
    <n v="4"/>
    <n v="4"/>
    <n v="4"/>
    <n v="4"/>
    <n v="4"/>
    <n v="3"/>
    <n v="3"/>
    <n v="4"/>
    <n v="4"/>
    <n v="3"/>
    <n v="3"/>
    <n v="3"/>
    <m/>
    <m/>
    <m/>
    <m/>
    <n v="1"/>
    <m/>
    <m/>
    <n v="1"/>
    <m/>
    <m/>
    <m/>
    <m/>
    <n v="1"/>
    <m/>
    <m/>
    <m/>
    <m/>
    <m/>
    <s v="107.128.58.4"/>
    <d v="2015-01-13T00:00:00"/>
    <d v="1899-12-30T08:52:59"/>
  </r>
  <r>
    <s v="R_43mii7nWj6poME5"/>
    <n v="5"/>
    <x v="0"/>
    <s v="Freshman"/>
    <s v="11:00 - 12:30 pm"/>
    <s v="Finance"/>
    <s v="ON"/>
    <s v="ON"/>
    <s v="ON"/>
    <s v="ON"/>
    <s v="ON"/>
    <s v="iPod"/>
    <m/>
    <x v="0"/>
    <n v="1"/>
    <m/>
    <m/>
    <m/>
    <m/>
    <m/>
    <s v="16 to 20"/>
    <m/>
    <m/>
    <n v="1"/>
    <m/>
    <m/>
    <m/>
    <n v="1"/>
    <n v="1"/>
    <n v="1"/>
    <m/>
    <m/>
    <n v="2"/>
    <n v="4"/>
    <n v="4"/>
    <n v="2"/>
    <n v="2"/>
    <n v="4"/>
    <n v="2"/>
    <n v="2"/>
    <n v="4"/>
    <n v="4"/>
    <n v="4"/>
    <n v="3"/>
    <n v="3"/>
    <n v="4"/>
    <n v="4"/>
    <n v="3"/>
    <n v="3"/>
    <n v="4"/>
    <n v="4"/>
    <n v="3"/>
    <n v="4"/>
    <n v="2"/>
    <m/>
    <m/>
    <m/>
    <m/>
    <m/>
    <m/>
    <m/>
    <m/>
    <m/>
    <m/>
    <n v="1"/>
    <m/>
    <n v="1"/>
    <m/>
    <n v="1"/>
    <m/>
    <m/>
    <m/>
    <s v="66.112.227.230"/>
    <d v="2015-01-15T00:00:00"/>
    <d v="1899-12-30T15:30:19"/>
  </r>
  <r>
    <s v="R_424Eb99ZIvoYAeh"/>
    <n v="0"/>
    <x v="0"/>
    <s v="Freshman"/>
    <s v="12:30 - 2:00 pm"/>
    <s v="Other or Undecided"/>
    <m/>
    <m/>
    <m/>
    <m/>
    <m/>
    <s v="Other"/>
    <s v="iPad"/>
    <x v="4"/>
    <n v="1"/>
    <m/>
    <m/>
    <m/>
    <m/>
    <m/>
    <s v="11 to 15"/>
    <m/>
    <m/>
    <m/>
    <m/>
    <m/>
    <m/>
    <m/>
    <m/>
    <m/>
    <m/>
    <m/>
    <n v="2"/>
    <n v="3"/>
    <n v="2"/>
    <n v="1"/>
    <n v="2"/>
    <n v="2"/>
    <n v="3"/>
    <n v="2"/>
    <n v="4"/>
    <n v="2"/>
    <n v="2"/>
    <n v="2"/>
    <n v="2"/>
    <n v="2"/>
    <n v="2"/>
    <n v="3"/>
    <n v="3"/>
    <n v="3"/>
    <n v="4"/>
    <n v="2"/>
    <n v="2"/>
    <n v="2"/>
    <m/>
    <m/>
    <m/>
    <m/>
    <m/>
    <m/>
    <m/>
    <m/>
    <m/>
    <m/>
    <m/>
    <m/>
    <n v="1"/>
    <m/>
    <m/>
    <m/>
    <m/>
    <m/>
    <s v="71.252.248.78"/>
    <d v="2015-01-15T00:00:00"/>
    <d v="1899-12-30T11:45:01"/>
  </r>
  <r>
    <s v="R_417UNjBm55JMc4J"/>
    <n v="0"/>
    <x v="0"/>
    <s v="Freshman"/>
    <s v="11:00 - 12:30 pm"/>
    <s v="Other or Undecided"/>
    <m/>
    <m/>
    <m/>
    <m/>
    <m/>
    <s v="iPod"/>
    <s v="Other"/>
    <x v="3"/>
    <n v="1"/>
    <m/>
    <m/>
    <m/>
    <m/>
    <m/>
    <s v="11 to 15"/>
    <m/>
    <n v="1"/>
    <m/>
    <m/>
    <m/>
    <m/>
    <n v="1"/>
    <n v="1"/>
    <m/>
    <m/>
    <m/>
    <n v="3"/>
    <n v="1"/>
    <n v="4"/>
    <n v="2"/>
    <n v="1"/>
    <n v="3"/>
    <n v="5"/>
    <n v="3"/>
    <n v="5"/>
    <n v="1"/>
    <n v="3"/>
    <n v="2"/>
    <n v="1"/>
    <n v="2"/>
    <n v="4"/>
    <n v="1"/>
    <n v="1"/>
    <n v="3"/>
    <n v="3"/>
    <n v="1"/>
    <n v="4"/>
    <n v="1"/>
    <m/>
    <m/>
    <m/>
    <m/>
    <m/>
    <m/>
    <m/>
    <m/>
    <m/>
    <n v="1"/>
    <m/>
    <m/>
    <m/>
    <m/>
    <m/>
    <m/>
    <m/>
    <m/>
    <s v="73.55.217.190"/>
    <d v="2015-01-15T00:00:00"/>
    <d v="1899-12-30T00:01:52"/>
  </r>
  <r>
    <s v="R_3ZNZbaFXzH8YxWR"/>
    <n v="5"/>
    <x v="0"/>
    <s v="Freshman"/>
    <s v="11:00 - 12:30 pm"/>
    <s v="Finance"/>
    <s v="ON"/>
    <s v="ON"/>
    <s v="ON"/>
    <s v="ON"/>
    <s v="ON"/>
    <s v="iPod"/>
    <s v="Samsung"/>
    <x v="4"/>
    <m/>
    <n v="1"/>
    <m/>
    <m/>
    <m/>
    <m/>
    <s v="more than 35"/>
    <n v="1"/>
    <n v="1"/>
    <m/>
    <m/>
    <m/>
    <m/>
    <n v="1"/>
    <n v="1"/>
    <n v="1"/>
    <m/>
    <m/>
    <n v="4"/>
    <n v="2"/>
    <n v="3"/>
    <n v="1"/>
    <n v="2"/>
    <n v="2"/>
    <n v="4"/>
    <n v="3"/>
    <n v="5"/>
    <n v="4"/>
    <n v="4"/>
    <n v="3"/>
    <n v="2"/>
    <n v="3"/>
    <n v="4"/>
    <n v="2"/>
    <n v="3"/>
    <n v="4"/>
    <n v="4"/>
    <n v="2"/>
    <n v="2"/>
    <n v="2"/>
    <m/>
    <m/>
    <n v="1"/>
    <m/>
    <m/>
    <m/>
    <m/>
    <m/>
    <m/>
    <m/>
    <m/>
    <m/>
    <n v="1"/>
    <n v="1"/>
    <n v="1"/>
    <m/>
    <m/>
    <m/>
    <s v="71.97.45.15"/>
    <d v="2015-01-14T00:00:00"/>
    <d v="1899-12-30T20:58:35"/>
  </r>
  <r>
    <s v="R_3rtJngpc8AixYYR"/>
    <n v="0"/>
    <x v="0"/>
    <s v="Freshman"/>
    <s v="12:30 - 2:00 pm"/>
    <s v="Finance"/>
    <m/>
    <m/>
    <m/>
    <m/>
    <m/>
    <s v="iPod"/>
    <s v="iPad Mini"/>
    <x v="1"/>
    <n v="1"/>
    <m/>
    <m/>
    <m/>
    <m/>
    <m/>
    <s v="11 to 15"/>
    <m/>
    <n v="1"/>
    <m/>
    <m/>
    <m/>
    <m/>
    <n v="1"/>
    <n v="1"/>
    <n v="1"/>
    <m/>
    <m/>
    <n v="3"/>
    <n v="4"/>
    <n v="4"/>
    <n v="2"/>
    <n v="2"/>
    <n v="4"/>
    <n v="4"/>
    <n v="4"/>
    <n v="3"/>
    <n v="4"/>
    <n v="4"/>
    <n v="4"/>
    <n v="4"/>
    <n v="4"/>
    <n v="4"/>
    <n v="3"/>
    <n v="3"/>
    <n v="4"/>
    <n v="4"/>
    <n v="4"/>
    <n v="4"/>
    <n v="4"/>
    <m/>
    <m/>
    <m/>
    <m/>
    <m/>
    <n v="1"/>
    <n v="1"/>
    <n v="1"/>
    <n v="1"/>
    <m/>
    <n v="1"/>
    <n v="1"/>
    <n v="1"/>
    <n v="1"/>
    <n v="1"/>
    <m/>
    <m/>
    <m/>
    <s v="128.62.64.96"/>
    <d v="2015-01-17T00:00:00"/>
    <d v="1899-12-30T02:01:39"/>
  </r>
  <r>
    <s v="R_3OcXnLlwSTKO8WF"/>
    <n v="5"/>
    <x v="0"/>
    <s v="Freshman"/>
    <s v="9:30 - 11:00 am"/>
    <s v="Finance"/>
    <s v="ON"/>
    <s v="ON"/>
    <s v="ON"/>
    <s v="ON"/>
    <s v="ON"/>
    <s v="Other"/>
    <s v="iPad Mini"/>
    <x v="3"/>
    <n v="1"/>
    <m/>
    <m/>
    <m/>
    <m/>
    <m/>
    <s v="21 to 25"/>
    <m/>
    <m/>
    <m/>
    <m/>
    <m/>
    <m/>
    <n v="1"/>
    <m/>
    <m/>
    <m/>
    <m/>
    <n v="5"/>
    <n v="5"/>
    <n v="3"/>
    <n v="3"/>
    <n v="3"/>
    <n v="3"/>
    <n v="4"/>
    <n v="4"/>
    <n v="5"/>
    <n v="5"/>
    <n v="4"/>
    <n v="3"/>
    <n v="3"/>
    <n v="4"/>
    <n v="4"/>
    <n v="3"/>
    <n v="3"/>
    <n v="4"/>
    <n v="3"/>
    <n v="2"/>
    <n v="3"/>
    <n v="2"/>
    <m/>
    <m/>
    <m/>
    <m/>
    <n v="1"/>
    <m/>
    <m/>
    <n v="1"/>
    <m/>
    <m/>
    <m/>
    <n v="1"/>
    <m/>
    <n v="1"/>
    <n v="1"/>
    <n v="1"/>
    <m/>
    <m/>
    <s v="71.97.45.225"/>
    <d v="2015-01-14T00:00:00"/>
    <d v="1899-12-30T21:17:33"/>
  </r>
  <r>
    <s v="R_3mbUvNRVTM5FCi9"/>
    <n v="0"/>
    <x v="0"/>
    <s v="Freshman"/>
    <s v="9:30 - 11:00 am"/>
    <s v="Marketing"/>
    <m/>
    <m/>
    <m/>
    <m/>
    <m/>
    <s v="Other"/>
    <s v="iPad"/>
    <x v="3"/>
    <m/>
    <n v="1"/>
    <m/>
    <m/>
    <m/>
    <m/>
    <s v="more than 35"/>
    <n v="1"/>
    <n v="1"/>
    <m/>
    <m/>
    <m/>
    <m/>
    <m/>
    <n v="1"/>
    <n v="1"/>
    <m/>
    <m/>
    <n v="3"/>
    <n v="4"/>
    <n v="2"/>
    <n v="3"/>
    <n v="2"/>
    <n v="2"/>
    <n v="3"/>
    <n v="2"/>
    <n v="4"/>
    <n v="5"/>
    <n v="3"/>
    <n v="4"/>
    <n v="3"/>
    <n v="4"/>
    <n v="4"/>
    <n v="2"/>
    <n v="2"/>
    <n v="4"/>
    <n v="3"/>
    <n v="1"/>
    <n v="1"/>
    <n v="1"/>
    <m/>
    <m/>
    <m/>
    <m/>
    <m/>
    <n v="1"/>
    <m/>
    <m/>
    <m/>
    <n v="1"/>
    <m/>
    <n v="1"/>
    <n v="1"/>
    <m/>
    <n v="1"/>
    <m/>
    <m/>
    <m/>
    <s v="76.183.170.69"/>
    <d v="2015-01-16T00:00:00"/>
    <d v="1899-12-30T15:28:31"/>
  </r>
  <r>
    <s v="R_3kgNajiA9xbntYN"/>
    <n v="4"/>
    <x v="0"/>
    <s v="Freshman"/>
    <s v="12:30 - 2:00 pm"/>
    <s v="Finance"/>
    <m/>
    <s v="ON"/>
    <s v="ON"/>
    <s v="ON"/>
    <s v="ON"/>
    <s v="Other"/>
    <s v="Samsung"/>
    <x v="1"/>
    <m/>
    <n v="1"/>
    <m/>
    <m/>
    <m/>
    <m/>
    <s v="1 to 5"/>
    <m/>
    <n v="1"/>
    <n v="1"/>
    <m/>
    <n v="1"/>
    <m/>
    <m/>
    <n v="1"/>
    <m/>
    <m/>
    <m/>
    <n v="3"/>
    <n v="3"/>
    <n v="3"/>
    <n v="2"/>
    <n v="2"/>
    <n v="3"/>
    <n v="4"/>
    <n v="3"/>
    <n v="4"/>
    <n v="3"/>
    <n v="4"/>
    <n v="4"/>
    <n v="3"/>
    <n v="4"/>
    <n v="4"/>
    <n v="3"/>
    <n v="4"/>
    <n v="4"/>
    <n v="3"/>
    <n v="3"/>
    <n v="3"/>
    <n v="2"/>
    <n v="1"/>
    <m/>
    <m/>
    <m/>
    <m/>
    <m/>
    <m/>
    <n v="1"/>
    <m/>
    <m/>
    <n v="1"/>
    <m/>
    <n v="1"/>
    <m/>
    <n v="1"/>
    <m/>
    <m/>
    <m/>
    <s v="70.116.41.66"/>
    <d v="2015-01-17T00:00:00"/>
    <d v="1899-12-30T17:41:54"/>
  </r>
  <r>
    <s v="R_3jF9XdsBSApT4od"/>
    <n v="0"/>
    <x v="0"/>
    <s v="Freshman"/>
    <s v="12:30 - 2:00 pm"/>
    <s v="Other or Undecided"/>
    <m/>
    <m/>
    <m/>
    <m/>
    <m/>
    <s v="iPod"/>
    <m/>
    <x v="4"/>
    <m/>
    <n v="1"/>
    <m/>
    <m/>
    <m/>
    <m/>
    <s v="21 to 25"/>
    <m/>
    <n v="1"/>
    <n v="1"/>
    <m/>
    <m/>
    <n v="1"/>
    <n v="1"/>
    <n v="1"/>
    <m/>
    <m/>
    <m/>
    <n v="3"/>
    <n v="1"/>
    <n v="4"/>
    <n v="2"/>
    <n v="2"/>
    <n v="3"/>
    <n v="4"/>
    <n v="1"/>
    <n v="5"/>
    <n v="5"/>
    <n v="3"/>
    <n v="3"/>
    <n v="1"/>
    <n v="3"/>
    <n v="3"/>
    <n v="1"/>
    <n v="2"/>
    <n v="4"/>
    <n v="4"/>
    <n v="1"/>
    <n v="4"/>
    <n v="2"/>
    <m/>
    <m/>
    <m/>
    <m/>
    <m/>
    <m/>
    <m/>
    <m/>
    <m/>
    <m/>
    <n v="1"/>
    <n v="1"/>
    <n v="1"/>
    <n v="1"/>
    <n v="1"/>
    <n v="1"/>
    <m/>
    <m/>
    <s v="99.35.184.216"/>
    <d v="2015-01-17T00:00:00"/>
    <d v="1899-12-30T15:00:10"/>
  </r>
  <r>
    <s v="R_3dEK6eFHbxgM2LX"/>
    <n v="5"/>
    <x v="0"/>
    <s v="Freshman"/>
    <s v="9:30 - 11:00 am"/>
    <s v="Finance"/>
    <s v="ON"/>
    <s v="ON"/>
    <s v="ON"/>
    <s v="ON"/>
    <s v="ON"/>
    <s v="iPod"/>
    <s v="iPad"/>
    <x v="0"/>
    <n v="1"/>
    <m/>
    <m/>
    <m/>
    <m/>
    <m/>
    <s v="6 to 10"/>
    <m/>
    <n v="1"/>
    <m/>
    <m/>
    <m/>
    <m/>
    <m/>
    <m/>
    <m/>
    <m/>
    <m/>
    <n v="3"/>
    <n v="4"/>
    <n v="4"/>
    <n v="2"/>
    <n v="1"/>
    <n v="4"/>
    <n v="5"/>
    <n v="3"/>
    <n v="4"/>
    <n v="5"/>
    <n v="4"/>
    <n v="4"/>
    <n v="4"/>
    <n v="3"/>
    <n v="4"/>
    <n v="2"/>
    <n v="2"/>
    <n v="5"/>
    <n v="5"/>
    <n v="4"/>
    <n v="4"/>
    <n v="3"/>
    <n v="1"/>
    <m/>
    <m/>
    <n v="1"/>
    <n v="1"/>
    <n v="1"/>
    <m/>
    <n v="1"/>
    <m/>
    <m/>
    <n v="1"/>
    <m/>
    <n v="1"/>
    <m/>
    <n v="1"/>
    <m/>
    <m/>
    <m/>
    <s v="71.123.243.90"/>
    <d v="2015-01-12T00:00:00"/>
    <d v="1899-12-30T14:00:48"/>
  </r>
  <r>
    <s v="R_39HgXXLhzRMn2dL"/>
    <n v="0"/>
    <x v="0"/>
    <s v="Freshman"/>
    <s v="12:30 - 2:00 pm"/>
    <s v="Other or Undecided"/>
    <m/>
    <m/>
    <m/>
    <m/>
    <m/>
    <s v="iPod"/>
    <s v="iPad"/>
    <x v="0"/>
    <n v="1"/>
    <m/>
    <m/>
    <m/>
    <m/>
    <m/>
    <s v="6 to 10"/>
    <m/>
    <n v="1"/>
    <m/>
    <m/>
    <m/>
    <m/>
    <m/>
    <n v="1"/>
    <n v="1"/>
    <m/>
    <m/>
    <n v="5"/>
    <n v="5"/>
    <n v="4"/>
    <n v="2"/>
    <n v="1"/>
    <n v="2"/>
    <n v="5"/>
    <n v="2"/>
    <n v="2"/>
    <n v="4"/>
    <n v="2"/>
    <n v="3"/>
    <n v="2"/>
    <n v="2"/>
    <n v="4"/>
    <n v="2"/>
    <n v="2"/>
    <n v="4"/>
    <n v="4"/>
    <n v="2"/>
    <n v="2"/>
    <n v="2"/>
    <n v="1"/>
    <m/>
    <m/>
    <m/>
    <m/>
    <m/>
    <m/>
    <m/>
    <m/>
    <m/>
    <m/>
    <m/>
    <n v="1"/>
    <m/>
    <n v="1"/>
    <m/>
    <m/>
    <m/>
    <s v="66.25.8.157"/>
    <d v="2015-01-15T00:00:00"/>
    <d v="1899-12-30T00:56:54"/>
  </r>
  <r>
    <s v="R_2tLCMLF3JmR5xvn"/>
    <n v="0"/>
    <x v="0"/>
    <s v="Freshman"/>
    <s v="12:30 - 2:00 pm"/>
    <s v="Marketing"/>
    <m/>
    <m/>
    <m/>
    <m/>
    <m/>
    <s v="iPod"/>
    <s v="Surface"/>
    <x v="1"/>
    <n v="1"/>
    <m/>
    <m/>
    <m/>
    <m/>
    <m/>
    <s v="more than 35"/>
    <n v="1"/>
    <n v="1"/>
    <n v="1"/>
    <n v="1"/>
    <n v="1"/>
    <m/>
    <n v="1"/>
    <n v="1"/>
    <n v="1"/>
    <m/>
    <n v="1"/>
    <n v="3"/>
    <n v="3"/>
    <n v="4"/>
    <n v="5"/>
    <n v="5"/>
    <n v="4"/>
    <n v="4"/>
    <n v="3"/>
    <n v="5"/>
    <n v="1"/>
    <n v="3"/>
    <n v="3"/>
    <n v="3"/>
    <n v="3"/>
    <n v="3"/>
    <n v="1"/>
    <n v="2"/>
    <n v="3"/>
    <n v="4"/>
    <n v="3"/>
    <n v="4"/>
    <n v="1"/>
    <m/>
    <m/>
    <m/>
    <m/>
    <m/>
    <m/>
    <m/>
    <m/>
    <m/>
    <m/>
    <m/>
    <m/>
    <n v="1"/>
    <m/>
    <m/>
    <m/>
    <m/>
    <m/>
    <s v="76.187.196.252"/>
    <d v="2015-01-15T00:00:00"/>
    <d v="1899-12-30T14:11:59"/>
  </r>
  <r>
    <s v="R_2nSP8cLeHFwZAoJ"/>
    <n v="4"/>
    <x v="0"/>
    <s v="Freshman"/>
    <s v="9:30 - 11:00 am"/>
    <s v="Marketing"/>
    <m/>
    <s v="ON"/>
    <s v="ON"/>
    <s v="ON"/>
    <s v="ON"/>
    <s v="iPod"/>
    <s v="Surface"/>
    <x v="1"/>
    <n v="1"/>
    <m/>
    <m/>
    <m/>
    <m/>
    <m/>
    <s v="more than 35"/>
    <m/>
    <m/>
    <m/>
    <m/>
    <m/>
    <m/>
    <m/>
    <m/>
    <m/>
    <m/>
    <m/>
    <n v="3"/>
    <n v="3"/>
    <n v="3"/>
    <n v="1"/>
    <n v="1"/>
    <n v="1"/>
    <n v="2"/>
    <n v="2"/>
    <n v="5"/>
    <n v="2"/>
    <n v="2"/>
    <n v="2"/>
    <n v="1"/>
    <n v="1"/>
    <n v="2"/>
    <n v="2"/>
    <n v="2"/>
    <n v="4"/>
    <n v="4"/>
    <n v="2"/>
    <n v="4"/>
    <n v="1"/>
    <m/>
    <m/>
    <m/>
    <m/>
    <m/>
    <m/>
    <m/>
    <m/>
    <m/>
    <n v="1"/>
    <m/>
    <m/>
    <m/>
    <m/>
    <m/>
    <m/>
    <m/>
    <m/>
    <s v="128.62.66.149"/>
    <d v="2015-01-19T00:00:00"/>
    <d v="1899-12-30T21:31:36"/>
  </r>
  <r>
    <s v="R_2lc2BaYQQqRM1YF"/>
    <n v="2"/>
    <x v="0"/>
    <s v="Sophomore"/>
    <s v="11:00 - 12:30 pm"/>
    <s v="Finance"/>
    <s v="ON"/>
    <s v="ON"/>
    <m/>
    <m/>
    <m/>
    <s v="iPod"/>
    <s v="Samsung"/>
    <x v="0"/>
    <n v="1"/>
    <m/>
    <m/>
    <m/>
    <m/>
    <m/>
    <s v="16 to 20"/>
    <n v="1"/>
    <n v="1"/>
    <n v="1"/>
    <m/>
    <m/>
    <m/>
    <n v="1"/>
    <n v="1"/>
    <n v="1"/>
    <n v="1"/>
    <m/>
    <n v="4"/>
    <n v="5"/>
    <n v="5"/>
    <n v="4"/>
    <n v="4"/>
    <n v="5"/>
    <n v="4"/>
    <n v="4"/>
    <n v="4"/>
    <n v="5"/>
    <n v="5"/>
    <n v="5"/>
    <n v="3"/>
    <n v="5"/>
    <n v="5"/>
    <n v="3"/>
    <n v="3"/>
    <n v="4"/>
    <n v="4"/>
    <n v="3"/>
    <n v="3"/>
    <n v="4"/>
    <n v="1"/>
    <m/>
    <n v="1"/>
    <m/>
    <m/>
    <n v="1"/>
    <n v="1"/>
    <m/>
    <m/>
    <m/>
    <n v="1"/>
    <m/>
    <n v="1"/>
    <n v="1"/>
    <n v="1"/>
    <m/>
    <m/>
    <m/>
    <s v="98.196.45.139"/>
    <d v="2015-01-12T00:00:00"/>
    <d v="1899-12-30T20:53:41"/>
  </r>
  <r>
    <s v="R_2fP1etnrsz1lCO9"/>
    <n v="3"/>
    <x v="0"/>
    <s v="Freshman"/>
    <s v="11:00 - 12:30 pm"/>
    <s v="Other or Undecided"/>
    <m/>
    <s v="ON"/>
    <s v="ON"/>
    <s v="ON"/>
    <m/>
    <s v="iPod"/>
    <s v="Other"/>
    <x v="0"/>
    <n v="1"/>
    <m/>
    <m/>
    <m/>
    <m/>
    <m/>
    <s v="more than 35"/>
    <m/>
    <m/>
    <m/>
    <m/>
    <m/>
    <m/>
    <n v="1"/>
    <n v="1"/>
    <n v="1"/>
    <m/>
    <m/>
    <n v="2"/>
    <n v="3"/>
    <n v="3"/>
    <n v="3"/>
    <n v="3"/>
    <n v="2"/>
    <n v="2"/>
    <n v="3"/>
    <n v="5"/>
    <n v="1"/>
    <n v="3"/>
    <n v="3"/>
    <n v="1"/>
    <n v="2"/>
    <n v="4"/>
    <n v="2"/>
    <n v="1"/>
    <n v="4"/>
    <n v="4"/>
    <n v="1"/>
    <n v="2"/>
    <n v="1"/>
    <m/>
    <m/>
    <m/>
    <m/>
    <m/>
    <n v="1"/>
    <m/>
    <m/>
    <m/>
    <m/>
    <m/>
    <n v="1"/>
    <n v="1"/>
    <m/>
    <n v="1"/>
    <m/>
    <m/>
    <m/>
    <s v="75.64.229.200"/>
    <d v="2015-01-15T00:00:00"/>
    <d v="1899-12-30T00:19:56"/>
  </r>
  <r>
    <s v="R_23M3j4da6ZCtTtb"/>
    <n v="5"/>
    <x v="0"/>
    <s v="Freshman"/>
    <s v="12:30 - 2:00 pm"/>
    <s v="Marketing"/>
    <s v="ON"/>
    <s v="ON"/>
    <s v="ON"/>
    <s v="ON"/>
    <s v="ON"/>
    <s v="iPod"/>
    <s v="iPad"/>
    <x v="0"/>
    <n v="1"/>
    <m/>
    <m/>
    <m/>
    <m/>
    <m/>
    <s v="more than 35"/>
    <m/>
    <n v="1"/>
    <m/>
    <m/>
    <n v="1"/>
    <m/>
    <n v="1"/>
    <n v="1"/>
    <n v="1"/>
    <m/>
    <m/>
    <n v="4"/>
    <n v="2"/>
    <n v="3"/>
    <n v="2"/>
    <n v="2"/>
    <n v="2"/>
    <n v="3"/>
    <n v="2"/>
    <n v="5"/>
    <n v="5"/>
    <n v="4"/>
    <n v="4"/>
    <n v="2"/>
    <n v="3"/>
    <n v="4"/>
    <n v="2"/>
    <n v="2"/>
    <n v="4"/>
    <n v="2"/>
    <n v="3"/>
    <n v="1"/>
    <n v="2"/>
    <m/>
    <m/>
    <m/>
    <m/>
    <n v="1"/>
    <m/>
    <m/>
    <n v="1"/>
    <m/>
    <m/>
    <n v="1"/>
    <m/>
    <n v="1"/>
    <m/>
    <n v="1"/>
    <m/>
    <m/>
    <m/>
    <s v="128.62.79.56"/>
    <d v="2015-01-20T00:00:00"/>
    <d v="1899-12-30T06:42:12"/>
  </r>
  <r>
    <s v="R_1YRUQSKmX3Q1kup"/>
    <n v="5"/>
    <x v="0"/>
    <s v="Freshman"/>
    <s v="11:00 - 12:30 pm"/>
    <s v="MIS"/>
    <s v="ON"/>
    <s v="ON"/>
    <s v="ON"/>
    <s v="ON"/>
    <s v="ON"/>
    <s v="iPod"/>
    <m/>
    <x v="2"/>
    <m/>
    <m/>
    <m/>
    <m/>
    <m/>
    <m/>
    <s v="21 to 25"/>
    <m/>
    <n v="1"/>
    <m/>
    <m/>
    <m/>
    <m/>
    <m/>
    <n v="1"/>
    <n v="1"/>
    <m/>
    <m/>
    <n v="4"/>
    <n v="1"/>
    <n v="3"/>
    <n v="2"/>
    <n v="2"/>
    <n v="2"/>
    <n v="2"/>
    <n v="2"/>
    <n v="5"/>
    <n v="1"/>
    <n v="4"/>
    <n v="3"/>
    <n v="2"/>
    <n v="2"/>
    <n v="4"/>
    <n v="2"/>
    <n v="2"/>
    <n v="5"/>
    <n v="4"/>
    <n v="3"/>
    <n v="3"/>
    <n v="3"/>
    <m/>
    <m/>
    <m/>
    <m/>
    <m/>
    <m/>
    <m/>
    <m/>
    <m/>
    <m/>
    <n v="1"/>
    <m/>
    <n v="1"/>
    <n v="1"/>
    <n v="1"/>
    <m/>
    <m/>
    <m/>
    <s v="173.166.40.158"/>
    <d v="2015-01-14T00:00:00"/>
    <d v="1899-12-30T13:19:25"/>
  </r>
  <r>
    <s v="R_1Y12s29KUgwUF5H"/>
    <n v="0"/>
    <x v="0"/>
    <s v="Freshman"/>
    <s v="12:30 - 2:00 pm"/>
    <s v="Finance"/>
    <m/>
    <m/>
    <m/>
    <m/>
    <m/>
    <s v="iPod"/>
    <s v="iPad"/>
    <x v="0"/>
    <n v="1"/>
    <m/>
    <m/>
    <m/>
    <m/>
    <m/>
    <s v="more than 35"/>
    <m/>
    <n v="1"/>
    <n v="1"/>
    <m/>
    <m/>
    <m/>
    <n v="1"/>
    <m/>
    <m/>
    <m/>
    <m/>
    <n v="2"/>
    <n v="4"/>
    <n v="5"/>
    <n v="2"/>
    <n v="1"/>
    <n v="5"/>
    <n v="2"/>
    <n v="4"/>
    <n v="2"/>
    <n v="5"/>
    <n v="4"/>
    <n v="3"/>
    <n v="2"/>
    <n v="4"/>
    <n v="4"/>
    <n v="1"/>
    <n v="2"/>
    <n v="5"/>
    <n v="5"/>
    <n v="4"/>
    <n v="4"/>
    <n v="2"/>
    <m/>
    <m/>
    <m/>
    <m/>
    <m/>
    <m/>
    <m/>
    <m/>
    <m/>
    <m/>
    <m/>
    <m/>
    <n v="1"/>
    <m/>
    <n v="1"/>
    <m/>
    <m/>
    <m/>
    <s v="71.11.217.104"/>
    <d v="2015-01-16T00:00:00"/>
    <d v="1899-12-30T17:55:23"/>
  </r>
  <r>
    <s v="R_1RfW2JEjLrrroxL"/>
    <n v="5"/>
    <x v="0"/>
    <s v="Freshman"/>
    <s v="12:30 - 2:00 pm"/>
    <s v="Finance"/>
    <s v="ON"/>
    <s v="ON"/>
    <s v="ON"/>
    <s v="ON"/>
    <s v="ON"/>
    <s v="iPod"/>
    <s v="Samsung"/>
    <x v="0"/>
    <n v="1"/>
    <m/>
    <m/>
    <m/>
    <m/>
    <m/>
    <s v="6 to 10"/>
    <m/>
    <n v="1"/>
    <m/>
    <m/>
    <n v="1"/>
    <m/>
    <m/>
    <m/>
    <m/>
    <m/>
    <m/>
    <n v="3"/>
    <n v="2"/>
    <n v="5"/>
    <n v="3"/>
    <n v="2"/>
    <n v="5"/>
    <n v="4"/>
    <n v="2"/>
    <n v="5"/>
    <n v="4"/>
    <n v="4"/>
    <n v="4"/>
    <n v="4"/>
    <n v="3"/>
    <n v="4"/>
    <n v="4"/>
    <n v="2"/>
    <n v="4"/>
    <n v="4"/>
    <n v="3"/>
    <n v="4"/>
    <n v="3"/>
    <n v="1"/>
    <m/>
    <m/>
    <m/>
    <m/>
    <m/>
    <m/>
    <m/>
    <m/>
    <m/>
    <n v="1"/>
    <m/>
    <n v="1"/>
    <m/>
    <m/>
    <m/>
    <m/>
    <m/>
    <s v="50.30.146.128"/>
    <d v="2015-01-18T00:00:00"/>
    <d v="1899-12-30T11:25:27"/>
  </r>
  <r>
    <s v="R_1HOO97r9IWS1NRj"/>
    <n v="5"/>
    <x v="0"/>
    <s v="Freshman"/>
    <s v="9:30 - 11:00 am"/>
    <s v="Finance"/>
    <s v="ON"/>
    <s v="ON"/>
    <s v="ON"/>
    <s v="ON"/>
    <s v="ON"/>
    <s v="Other"/>
    <s v="Other"/>
    <x v="0"/>
    <n v="1"/>
    <m/>
    <m/>
    <m/>
    <m/>
    <m/>
    <s v="more than 35"/>
    <m/>
    <m/>
    <m/>
    <m/>
    <m/>
    <m/>
    <m/>
    <n v="1"/>
    <n v="1"/>
    <m/>
    <m/>
    <n v="2"/>
    <n v="4"/>
    <n v="3"/>
    <n v="1"/>
    <n v="1"/>
    <n v="1"/>
    <n v="4"/>
    <n v="1"/>
    <n v="4"/>
    <n v="5"/>
    <n v="2"/>
    <n v="1"/>
    <n v="1"/>
    <n v="2"/>
    <n v="2"/>
    <n v="1"/>
    <n v="1"/>
    <n v="2"/>
    <n v="4"/>
    <n v="3"/>
    <n v="2"/>
    <n v="1"/>
    <m/>
    <m/>
    <m/>
    <n v="1"/>
    <n v="1"/>
    <m/>
    <n v="1"/>
    <n v="1"/>
    <m/>
    <n v="1"/>
    <m/>
    <m/>
    <n v="1"/>
    <m/>
    <m/>
    <m/>
    <m/>
    <m/>
    <s v="70.120.83.139"/>
    <d v="2015-01-14T00:00:00"/>
    <d v="1899-12-30T23:05:11"/>
  </r>
  <r>
    <s v="R_0xJHM6pz3OaSBA9"/>
    <n v="0"/>
    <x v="0"/>
    <s v="Freshman"/>
    <s v="9:30 - 11:00 am"/>
    <s v="Management"/>
    <m/>
    <m/>
    <m/>
    <m/>
    <m/>
    <s v="iPod"/>
    <m/>
    <x v="0"/>
    <n v="1"/>
    <m/>
    <m/>
    <m/>
    <m/>
    <m/>
    <s v="11 to 15"/>
    <n v="1"/>
    <n v="1"/>
    <m/>
    <m/>
    <m/>
    <m/>
    <m/>
    <n v="1"/>
    <n v="1"/>
    <n v="1"/>
    <m/>
    <n v="2"/>
    <n v="3"/>
    <n v="2"/>
    <n v="3"/>
    <n v="3"/>
    <n v="2"/>
    <n v="2"/>
    <n v="2"/>
    <n v="5"/>
    <n v="3"/>
    <n v="1"/>
    <n v="2"/>
    <n v="2"/>
    <n v="2"/>
    <n v="3"/>
    <n v="2"/>
    <n v="2"/>
    <n v="3"/>
    <n v="4"/>
    <n v="2"/>
    <n v="2"/>
    <n v="2"/>
    <m/>
    <m/>
    <m/>
    <m/>
    <m/>
    <m/>
    <m/>
    <m/>
    <m/>
    <n v="1"/>
    <m/>
    <m/>
    <n v="1"/>
    <m/>
    <n v="1"/>
    <m/>
    <m/>
    <m/>
    <s v="108.198.237.66"/>
    <d v="2015-01-14T00:00:00"/>
    <d v="1899-12-30T22:57:37"/>
  </r>
  <r>
    <s v="R_0vUgvEpJb7QP7JX"/>
    <n v="0"/>
    <x v="0"/>
    <s v="Freshman"/>
    <s v="9:30 - 11:00 am"/>
    <s v="Other or Undecided"/>
    <m/>
    <m/>
    <m/>
    <m/>
    <m/>
    <s v="iPod"/>
    <s v="iPad Mini"/>
    <x v="0"/>
    <n v="1"/>
    <m/>
    <m/>
    <m/>
    <m/>
    <m/>
    <s v="26 to 35"/>
    <m/>
    <n v="1"/>
    <m/>
    <m/>
    <m/>
    <m/>
    <n v="1"/>
    <m/>
    <n v="1"/>
    <m/>
    <m/>
    <n v="4"/>
    <n v="4"/>
    <n v="4"/>
    <n v="1"/>
    <n v="2"/>
    <n v="3"/>
    <n v="4"/>
    <n v="4"/>
    <n v="5"/>
    <n v="4"/>
    <n v="3"/>
    <n v="4"/>
    <n v="4"/>
    <n v="4"/>
    <n v="4"/>
    <n v="3"/>
    <n v="3"/>
    <n v="5"/>
    <n v="4"/>
    <n v="3"/>
    <n v="2"/>
    <n v="3"/>
    <m/>
    <m/>
    <m/>
    <m/>
    <m/>
    <n v="1"/>
    <m/>
    <m/>
    <m/>
    <m/>
    <m/>
    <m/>
    <n v="1"/>
    <n v="1"/>
    <n v="1"/>
    <m/>
    <m/>
    <m/>
    <s v="75.1.130.214"/>
    <d v="2015-01-19T00:00:00"/>
    <d v="1899-12-30T00:06:38"/>
  </r>
  <r>
    <s v="R_0ujHYu6sYtKgnOd"/>
    <n v="5"/>
    <x v="0"/>
    <s v="Freshman"/>
    <s v="9:30 - 11:00 am"/>
    <s v="Finance"/>
    <s v="ON"/>
    <s v="ON"/>
    <s v="ON"/>
    <s v="ON"/>
    <s v="ON"/>
    <s v="Other"/>
    <s v="iPad Mini"/>
    <x v="4"/>
    <m/>
    <n v="1"/>
    <m/>
    <m/>
    <m/>
    <m/>
    <s v="more than 35"/>
    <m/>
    <n v="1"/>
    <m/>
    <m/>
    <m/>
    <m/>
    <n v="1"/>
    <n v="1"/>
    <n v="1"/>
    <m/>
    <m/>
    <n v="2"/>
    <n v="3"/>
    <n v="4"/>
    <n v="2"/>
    <n v="2"/>
    <n v="4"/>
    <n v="4"/>
    <n v="4"/>
    <n v="4"/>
    <n v="4"/>
    <n v="4"/>
    <n v="4"/>
    <n v="4"/>
    <n v="2"/>
    <n v="2"/>
    <n v="2"/>
    <n v="2"/>
    <n v="4"/>
    <n v="4"/>
    <n v="3"/>
    <n v="2"/>
    <n v="3"/>
    <m/>
    <m/>
    <m/>
    <m/>
    <m/>
    <m/>
    <m/>
    <m/>
    <m/>
    <n v="1"/>
    <n v="1"/>
    <m/>
    <n v="1"/>
    <n v="1"/>
    <n v="1"/>
    <m/>
    <m/>
    <m/>
    <s v="128.62.72.36"/>
    <d v="2015-01-18T00:00:00"/>
    <d v="1899-12-30T00:20:22"/>
  </r>
  <r>
    <s v="R_0UjcbqX33VQn9TD"/>
    <n v="5"/>
    <x v="0"/>
    <s v="Freshman"/>
    <s v="11:00 - 12:30 pm"/>
    <s v="MIS"/>
    <s v="ON"/>
    <s v="ON"/>
    <s v="ON"/>
    <s v="ON"/>
    <s v="ON"/>
    <s v="iPod"/>
    <s v="iPad"/>
    <x v="0"/>
    <n v="1"/>
    <m/>
    <m/>
    <m/>
    <m/>
    <m/>
    <s v="more than 35"/>
    <m/>
    <m/>
    <m/>
    <n v="1"/>
    <m/>
    <m/>
    <m/>
    <n v="1"/>
    <m/>
    <m/>
    <m/>
    <n v="4"/>
    <n v="4"/>
    <n v="4"/>
    <n v="2"/>
    <n v="2"/>
    <n v="3"/>
    <n v="3"/>
    <n v="3"/>
    <n v="2"/>
    <n v="3"/>
    <n v="3"/>
    <n v="3"/>
    <n v="3"/>
    <n v="3"/>
    <n v="3"/>
    <n v="2"/>
    <n v="3"/>
    <n v="3"/>
    <n v="3"/>
    <n v="2"/>
    <n v="4"/>
    <n v="3"/>
    <n v="1"/>
    <m/>
    <m/>
    <m/>
    <n v="1"/>
    <m/>
    <m/>
    <m/>
    <m/>
    <m/>
    <m/>
    <n v="1"/>
    <n v="1"/>
    <n v="1"/>
    <n v="1"/>
    <m/>
    <m/>
    <m/>
    <s v="71.244.62.20"/>
    <d v="2015-01-12T00:00:00"/>
    <d v="1899-12-30T18:37:13"/>
  </r>
  <r>
    <s v="R_0rd2YsOGr6Z0UeN"/>
    <n v="0"/>
    <x v="0"/>
    <s v="Freshman"/>
    <s v="9:30 - 11:00 am"/>
    <s v="Other or Undecided"/>
    <m/>
    <m/>
    <m/>
    <m/>
    <m/>
    <s v="iPod"/>
    <s v="Other"/>
    <x v="4"/>
    <n v="1"/>
    <m/>
    <m/>
    <m/>
    <m/>
    <m/>
    <s v="16 to 20"/>
    <m/>
    <n v="1"/>
    <m/>
    <m/>
    <m/>
    <m/>
    <m/>
    <m/>
    <m/>
    <m/>
    <m/>
    <n v="4"/>
    <n v="4"/>
    <n v="4"/>
    <n v="3"/>
    <n v="2"/>
    <n v="4"/>
    <n v="1"/>
    <n v="3"/>
    <n v="2"/>
    <n v="4"/>
    <n v="5"/>
    <n v="5"/>
    <n v="5"/>
    <n v="5"/>
    <n v="5"/>
    <n v="3"/>
    <n v="4"/>
    <n v="4"/>
    <n v="4"/>
    <n v="3"/>
    <n v="4"/>
    <n v="4"/>
    <m/>
    <m/>
    <m/>
    <m/>
    <m/>
    <n v="1"/>
    <n v="1"/>
    <n v="1"/>
    <n v="1"/>
    <n v="1"/>
    <n v="1"/>
    <n v="1"/>
    <n v="1"/>
    <n v="1"/>
    <n v="1"/>
    <n v="1"/>
    <n v="1"/>
    <n v="1"/>
    <s v="70.114.195.80"/>
    <d v="2015-01-20T00:00:00"/>
    <d v="1899-12-30T08:20:13"/>
  </r>
  <r>
    <s v="R_0OMChCeaqJWlBwp"/>
    <n v="2"/>
    <x v="0"/>
    <s v="Sophomore"/>
    <s v="11:00 - 12:30 pm"/>
    <s v="Other or Undecided"/>
    <s v="ON"/>
    <s v="ON"/>
    <m/>
    <m/>
    <m/>
    <s v="Other"/>
    <s v="Other"/>
    <x v="4"/>
    <n v="1"/>
    <m/>
    <m/>
    <m/>
    <m/>
    <m/>
    <s v="26 to 35"/>
    <n v="1"/>
    <n v="1"/>
    <n v="1"/>
    <m/>
    <m/>
    <m/>
    <n v="1"/>
    <n v="1"/>
    <n v="1"/>
    <m/>
    <m/>
    <n v="4"/>
    <n v="4"/>
    <n v="4"/>
    <n v="3"/>
    <n v="2"/>
    <n v="2"/>
    <n v="4"/>
    <n v="3"/>
    <n v="4"/>
    <n v="4"/>
    <n v="4"/>
    <n v="3"/>
    <n v="4"/>
    <n v="3"/>
    <n v="3"/>
    <n v="2"/>
    <n v="2"/>
    <n v="5"/>
    <n v="4"/>
    <n v="2"/>
    <n v="4"/>
    <n v="2"/>
    <m/>
    <m/>
    <m/>
    <m/>
    <m/>
    <m/>
    <m/>
    <n v="1"/>
    <n v="1"/>
    <m/>
    <n v="1"/>
    <n v="1"/>
    <n v="1"/>
    <m/>
    <n v="1"/>
    <m/>
    <m/>
    <m/>
    <s v="128.62.71.24"/>
    <d v="2015-01-20T00:00:00"/>
    <d v="1899-12-30T00:19:05"/>
  </r>
  <r>
    <s v="R_0olkpZco46rZ4Wx"/>
    <n v="0"/>
    <x v="0"/>
    <s v="Freshman"/>
    <s v="9:30 - 11:00 am"/>
    <s v="Finance"/>
    <m/>
    <m/>
    <m/>
    <m/>
    <m/>
    <s v="iPod"/>
    <m/>
    <x v="3"/>
    <n v="1"/>
    <m/>
    <m/>
    <m/>
    <m/>
    <m/>
    <s v="26 to 35"/>
    <m/>
    <n v="1"/>
    <m/>
    <m/>
    <m/>
    <m/>
    <m/>
    <n v="1"/>
    <m/>
    <m/>
    <m/>
    <n v="4"/>
    <n v="3"/>
    <n v="4"/>
    <n v="3"/>
    <n v="2"/>
    <n v="3"/>
    <n v="3"/>
    <n v="2"/>
    <n v="4"/>
    <n v="4"/>
    <n v="4"/>
    <n v="3"/>
    <n v="3"/>
    <n v="3"/>
    <n v="4"/>
    <n v="3"/>
    <n v="2"/>
    <n v="3"/>
    <n v="4"/>
    <n v="2"/>
    <n v="4"/>
    <n v="2"/>
    <n v="1"/>
    <m/>
    <m/>
    <m/>
    <m/>
    <m/>
    <m/>
    <m/>
    <m/>
    <m/>
    <m/>
    <m/>
    <m/>
    <m/>
    <m/>
    <m/>
    <m/>
    <m/>
    <s v="128.62.77.235"/>
    <d v="2015-01-20T00:00:00"/>
    <d v="1899-12-30T00:27:41"/>
  </r>
  <r>
    <s v="R_0MrA1BBJ3g5196B"/>
    <n v="0"/>
    <x v="0"/>
    <s v="Freshman"/>
    <s v="9:30 - 11:00 am"/>
    <s v="Finance"/>
    <m/>
    <m/>
    <m/>
    <m/>
    <m/>
    <m/>
    <s v="iPad"/>
    <x v="0"/>
    <n v="1"/>
    <m/>
    <m/>
    <m/>
    <m/>
    <m/>
    <s v="more than 35"/>
    <n v="1"/>
    <n v="1"/>
    <n v="1"/>
    <m/>
    <n v="1"/>
    <m/>
    <n v="1"/>
    <n v="1"/>
    <n v="1"/>
    <n v="1"/>
    <m/>
    <n v="4"/>
    <n v="3"/>
    <n v="5"/>
    <n v="3"/>
    <n v="2"/>
    <n v="5"/>
    <n v="4"/>
    <n v="4"/>
    <n v="4"/>
    <n v="4"/>
    <n v="5"/>
    <n v="5"/>
    <n v="4"/>
    <n v="3"/>
    <n v="4"/>
    <n v="3"/>
    <n v="4"/>
    <n v="4"/>
    <n v="5"/>
    <n v="4"/>
    <n v="3"/>
    <n v="4"/>
    <n v="1"/>
    <m/>
    <n v="1"/>
    <m/>
    <m/>
    <m/>
    <m/>
    <n v="1"/>
    <m/>
    <n v="1"/>
    <n v="1"/>
    <m/>
    <n v="1"/>
    <m/>
    <n v="1"/>
    <m/>
    <m/>
    <m/>
    <s v="108.41.126.120"/>
    <d v="2015-01-14T00:00:00"/>
    <d v="1899-12-30T20:42:08"/>
  </r>
  <r>
    <s v="R_0kzFDK0NgudBvKZ"/>
    <n v="2"/>
    <x v="0"/>
    <s v="Sophomore"/>
    <s v="12:30 - 2:00 pm"/>
    <s v="Finance"/>
    <s v="ON"/>
    <s v="ON"/>
    <m/>
    <m/>
    <m/>
    <s v="iPod"/>
    <m/>
    <x v="0"/>
    <n v="1"/>
    <m/>
    <m/>
    <m/>
    <m/>
    <m/>
    <s v="16 to 20"/>
    <n v="1"/>
    <n v="1"/>
    <n v="1"/>
    <m/>
    <m/>
    <m/>
    <m/>
    <n v="1"/>
    <m/>
    <m/>
    <m/>
    <n v="5"/>
    <n v="5"/>
    <n v="3"/>
    <n v="3"/>
    <n v="2"/>
    <n v="2"/>
    <n v="5"/>
    <n v="5"/>
    <n v="5"/>
    <n v="3"/>
    <n v="4"/>
    <n v="4"/>
    <n v="1"/>
    <n v="4"/>
    <n v="4"/>
    <n v="2"/>
    <n v="4"/>
    <n v="2"/>
    <n v="4"/>
    <n v="2"/>
    <n v="1"/>
    <n v="2"/>
    <m/>
    <m/>
    <m/>
    <m/>
    <m/>
    <m/>
    <m/>
    <m/>
    <m/>
    <m/>
    <m/>
    <m/>
    <n v="1"/>
    <m/>
    <m/>
    <m/>
    <m/>
    <m/>
    <s v="72.182.0.250"/>
    <d v="2015-01-13T00:00:00"/>
    <d v="1899-12-30T22:07:55"/>
  </r>
  <r>
    <s v="R_0jri6UOhasHnS3X"/>
    <n v="0"/>
    <x v="0"/>
    <s v="Freshman"/>
    <s v="12:30 - 2:00 pm"/>
    <s v="Finance"/>
    <m/>
    <m/>
    <m/>
    <m/>
    <m/>
    <s v="iPod"/>
    <s v="Other"/>
    <x v="0"/>
    <n v="1"/>
    <m/>
    <m/>
    <m/>
    <m/>
    <m/>
    <s v="11 to 15"/>
    <m/>
    <n v="1"/>
    <m/>
    <m/>
    <m/>
    <m/>
    <m/>
    <n v="1"/>
    <m/>
    <m/>
    <m/>
    <n v="3"/>
    <n v="4"/>
    <n v="4"/>
    <n v="2"/>
    <n v="2"/>
    <n v="2"/>
    <n v="2"/>
    <n v="1"/>
    <n v="4"/>
    <n v="2"/>
    <n v="4"/>
    <n v="4"/>
    <n v="2"/>
    <n v="3"/>
    <n v="4"/>
    <n v="3"/>
    <n v="3"/>
    <n v="3"/>
    <n v="3"/>
    <n v="2"/>
    <n v="2"/>
    <n v="1"/>
    <m/>
    <m/>
    <m/>
    <m/>
    <m/>
    <m/>
    <m/>
    <m/>
    <m/>
    <m/>
    <m/>
    <m/>
    <n v="1"/>
    <m/>
    <m/>
    <m/>
    <m/>
    <m/>
    <s v="76.187.119.85"/>
    <d v="2015-01-12T00:00:00"/>
    <d v="1899-12-30T16:26:53"/>
  </r>
  <r>
    <s v="R_0iTcnFR1PDSVapn"/>
    <n v="0"/>
    <x v="0"/>
    <s v="Freshman"/>
    <s v="9:30 - 11:00 am"/>
    <s v="MIS"/>
    <m/>
    <m/>
    <m/>
    <m/>
    <m/>
    <m/>
    <m/>
    <x v="0"/>
    <n v="1"/>
    <m/>
    <m/>
    <m/>
    <m/>
    <m/>
    <s v="more than 35"/>
    <m/>
    <n v="1"/>
    <m/>
    <m/>
    <n v="1"/>
    <m/>
    <m/>
    <n v="1"/>
    <m/>
    <m/>
    <m/>
    <n v="4"/>
    <n v="2"/>
    <n v="5"/>
    <n v="2"/>
    <n v="2"/>
    <n v="2"/>
    <n v="4"/>
    <n v="4"/>
    <n v="2"/>
    <n v="5"/>
    <n v="4"/>
    <n v="4"/>
    <n v="3"/>
    <n v="2"/>
    <n v="3"/>
    <n v="2"/>
    <n v="3"/>
    <n v="4"/>
    <n v="4"/>
    <n v="2"/>
    <n v="4"/>
    <n v="2"/>
    <m/>
    <m/>
    <n v="1"/>
    <m/>
    <n v="1"/>
    <m/>
    <m/>
    <m/>
    <m/>
    <m/>
    <m/>
    <n v="1"/>
    <n v="1"/>
    <m/>
    <n v="1"/>
    <m/>
    <n v="1"/>
    <m/>
    <s v="98.198.72.172"/>
    <d v="2015-01-14T00:00:00"/>
    <d v="1899-12-30T20:49:25"/>
  </r>
  <r>
    <s v="R_0GSwSr6xb2zfmxT"/>
    <n v="2"/>
    <x v="0"/>
    <s v="Sophomore"/>
    <s v="9:30 - 11:00 am"/>
    <s v="Supply Chain"/>
    <s v="ON"/>
    <s v="ON"/>
    <m/>
    <m/>
    <m/>
    <s v="iPod"/>
    <s v="iPad Mini"/>
    <x v="0"/>
    <n v="1"/>
    <m/>
    <m/>
    <m/>
    <m/>
    <m/>
    <s v="11 to 15"/>
    <n v="1"/>
    <n v="1"/>
    <m/>
    <m/>
    <m/>
    <m/>
    <m/>
    <n v="1"/>
    <m/>
    <m/>
    <m/>
    <n v="2"/>
    <n v="4"/>
    <n v="4"/>
    <n v="3"/>
    <n v="3"/>
    <n v="3"/>
    <n v="5"/>
    <n v="5"/>
    <n v="5"/>
    <n v="5"/>
    <n v="3"/>
    <n v="3"/>
    <n v="3"/>
    <n v="3"/>
    <n v="3"/>
    <n v="3"/>
    <n v="3"/>
    <n v="4"/>
    <n v="4"/>
    <n v="2"/>
    <n v="1"/>
    <n v="1"/>
    <n v="1"/>
    <m/>
    <m/>
    <m/>
    <m/>
    <m/>
    <m/>
    <n v="1"/>
    <m/>
    <m/>
    <m/>
    <m/>
    <n v="1"/>
    <n v="1"/>
    <n v="1"/>
    <m/>
    <m/>
    <m/>
    <s v="128.62.67.118"/>
    <d v="2015-01-12T00:00:00"/>
    <d v="1899-12-30T20:13:16"/>
  </r>
  <r>
    <s v="R_0Gjh2Kxu0wQf1Hf"/>
    <n v="0"/>
    <x v="0"/>
    <s v="Freshman"/>
    <s v="11:00 - 12:30 pm"/>
    <s v="Other or Undecided"/>
    <m/>
    <m/>
    <m/>
    <m/>
    <m/>
    <s v="iPod"/>
    <s v="iPad Mini"/>
    <x v="2"/>
    <m/>
    <m/>
    <n v="1"/>
    <m/>
    <m/>
    <m/>
    <s v="6 to 10"/>
    <m/>
    <n v="1"/>
    <m/>
    <m/>
    <m/>
    <m/>
    <m/>
    <m/>
    <m/>
    <m/>
    <m/>
    <n v="1"/>
    <n v="2"/>
    <n v="4"/>
    <n v="1"/>
    <n v="1"/>
    <n v="2"/>
    <n v="2"/>
    <n v="1"/>
    <n v="5"/>
    <n v="1"/>
    <n v="4"/>
    <n v="2"/>
    <n v="4"/>
    <n v="1"/>
    <n v="1"/>
    <n v="1"/>
    <n v="1"/>
    <n v="5"/>
    <n v="3"/>
    <n v="2"/>
    <n v="1"/>
    <n v="2"/>
    <n v="1"/>
    <m/>
    <n v="1"/>
    <m/>
    <m/>
    <m/>
    <n v="1"/>
    <n v="1"/>
    <m/>
    <m/>
    <n v="1"/>
    <m/>
    <n v="1"/>
    <n v="1"/>
    <m/>
    <m/>
    <m/>
    <m/>
    <s v="104.5.84.165"/>
    <d v="2015-01-12T00:00:00"/>
    <d v="1899-12-30T22:13:16"/>
  </r>
  <r>
    <s v="R_0e4BasPo1eltDQF"/>
    <n v="0"/>
    <x v="0"/>
    <s v="Freshman"/>
    <s v="11:00 - 12:30 pm"/>
    <s v="Finance"/>
    <m/>
    <m/>
    <m/>
    <m/>
    <m/>
    <s v="iPod"/>
    <s v="Other"/>
    <x v="3"/>
    <m/>
    <n v="1"/>
    <m/>
    <m/>
    <m/>
    <m/>
    <s v="more than 35"/>
    <m/>
    <m/>
    <m/>
    <m/>
    <m/>
    <m/>
    <n v="1"/>
    <n v="1"/>
    <n v="1"/>
    <m/>
    <m/>
    <n v="4"/>
    <n v="3"/>
    <n v="4"/>
    <n v="1"/>
    <n v="1"/>
    <n v="3"/>
    <n v="5"/>
    <n v="3"/>
    <n v="4"/>
    <n v="5"/>
    <n v="4"/>
    <n v="4"/>
    <n v="1"/>
    <n v="4"/>
    <n v="4"/>
    <n v="2"/>
    <n v="2"/>
    <n v="4"/>
    <n v="3"/>
    <n v="2"/>
    <n v="1"/>
    <n v="1"/>
    <m/>
    <m/>
    <m/>
    <m/>
    <m/>
    <m/>
    <m/>
    <m/>
    <m/>
    <n v="1"/>
    <n v="1"/>
    <m/>
    <n v="1"/>
    <m/>
    <n v="1"/>
    <m/>
    <m/>
    <m/>
    <s v="96.226.50.55"/>
    <d v="2015-01-15T00:00:00"/>
    <d v="1899-12-30T00:47:44"/>
  </r>
  <r>
    <s v="R_0ceNWJJicvryDVr"/>
    <n v="0"/>
    <x v="0"/>
    <s v="Freshman"/>
    <s v="12:30 - 2:00 pm"/>
    <s v="Finance"/>
    <m/>
    <m/>
    <m/>
    <m/>
    <m/>
    <m/>
    <m/>
    <x v="1"/>
    <m/>
    <m/>
    <n v="1"/>
    <m/>
    <m/>
    <m/>
    <s v="1 to 5"/>
    <m/>
    <m/>
    <n v="1"/>
    <m/>
    <m/>
    <m/>
    <m/>
    <n v="1"/>
    <m/>
    <m/>
    <m/>
    <n v="3"/>
    <n v="4"/>
    <n v="2"/>
    <n v="2"/>
    <n v="1"/>
    <n v="3"/>
    <n v="2"/>
    <n v="2"/>
    <n v="5"/>
    <n v="1"/>
    <n v="4"/>
    <n v="2"/>
    <n v="2"/>
    <n v="4"/>
    <n v="4"/>
    <n v="2"/>
    <n v="2"/>
    <n v="4"/>
    <n v="4"/>
    <n v="1"/>
    <n v="1"/>
    <n v="2"/>
    <m/>
    <m/>
    <m/>
    <m/>
    <m/>
    <m/>
    <m/>
    <m/>
    <m/>
    <n v="1"/>
    <m/>
    <n v="1"/>
    <n v="1"/>
    <n v="1"/>
    <n v="1"/>
    <m/>
    <m/>
    <n v="1"/>
    <s v="128.62.59.138"/>
    <d v="2015-01-14T00:00:00"/>
    <d v="1899-12-30T21:20:36"/>
  </r>
  <r>
    <s v="R_0C9pjbIBPE5Bzyl"/>
    <n v="3"/>
    <x v="0"/>
    <s v="Freshman"/>
    <s v="12:30 - 2:00 pm"/>
    <s v="Marketing"/>
    <s v="ON"/>
    <s v="ON"/>
    <s v="ON"/>
    <m/>
    <m/>
    <s v="iPod"/>
    <m/>
    <x v="0"/>
    <n v="1"/>
    <m/>
    <m/>
    <m/>
    <m/>
    <m/>
    <s v="6 to 10"/>
    <m/>
    <n v="1"/>
    <m/>
    <m/>
    <m/>
    <m/>
    <m/>
    <n v="1"/>
    <n v="1"/>
    <m/>
    <m/>
    <n v="4"/>
    <n v="2"/>
    <n v="2"/>
    <n v="1"/>
    <n v="2"/>
    <n v="1"/>
    <n v="5"/>
    <n v="4"/>
    <n v="2"/>
    <n v="1"/>
    <n v="3"/>
    <n v="4"/>
    <n v="1"/>
    <n v="2"/>
    <n v="2"/>
    <n v="2"/>
    <n v="2"/>
    <n v="2"/>
    <n v="5"/>
    <n v="2"/>
    <n v="1"/>
    <n v="1"/>
    <m/>
    <m/>
    <m/>
    <m/>
    <m/>
    <m/>
    <m/>
    <m/>
    <m/>
    <n v="1"/>
    <m/>
    <m/>
    <n v="1"/>
    <n v="1"/>
    <m/>
    <m/>
    <m/>
    <m/>
    <s v="128.62.36.71"/>
    <d v="2015-01-19T00:00:00"/>
    <d v="1899-12-30T17:05:41"/>
  </r>
  <r>
    <s v="R_0B7rIusJzBCsML3"/>
    <n v="3"/>
    <x v="0"/>
    <s v="Freshman"/>
    <s v="11:00 - 12:30 pm"/>
    <s v="Accounting"/>
    <s v="ON"/>
    <s v="ON"/>
    <m/>
    <m/>
    <s v="ON"/>
    <s v="iPod"/>
    <s v="iPad"/>
    <x v="0"/>
    <n v="1"/>
    <m/>
    <m/>
    <m/>
    <m/>
    <m/>
    <s v="more than 35"/>
    <m/>
    <m/>
    <m/>
    <m/>
    <m/>
    <m/>
    <m/>
    <m/>
    <m/>
    <m/>
    <m/>
    <n v="4"/>
    <n v="4"/>
    <n v="4"/>
    <n v="1"/>
    <n v="1"/>
    <n v="3"/>
    <n v="4"/>
    <n v="3"/>
    <n v="4"/>
    <n v="4"/>
    <n v="3"/>
    <n v="3"/>
    <n v="2"/>
    <n v="3"/>
    <n v="3"/>
    <n v="2"/>
    <n v="3"/>
    <n v="4"/>
    <n v="4"/>
    <n v="2"/>
    <n v="1"/>
    <n v="1"/>
    <m/>
    <m/>
    <m/>
    <m/>
    <m/>
    <m/>
    <m/>
    <m/>
    <m/>
    <m/>
    <m/>
    <m/>
    <n v="1"/>
    <m/>
    <m/>
    <m/>
    <m/>
    <m/>
    <s v="74.213.38.20"/>
    <d v="2015-01-15T00:00:00"/>
    <d v="1899-12-30T10:35:25"/>
  </r>
  <r>
    <s v="R_08l13k0Hs1qbce9"/>
    <n v="0"/>
    <x v="0"/>
    <s v="Freshman"/>
    <s v="11:00 - 12:30 pm"/>
    <s v="Other or Undecided"/>
    <m/>
    <m/>
    <m/>
    <m/>
    <m/>
    <s v="iPod"/>
    <s v="iPad"/>
    <x v="0"/>
    <n v="1"/>
    <m/>
    <m/>
    <m/>
    <m/>
    <m/>
    <s v="11 to 15"/>
    <m/>
    <n v="1"/>
    <n v="1"/>
    <m/>
    <n v="1"/>
    <m/>
    <n v="1"/>
    <n v="1"/>
    <n v="1"/>
    <m/>
    <m/>
    <n v="4"/>
    <n v="5"/>
    <n v="5"/>
    <n v="4"/>
    <n v="4"/>
    <n v="4"/>
    <n v="3"/>
    <n v="3"/>
    <n v="5"/>
    <n v="1"/>
    <n v="4"/>
    <n v="4"/>
    <n v="2"/>
    <n v="2"/>
    <n v="4"/>
    <n v="3"/>
    <n v="3"/>
    <n v="2"/>
    <n v="4"/>
    <n v="4"/>
    <n v="2"/>
    <n v="4"/>
    <n v="1"/>
    <m/>
    <m/>
    <m/>
    <n v="1"/>
    <m/>
    <m/>
    <n v="1"/>
    <n v="1"/>
    <m/>
    <n v="1"/>
    <n v="1"/>
    <n v="1"/>
    <n v="1"/>
    <n v="1"/>
    <m/>
    <n v="1"/>
    <m/>
    <s v="24.55.48.166"/>
    <d v="2015-01-17T00:00:00"/>
    <d v="1899-12-30T17:25:04"/>
  </r>
  <r>
    <s v="R_03Be4YvjZQ6P0SF"/>
    <n v="5"/>
    <x v="0"/>
    <s v="Freshman"/>
    <s v="9:30 - 11:00 am"/>
    <s v="Marketing"/>
    <s v="ON"/>
    <s v="ON"/>
    <s v="ON"/>
    <s v="ON"/>
    <s v="ON"/>
    <s v="iPod"/>
    <s v="iPad"/>
    <x v="0"/>
    <n v="1"/>
    <m/>
    <m/>
    <m/>
    <m/>
    <m/>
    <s v="16 to 20"/>
    <m/>
    <m/>
    <n v="1"/>
    <m/>
    <m/>
    <m/>
    <n v="1"/>
    <m/>
    <m/>
    <m/>
    <m/>
    <n v="4"/>
    <n v="5"/>
    <n v="5"/>
    <n v="2"/>
    <n v="1"/>
    <n v="3"/>
    <n v="4"/>
    <n v="4"/>
    <n v="4"/>
    <n v="5"/>
    <n v="4"/>
    <n v="4"/>
    <n v="3"/>
    <n v="3"/>
    <n v="4"/>
    <n v="2"/>
    <n v="2"/>
    <n v="4"/>
    <n v="5"/>
    <n v="3"/>
    <n v="2"/>
    <n v="1"/>
    <m/>
    <m/>
    <m/>
    <m/>
    <n v="1"/>
    <m/>
    <m/>
    <n v="1"/>
    <m/>
    <n v="1"/>
    <n v="1"/>
    <m/>
    <n v="1"/>
    <m/>
    <m/>
    <m/>
    <m/>
    <m/>
    <s v="70.116.37.75"/>
    <d v="2015-01-15T00:00:00"/>
    <d v="1899-12-30T02:13:03"/>
  </r>
  <r>
    <n v="2116"/>
    <n v="0"/>
    <x v="1"/>
    <s v="Freshman"/>
    <s v="11:00 - 12:30pm"/>
    <s v="Finance"/>
    <m/>
    <m/>
    <m/>
    <m/>
    <m/>
    <s v="iPod"/>
    <s v="Other"/>
    <x v="2"/>
    <n v="1"/>
    <n v="0"/>
    <n v="0"/>
    <n v="0"/>
    <n v="0"/>
    <n v="0"/>
    <s v="more than 35"/>
    <n v="1"/>
    <n v="1"/>
    <m/>
    <m/>
    <m/>
    <m/>
    <m/>
    <m/>
    <m/>
    <m/>
    <m/>
    <n v="3"/>
    <n v="4"/>
    <n v="2"/>
    <n v="2"/>
    <n v="2"/>
    <n v="3"/>
    <n v="4"/>
    <n v="3"/>
    <n v="3"/>
    <n v="3"/>
    <n v="2"/>
    <n v="2"/>
    <n v="2"/>
    <n v="2"/>
    <n v="2"/>
    <n v="2"/>
    <n v="2"/>
    <n v="5"/>
    <n v="3"/>
    <n v="2"/>
    <n v="2"/>
    <n v="2"/>
    <m/>
    <m/>
    <m/>
    <m/>
    <m/>
    <m/>
    <m/>
    <m/>
    <m/>
    <m/>
    <m/>
    <m/>
    <m/>
    <n v="1"/>
    <n v="1"/>
    <m/>
    <m/>
    <m/>
    <s v="10.145.168.220"/>
    <d v="2014-01-20T00:00:00"/>
    <d v="1899-12-30T22:53:37"/>
  </r>
  <r>
    <n v="2115"/>
    <n v="0"/>
    <x v="1"/>
    <s v="Freshman"/>
    <s v="11:00 - 12:30pm"/>
    <s v="Other or Undecided"/>
    <m/>
    <m/>
    <m/>
    <m/>
    <m/>
    <s v="iPod"/>
    <s v="iPad"/>
    <x v="1"/>
    <n v="1"/>
    <n v="0"/>
    <n v="0"/>
    <n v="0"/>
    <n v="0"/>
    <n v="0"/>
    <s v="16 to 20"/>
    <m/>
    <n v="1"/>
    <m/>
    <m/>
    <m/>
    <m/>
    <m/>
    <n v="1"/>
    <m/>
    <m/>
    <m/>
    <n v="3"/>
    <n v="5"/>
    <n v="2"/>
    <n v="2"/>
    <n v="4"/>
    <n v="4"/>
    <n v="4"/>
    <n v="2"/>
    <n v="4"/>
    <n v="2"/>
    <n v="4"/>
    <n v="4"/>
    <n v="2"/>
    <n v="3"/>
    <n v="4"/>
    <n v="2"/>
    <n v="3"/>
    <n v="3"/>
    <n v="4"/>
    <n v="4"/>
    <n v="2"/>
    <n v="2"/>
    <m/>
    <m/>
    <m/>
    <m/>
    <m/>
    <m/>
    <m/>
    <m/>
    <m/>
    <m/>
    <m/>
    <m/>
    <m/>
    <m/>
    <n v="1"/>
    <m/>
    <m/>
    <m/>
    <s v="66.112.227.19"/>
    <d v="2014-01-15T00:00:00"/>
    <d v="1899-12-30T16:35:32"/>
  </r>
  <r>
    <n v="2114"/>
    <n v="0"/>
    <x v="1"/>
    <s v="Sophomore"/>
    <s v="11:00 - 12:30pm"/>
    <s v="Finance"/>
    <m/>
    <m/>
    <m/>
    <m/>
    <m/>
    <s v="iPod"/>
    <s v="iPad"/>
    <x v="0"/>
    <n v="1"/>
    <n v="0"/>
    <n v="0"/>
    <n v="0"/>
    <n v="0"/>
    <n v="0"/>
    <s v="6 to 10"/>
    <n v="1"/>
    <n v="1"/>
    <m/>
    <m/>
    <n v="1"/>
    <m/>
    <n v="1"/>
    <m/>
    <m/>
    <n v="1"/>
    <m/>
    <n v="5"/>
    <n v="5"/>
    <n v="2"/>
    <n v="3"/>
    <n v="3"/>
    <n v="2"/>
    <n v="4"/>
    <n v="4"/>
    <n v="4"/>
    <n v="5"/>
    <n v="4"/>
    <n v="3"/>
    <n v="2"/>
    <n v="3"/>
    <n v="4"/>
    <n v="3"/>
    <n v="3"/>
    <n v="2"/>
    <n v="4"/>
    <n v="3"/>
    <n v="2"/>
    <n v="3"/>
    <m/>
    <m/>
    <m/>
    <m/>
    <m/>
    <m/>
    <m/>
    <m/>
    <m/>
    <m/>
    <n v="1"/>
    <m/>
    <m/>
    <m/>
    <n v="1"/>
    <m/>
    <m/>
    <m/>
    <s v="166.147.72.40"/>
    <d v="2014-01-15T00:00:00"/>
    <d v="1899-12-30T13:27:49"/>
  </r>
  <r>
    <n v="2113"/>
    <n v="0"/>
    <x v="1"/>
    <s v="Freshman"/>
    <s v="11:00 - 12:30pm"/>
    <s v="Supply Chain"/>
    <m/>
    <m/>
    <m/>
    <m/>
    <m/>
    <s v="iPod"/>
    <s v="Other"/>
    <x v="3"/>
    <n v="1"/>
    <n v="0"/>
    <n v="0"/>
    <n v="0"/>
    <n v="0"/>
    <n v="0"/>
    <s v="6 to 10"/>
    <m/>
    <n v="1"/>
    <m/>
    <m/>
    <m/>
    <m/>
    <m/>
    <m/>
    <m/>
    <m/>
    <m/>
    <n v="4"/>
    <n v="4"/>
    <n v="1"/>
    <n v="1"/>
    <n v="2"/>
    <n v="2"/>
    <n v="5"/>
    <n v="3"/>
    <n v="5"/>
    <n v="2"/>
    <n v="3"/>
    <n v="2"/>
    <n v="1"/>
    <n v="4"/>
    <n v="3"/>
    <n v="1"/>
    <n v="1"/>
    <n v="4"/>
    <n v="3"/>
    <n v="1"/>
    <n v="1"/>
    <n v="1"/>
    <m/>
    <m/>
    <m/>
    <m/>
    <m/>
    <m/>
    <m/>
    <m/>
    <m/>
    <m/>
    <m/>
    <m/>
    <m/>
    <m/>
    <m/>
    <m/>
    <m/>
    <m/>
    <s v="10.148.203.234"/>
    <d v="2014-01-13T00:00:00"/>
    <d v="1899-12-30T19:39:13"/>
  </r>
  <r>
    <n v="2112"/>
    <n v="0"/>
    <x v="1"/>
    <s v="Freshman"/>
    <s v="11:00 - 12:30pm"/>
    <s v="Finance"/>
    <m/>
    <m/>
    <m/>
    <m/>
    <m/>
    <s v="iPod"/>
    <s v="Other"/>
    <x v="3"/>
    <n v="1"/>
    <n v="0"/>
    <n v="0"/>
    <n v="0"/>
    <n v="0"/>
    <n v="0"/>
    <s v="more than 35"/>
    <m/>
    <m/>
    <m/>
    <m/>
    <m/>
    <m/>
    <m/>
    <m/>
    <m/>
    <m/>
    <m/>
    <n v="4"/>
    <n v="2"/>
    <n v="1"/>
    <n v="1"/>
    <n v="4"/>
    <n v="4"/>
    <n v="4"/>
    <n v="2"/>
    <n v="2"/>
    <n v="4"/>
    <n v="4"/>
    <n v="4"/>
    <n v="4"/>
    <n v="3"/>
    <n v="4"/>
    <n v="2"/>
    <n v="2"/>
    <n v="4"/>
    <n v="4"/>
    <n v="2"/>
    <n v="4"/>
    <n v="3"/>
    <m/>
    <m/>
    <m/>
    <m/>
    <m/>
    <m/>
    <m/>
    <m/>
    <m/>
    <m/>
    <m/>
    <m/>
    <m/>
    <m/>
    <n v="1"/>
    <m/>
    <m/>
    <m/>
    <s v="10.145.162.90"/>
    <d v="2014-01-13T00:00:00"/>
    <d v="1899-12-30T14:11:30"/>
  </r>
  <r>
    <n v="2111"/>
    <n v="0"/>
    <x v="1"/>
    <s v="Freshman"/>
    <s v="11:00 - 12:30pm"/>
    <s v="Finance"/>
    <m/>
    <m/>
    <m/>
    <m/>
    <m/>
    <s v="iPod"/>
    <s v="Other"/>
    <x v="4"/>
    <n v="1"/>
    <n v="0"/>
    <n v="0"/>
    <n v="0"/>
    <n v="0"/>
    <n v="0"/>
    <s v="11 to 15"/>
    <m/>
    <m/>
    <m/>
    <m/>
    <m/>
    <m/>
    <m/>
    <m/>
    <m/>
    <m/>
    <m/>
    <n v="3"/>
    <n v="4"/>
    <n v="2"/>
    <n v="2"/>
    <n v="3"/>
    <n v="3"/>
    <n v="4"/>
    <n v="2"/>
    <n v="2"/>
    <n v="1"/>
    <n v="2"/>
    <n v="2"/>
    <n v="2"/>
    <n v="2"/>
    <n v="2"/>
    <n v="2"/>
    <n v="2"/>
    <n v="4"/>
    <n v="4"/>
    <n v="3"/>
    <n v="3"/>
    <n v="2"/>
    <m/>
    <m/>
    <m/>
    <m/>
    <m/>
    <m/>
    <m/>
    <m/>
    <m/>
    <m/>
    <m/>
    <m/>
    <m/>
    <n v="1"/>
    <m/>
    <m/>
    <m/>
    <m/>
    <s v="66.112.227.25"/>
    <d v="2014-01-13T00:00:00"/>
    <d v="1899-12-30T13:50:56"/>
  </r>
  <r>
    <n v="2110"/>
    <n v="0"/>
    <x v="1"/>
    <s v="Freshman"/>
    <s v="9:30 - 11:00am"/>
    <s v="Other or Undecided"/>
    <m/>
    <m/>
    <m/>
    <m/>
    <m/>
    <s v="iPod"/>
    <s v="iPad Mini"/>
    <x v="0"/>
    <n v="0"/>
    <n v="0"/>
    <n v="1"/>
    <n v="0"/>
    <n v="0"/>
    <n v="0"/>
    <s v="16 to 20"/>
    <m/>
    <m/>
    <m/>
    <m/>
    <m/>
    <m/>
    <n v="1"/>
    <m/>
    <m/>
    <m/>
    <m/>
    <n v="3"/>
    <n v="1"/>
    <n v="1"/>
    <n v="1"/>
    <n v="3"/>
    <n v="3"/>
    <n v="4"/>
    <n v="4"/>
    <n v="1"/>
    <n v="4"/>
    <n v="2"/>
    <n v="2"/>
    <n v="2"/>
    <n v="2"/>
    <n v="4"/>
    <n v="2"/>
    <n v="2"/>
    <n v="4"/>
    <n v="4"/>
    <n v="3"/>
    <n v="2"/>
    <n v="2"/>
    <m/>
    <m/>
    <m/>
    <m/>
    <n v="1"/>
    <m/>
    <m/>
    <n v="1"/>
    <m/>
    <m/>
    <m/>
    <m/>
    <m/>
    <m/>
    <m/>
    <m/>
    <m/>
    <m/>
    <s v="66.112.227.9"/>
    <d v="2014-01-13T00:00:00"/>
    <d v="1899-12-30T02:53:12"/>
  </r>
  <r>
    <n v="2109"/>
    <n v="0"/>
    <x v="1"/>
    <s v="Freshman"/>
    <s v="11:00 - 12:30pm"/>
    <s v="Finance"/>
    <m/>
    <m/>
    <m/>
    <m/>
    <m/>
    <s v="Other"/>
    <s v="Other"/>
    <x v="1"/>
    <n v="1"/>
    <n v="0"/>
    <n v="0"/>
    <n v="0"/>
    <n v="0"/>
    <n v="0"/>
    <s v="21 to 25"/>
    <m/>
    <n v="1"/>
    <m/>
    <m/>
    <m/>
    <m/>
    <n v="1"/>
    <n v="1"/>
    <n v="1"/>
    <m/>
    <m/>
    <n v="3"/>
    <n v="5"/>
    <n v="2"/>
    <n v="2"/>
    <n v="4"/>
    <n v="4"/>
    <n v="3"/>
    <n v="4"/>
    <n v="4"/>
    <n v="4"/>
    <n v="4"/>
    <n v="3"/>
    <n v="3"/>
    <n v="3"/>
    <n v="4"/>
    <n v="3"/>
    <n v="2"/>
    <n v="4"/>
    <n v="4"/>
    <n v="2"/>
    <n v="2"/>
    <n v="2"/>
    <m/>
    <m/>
    <m/>
    <m/>
    <n v="1"/>
    <m/>
    <m/>
    <m/>
    <m/>
    <m/>
    <m/>
    <m/>
    <m/>
    <m/>
    <n v="1"/>
    <m/>
    <m/>
    <m/>
    <s v="129.116.34.82"/>
    <d v="2014-01-12T00:00:00"/>
    <d v="1899-12-30T14:30:14"/>
  </r>
  <r>
    <n v="2108"/>
    <n v="0"/>
    <x v="1"/>
    <s v="Freshman"/>
    <s v="2:00 - 3:30pm"/>
    <s v="Other or Undecided"/>
    <m/>
    <m/>
    <m/>
    <m/>
    <m/>
    <s v="iPod"/>
    <s v="Other"/>
    <x v="2"/>
    <n v="0"/>
    <n v="0"/>
    <n v="1"/>
    <n v="0"/>
    <n v="0"/>
    <n v="0"/>
    <s v="6 to 10"/>
    <m/>
    <m/>
    <m/>
    <m/>
    <m/>
    <m/>
    <m/>
    <m/>
    <m/>
    <m/>
    <m/>
    <n v="1"/>
    <n v="3"/>
    <n v="1"/>
    <n v="1"/>
    <n v="3"/>
    <n v="2"/>
    <n v="2"/>
    <m/>
    <n v="4"/>
    <n v="4"/>
    <n v="3"/>
    <n v="3"/>
    <n v="4"/>
    <n v="3"/>
    <n v="2"/>
    <n v="2"/>
    <n v="2"/>
    <n v="4"/>
    <n v="4"/>
    <n v="2"/>
    <n v="3"/>
    <n v="1"/>
    <m/>
    <m/>
    <m/>
    <m/>
    <m/>
    <m/>
    <m/>
    <m/>
    <m/>
    <m/>
    <m/>
    <m/>
    <m/>
    <m/>
    <n v="1"/>
    <m/>
    <m/>
    <m/>
    <s v="70.139.50.88"/>
    <d v="2014-01-12T00:00:00"/>
    <d v="1899-12-30T01:11:34"/>
  </r>
  <r>
    <n v="2107"/>
    <n v="0"/>
    <x v="1"/>
    <s v="Freshman"/>
    <s v="11:00 - 12:30pm"/>
    <s v="Other or Undecided"/>
    <m/>
    <m/>
    <m/>
    <m/>
    <m/>
    <s v="iPod"/>
    <s v="iPad"/>
    <x v="2"/>
    <n v="1"/>
    <n v="0"/>
    <n v="0"/>
    <n v="0"/>
    <n v="0"/>
    <n v="0"/>
    <s v="16 to 20"/>
    <m/>
    <n v="1"/>
    <m/>
    <m/>
    <m/>
    <m/>
    <m/>
    <n v="1"/>
    <n v="1"/>
    <m/>
    <m/>
    <n v="2"/>
    <n v="4"/>
    <n v="2"/>
    <n v="3"/>
    <n v="4"/>
    <n v="3"/>
    <n v="3"/>
    <n v="2"/>
    <n v="5"/>
    <n v="5"/>
    <n v="3"/>
    <n v="3"/>
    <n v="2"/>
    <n v="3"/>
    <n v="3"/>
    <n v="3"/>
    <n v="4"/>
    <n v="5"/>
    <n v="3"/>
    <n v="3"/>
    <n v="3"/>
    <n v="3"/>
    <n v="1"/>
    <m/>
    <m/>
    <m/>
    <n v="1"/>
    <m/>
    <n v="1"/>
    <n v="1"/>
    <m/>
    <m/>
    <m/>
    <m/>
    <m/>
    <m/>
    <m/>
    <m/>
    <m/>
    <m/>
    <s v="70.112.204.4"/>
    <d v="2014-01-10T00:00:00"/>
    <d v="1899-12-30T18:58:21"/>
  </r>
  <r>
    <n v="2106"/>
    <n v="0"/>
    <x v="1"/>
    <s v="Freshman"/>
    <s v="2:00 - 3:30pm"/>
    <s v="Supply Chain"/>
    <m/>
    <m/>
    <m/>
    <m/>
    <m/>
    <s v="iPod"/>
    <s v="Other"/>
    <x v="4"/>
    <n v="1"/>
    <n v="0"/>
    <n v="0"/>
    <n v="0"/>
    <n v="0"/>
    <n v="0"/>
    <s v="1 to 5"/>
    <m/>
    <m/>
    <m/>
    <m/>
    <m/>
    <m/>
    <m/>
    <m/>
    <m/>
    <m/>
    <m/>
    <n v="1"/>
    <n v="3"/>
    <n v="1"/>
    <n v="1"/>
    <n v="2"/>
    <n v="3"/>
    <n v="4"/>
    <n v="1"/>
    <n v="4"/>
    <n v="4"/>
    <n v="3"/>
    <n v="2"/>
    <n v="1"/>
    <n v="2"/>
    <n v="4"/>
    <n v="2"/>
    <n v="2"/>
    <n v="3"/>
    <n v="4"/>
    <n v="3"/>
    <n v="3"/>
    <n v="1"/>
    <m/>
    <m/>
    <m/>
    <m/>
    <m/>
    <m/>
    <m/>
    <m/>
    <m/>
    <m/>
    <m/>
    <m/>
    <m/>
    <m/>
    <m/>
    <m/>
    <m/>
    <m/>
    <s v="174.130.218.184"/>
    <d v="2014-01-10T00:00:00"/>
    <d v="1899-12-30T18:35:13"/>
  </r>
  <r>
    <n v="2105"/>
    <n v="0"/>
    <x v="1"/>
    <s v="Freshman"/>
    <s v="9:30 - 11:00am"/>
    <s v="Finance"/>
    <m/>
    <m/>
    <m/>
    <m/>
    <m/>
    <s v="Zune"/>
    <s v="Other Android"/>
    <x v="3"/>
    <n v="1"/>
    <n v="0"/>
    <n v="0"/>
    <n v="0"/>
    <n v="0"/>
    <n v="0"/>
    <s v="more than 35"/>
    <m/>
    <n v="1"/>
    <m/>
    <m/>
    <m/>
    <m/>
    <m/>
    <n v="1"/>
    <m/>
    <m/>
    <m/>
    <n v="3"/>
    <n v="3"/>
    <n v="2"/>
    <n v="1"/>
    <n v="4"/>
    <n v="3"/>
    <n v="2"/>
    <n v="3"/>
    <n v="4"/>
    <n v="3"/>
    <n v="4"/>
    <n v="5"/>
    <n v="3"/>
    <n v="4"/>
    <n v="5"/>
    <n v="2"/>
    <n v="2"/>
    <n v="5"/>
    <n v="4"/>
    <n v="3"/>
    <n v="2"/>
    <n v="3"/>
    <n v="1"/>
    <m/>
    <m/>
    <n v="1"/>
    <m/>
    <n v="1"/>
    <n v="1"/>
    <m/>
    <m/>
    <m/>
    <n v="1"/>
    <n v="1"/>
    <m/>
    <m/>
    <n v="1"/>
    <m/>
    <n v="1"/>
    <m/>
    <s v="72.64.106.22"/>
    <d v="2014-01-10T00:00:00"/>
    <d v="1899-12-30T16:31:13"/>
  </r>
  <r>
    <n v="2104"/>
    <n v="0"/>
    <x v="1"/>
    <s v="Freshman"/>
    <s v="11:00 - 12:30pm"/>
    <s v="Other or Undecided"/>
    <m/>
    <m/>
    <m/>
    <m/>
    <m/>
    <s v="iPod"/>
    <s v="iPad"/>
    <x v="3"/>
    <n v="0"/>
    <n v="0"/>
    <n v="1"/>
    <n v="0"/>
    <n v="0"/>
    <n v="0"/>
    <s v="21 to 25"/>
    <n v="1"/>
    <n v="1"/>
    <n v="1"/>
    <m/>
    <m/>
    <m/>
    <n v="1"/>
    <n v="1"/>
    <n v="1"/>
    <m/>
    <m/>
    <n v="2"/>
    <n v="4"/>
    <n v="2"/>
    <n v="2"/>
    <n v="3"/>
    <n v="2"/>
    <n v="4"/>
    <n v="4"/>
    <n v="4"/>
    <n v="4"/>
    <n v="4"/>
    <n v="4"/>
    <n v="2"/>
    <n v="3"/>
    <n v="2"/>
    <n v="3"/>
    <n v="2"/>
    <n v="4"/>
    <n v="4"/>
    <n v="3"/>
    <n v="2"/>
    <n v="1"/>
    <n v="1"/>
    <m/>
    <n v="1"/>
    <m/>
    <n v="1"/>
    <m/>
    <m/>
    <n v="1"/>
    <m/>
    <m/>
    <n v="1"/>
    <n v="1"/>
    <m/>
    <n v="1"/>
    <n v="1"/>
    <m/>
    <m/>
    <m/>
    <s v="99.160.193.68"/>
    <d v="2014-01-10T00:00:00"/>
    <d v="1899-12-30T09:08:06"/>
  </r>
  <r>
    <n v="2103"/>
    <n v="0"/>
    <x v="1"/>
    <s v="Freshman"/>
    <s v="9:30 - 11:00am"/>
    <s v="Finance"/>
    <m/>
    <m/>
    <m/>
    <m/>
    <m/>
    <s v="iPod"/>
    <s v="Other"/>
    <x v="0"/>
    <n v="0"/>
    <n v="0"/>
    <n v="1"/>
    <n v="0"/>
    <n v="0"/>
    <n v="0"/>
    <s v="21 to 25"/>
    <m/>
    <n v="1"/>
    <n v="1"/>
    <n v="1"/>
    <n v="1"/>
    <m/>
    <n v="1"/>
    <n v="1"/>
    <m/>
    <m/>
    <m/>
    <n v="4"/>
    <n v="3"/>
    <n v="2"/>
    <n v="3"/>
    <n v="3"/>
    <m/>
    <n v="1"/>
    <n v="5"/>
    <n v="5"/>
    <n v="4"/>
    <n v="5"/>
    <n v="5"/>
    <n v="5"/>
    <n v="4"/>
    <n v="5"/>
    <n v="4"/>
    <n v="5"/>
    <n v="4"/>
    <n v="4"/>
    <n v="2"/>
    <n v="2"/>
    <n v="2"/>
    <n v="1"/>
    <m/>
    <n v="1"/>
    <m/>
    <m/>
    <n v="1"/>
    <m/>
    <m/>
    <m/>
    <m/>
    <n v="1"/>
    <n v="1"/>
    <m/>
    <n v="1"/>
    <n v="1"/>
    <m/>
    <m/>
    <m/>
    <s v="75.140.227.42"/>
    <d v="2014-01-09T00:00:00"/>
    <d v="1899-12-30T23:10:06"/>
  </r>
  <r>
    <n v="2102"/>
    <n v="0"/>
    <x v="1"/>
    <s v="Freshman"/>
    <s v="11:00 - 12:30pm"/>
    <s v="Marketing"/>
    <m/>
    <m/>
    <m/>
    <m/>
    <m/>
    <s v="iPod"/>
    <s v="iPad"/>
    <x v="2"/>
    <n v="1"/>
    <n v="0"/>
    <n v="0"/>
    <n v="0"/>
    <n v="0"/>
    <n v="0"/>
    <s v="16 to 20"/>
    <m/>
    <m/>
    <m/>
    <m/>
    <m/>
    <m/>
    <n v="1"/>
    <n v="1"/>
    <m/>
    <m/>
    <m/>
    <n v="4"/>
    <n v="4"/>
    <n v="1"/>
    <n v="1"/>
    <n v="4"/>
    <n v="3"/>
    <n v="2"/>
    <n v="3"/>
    <n v="2"/>
    <n v="1"/>
    <n v="3"/>
    <n v="4"/>
    <n v="1"/>
    <n v="2"/>
    <n v="4"/>
    <n v="3"/>
    <n v="4"/>
    <n v="4"/>
    <n v="4"/>
    <n v="2"/>
    <n v="4"/>
    <n v="2"/>
    <m/>
    <m/>
    <m/>
    <m/>
    <m/>
    <m/>
    <m/>
    <m/>
    <m/>
    <m/>
    <n v="1"/>
    <m/>
    <m/>
    <m/>
    <n v="1"/>
    <m/>
    <m/>
    <m/>
    <s v="70.113.63.83"/>
    <d v="2014-01-09T00:00:00"/>
    <d v="1899-12-30T14:12:50"/>
  </r>
  <r>
    <n v="2101"/>
    <n v="0"/>
    <x v="1"/>
    <s v="Freshman"/>
    <s v="11:00 - 12:30pm"/>
    <s v="Finance"/>
    <m/>
    <m/>
    <m/>
    <m/>
    <m/>
    <s v="iPod"/>
    <s v="Other"/>
    <x v="5"/>
    <n v="0"/>
    <n v="0"/>
    <n v="0"/>
    <n v="1"/>
    <n v="0"/>
    <n v="0"/>
    <s v="1 to 5"/>
    <m/>
    <n v="1"/>
    <n v="1"/>
    <m/>
    <m/>
    <m/>
    <m/>
    <m/>
    <m/>
    <m/>
    <m/>
    <n v="3"/>
    <n v="4"/>
    <n v="1"/>
    <n v="2"/>
    <n v="2"/>
    <n v="2"/>
    <n v="4"/>
    <n v="1"/>
    <n v="4"/>
    <n v="2"/>
    <n v="3"/>
    <n v="3"/>
    <n v="1"/>
    <n v="2"/>
    <n v="3"/>
    <n v="1"/>
    <n v="1"/>
    <n v="2"/>
    <n v="4"/>
    <n v="3"/>
    <n v="1"/>
    <n v="1"/>
    <m/>
    <m/>
    <m/>
    <m/>
    <m/>
    <m/>
    <m/>
    <m/>
    <m/>
    <m/>
    <n v="1"/>
    <m/>
    <m/>
    <n v="1"/>
    <m/>
    <m/>
    <m/>
    <m/>
    <s v="206.54.211.76"/>
    <d v="2014-01-09T00:00:00"/>
    <d v="1899-12-30T11:07:48"/>
  </r>
  <r>
    <n v="2100"/>
    <n v="0"/>
    <x v="1"/>
    <s v="Sophomore"/>
    <s v="11:00 - 12:30pm"/>
    <s v="Finance"/>
    <m/>
    <m/>
    <m/>
    <m/>
    <m/>
    <s v="iPod"/>
    <s v="Other"/>
    <x v="0"/>
    <n v="1"/>
    <n v="0"/>
    <n v="0"/>
    <n v="0"/>
    <n v="0"/>
    <n v="0"/>
    <s v="21 to 25"/>
    <m/>
    <m/>
    <m/>
    <m/>
    <m/>
    <m/>
    <m/>
    <m/>
    <m/>
    <m/>
    <m/>
    <n v="3"/>
    <n v="4"/>
    <n v="1"/>
    <n v="1"/>
    <n v="2"/>
    <n v="1"/>
    <n v="4"/>
    <n v="1"/>
    <n v="2"/>
    <n v="3"/>
    <n v="3"/>
    <n v="3"/>
    <n v="1"/>
    <n v="3"/>
    <n v="3"/>
    <n v="3"/>
    <n v="3"/>
    <n v="4"/>
    <n v="4"/>
    <n v="1"/>
    <n v="1"/>
    <n v="1"/>
    <m/>
    <m/>
    <m/>
    <m/>
    <m/>
    <m/>
    <m/>
    <m/>
    <m/>
    <m/>
    <m/>
    <m/>
    <m/>
    <n v="1"/>
    <n v="1"/>
    <m/>
    <m/>
    <m/>
    <s v="99.183.133.245"/>
    <d v="2014-01-09T00:00:00"/>
    <d v="1899-12-30T01:01:39"/>
  </r>
  <r>
    <n v="2099"/>
    <n v="0"/>
    <x v="1"/>
    <s v="Freshman"/>
    <s v="9:30 - 11:00am"/>
    <s v="Accounting"/>
    <m/>
    <m/>
    <m/>
    <m/>
    <m/>
    <s v="iPod"/>
    <s v="Other"/>
    <x v="1"/>
    <n v="0"/>
    <n v="1"/>
    <n v="0"/>
    <n v="0"/>
    <n v="0"/>
    <n v="0"/>
    <s v="6 to 10"/>
    <m/>
    <m/>
    <m/>
    <m/>
    <m/>
    <m/>
    <n v="1"/>
    <m/>
    <m/>
    <m/>
    <m/>
    <n v="2"/>
    <n v="3"/>
    <n v="1"/>
    <n v="1"/>
    <n v="4"/>
    <n v="3"/>
    <n v="4"/>
    <n v="2"/>
    <n v="2"/>
    <n v="3"/>
    <n v="4"/>
    <n v="4"/>
    <n v="4"/>
    <n v="4"/>
    <n v="4"/>
    <n v="2"/>
    <n v="4"/>
    <n v="5"/>
    <n v="4"/>
    <n v="3"/>
    <n v="4"/>
    <n v="3"/>
    <n v="1"/>
    <m/>
    <m/>
    <n v="1"/>
    <n v="1"/>
    <m/>
    <n v="1"/>
    <m/>
    <m/>
    <m/>
    <m/>
    <m/>
    <m/>
    <m/>
    <m/>
    <m/>
    <m/>
    <m/>
    <s v="151.213.185.59"/>
    <d v="2014-01-08T00:00:00"/>
    <d v="1899-12-30T22:16:52"/>
  </r>
  <r>
    <n v="2098"/>
    <n v="0"/>
    <x v="1"/>
    <s v="Freshman"/>
    <s v="11:00 - 12:30pm"/>
    <s v="Marketing"/>
    <m/>
    <m/>
    <m/>
    <m/>
    <m/>
    <s v="iPod"/>
    <s v="iPad"/>
    <x v="0"/>
    <n v="1"/>
    <n v="0"/>
    <n v="0"/>
    <n v="0"/>
    <n v="0"/>
    <n v="0"/>
    <s v="11 to 15"/>
    <m/>
    <m/>
    <m/>
    <m/>
    <m/>
    <m/>
    <m/>
    <m/>
    <m/>
    <m/>
    <m/>
    <n v="4"/>
    <n v="4"/>
    <n v="2"/>
    <n v="2"/>
    <n v="4"/>
    <n v="3"/>
    <n v="4"/>
    <n v="2"/>
    <n v="4"/>
    <n v="4"/>
    <n v="3"/>
    <n v="3"/>
    <n v="3"/>
    <n v="3"/>
    <n v="3"/>
    <n v="3"/>
    <n v="3"/>
    <n v="3"/>
    <n v="4"/>
    <n v="4"/>
    <n v="3"/>
    <n v="2"/>
    <m/>
    <m/>
    <m/>
    <n v="1"/>
    <m/>
    <m/>
    <m/>
    <m/>
    <n v="1"/>
    <m/>
    <n v="1"/>
    <m/>
    <m/>
    <m/>
    <n v="1"/>
    <m/>
    <m/>
    <m/>
    <s v="75.13.82.19"/>
    <d v="2014-01-08T00:00:00"/>
    <d v="1899-12-30T15:46:24"/>
  </r>
  <r>
    <n v="2097"/>
    <n v="0"/>
    <x v="1"/>
    <s v="Freshman"/>
    <s v="2:00 - 3:30pm"/>
    <s v="Supply Chain"/>
    <m/>
    <m/>
    <m/>
    <m/>
    <m/>
    <s v="iPod"/>
    <s v="Other Android"/>
    <x v="0"/>
    <n v="1"/>
    <n v="0"/>
    <n v="0"/>
    <n v="0"/>
    <n v="0"/>
    <n v="0"/>
    <s v="more than 35"/>
    <m/>
    <m/>
    <n v="1"/>
    <m/>
    <m/>
    <m/>
    <n v="1"/>
    <m/>
    <m/>
    <m/>
    <m/>
    <n v="3"/>
    <n v="4"/>
    <n v="2"/>
    <n v="1"/>
    <n v="4"/>
    <n v="4"/>
    <n v="4"/>
    <n v="2"/>
    <n v="1"/>
    <n v="3"/>
    <n v="3"/>
    <n v="3"/>
    <n v="4"/>
    <n v="4"/>
    <n v="3"/>
    <n v="3"/>
    <n v="3"/>
    <n v="3"/>
    <n v="4"/>
    <n v="3"/>
    <n v="1"/>
    <n v="3"/>
    <n v="1"/>
    <m/>
    <m/>
    <m/>
    <n v="1"/>
    <m/>
    <m/>
    <n v="1"/>
    <m/>
    <m/>
    <m/>
    <m/>
    <m/>
    <m/>
    <m/>
    <m/>
    <m/>
    <n v="1"/>
    <s v="107.206.70.215"/>
    <d v="2014-01-08T00:00:00"/>
    <d v="1899-12-30T14:13:49"/>
  </r>
  <r>
    <n v="2096"/>
    <n v="0"/>
    <x v="1"/>
    <s v="Freshman"/>
    <s v="2:00 - 3:30pm"/>
    <s v="Finance"/>
    <m/>
    <m/>
    <m/>
    <m/>
    <m/>
    <s v="iPod"/>
    <s v="Surface"/>
    <x v="1"/>
    <n v="1"/>
    <n v="0"/>
    <n v="0"/>
    <n v="0"/>
    <n v="0"/>
    <n v="0"/>
    <s v="11 to 15"/>
    <n v="1"/>
    <m/>
    <m/>
    <m/>
    <m/>
    <m/>
    <m/>
    <m/>
    <m/>
    <m/>
    <m/>
    <n v="4"/>
    <n v="3"/>
    <n v="2"/>
    <n v="2"/>
    <n v="4"/>
    <n v="4"/>
    <n v="3"/>
    <n v="4"/>
    <m/>
    <n v="2"/>
    <n v="4"/>
    <n v="3"/>
    <n v="4"/>
    <n v="4"/>
    <n v="4"/>
    <n v="2"/>
    <n v="2"/>
    <n v="4"/>
    <n v="4"/>
    <n v="3"/>
    <n v="3"/>
    <n v="2"/>
    <m/>
    <n v="1"/>
    <m/>
    <m/>
    <m/>
    <m/>
    <m/>
    <m/>
    <m/>
    <m/>
    <m/>
    <n v="1"/>
    <m/>
    <m/>
    <n v="1"/>
    <n v="1"/>
    <m/>
    <n v="1"/>
    <s v="173.57.103.207"/>
    <d v="2014-01-08T00:00:00"/>
    <d v="1899-12-30T13:38:40"/>
  </r>
  <r>
    <n v="2095"/>
    <n v="2"/>
    <x v="1"/>
    <s v="Sophomore"/>
    <s v="9:30 - 11:00am"/>
    <s v="Finance"/>
    <s v="ON"/>
    <s v="ON"/>
    <m/>
    <m/>
    <m/>
    <s v="iPod"/>
    <s v="Other"/>
    <x v="0"/>
    <n v="0"/>
    <n v="1"/>
    <n v="0"/>
    <n v="0"/>
    <n v="0"/>
    <n v="0"/>
    <s v="11 to 15"/>
    <n v="1"/>
    <n v="1"/>
    <m/>
    <m/>
    <n v="1"/>
    <m/>
    <m/>
    <n v="1"/>
    <m/>
    <m/>
    <m/>
    <n v="3"/>
    <n v="3"/>
    <n v="2"/>
    <n v="2"/>
    <n v="2"/>
    <n v="2"/>
    <n v="4"/>
    <n v="2"/>
    <n v="2"/>
    <n v="2"/>
    <n v="2"/>
    <n v="4"/>
    <n v="2"/>
    <n v="2"/>
    <n v="3"/>
    <n v="3"/>
    <n v="4"/>
    <n v="4"/>
    <n v="3"/>
    <n v="2"/>
    <n v="2"/>
    <n v="2"/>
    <n v="1"/>
    <m/>
    <m/>
    <m/>
    <m/>
    <m/>
    <m/>
    <m/>
    <n v="1"/>
    <m/>
    <m/>
    <m/>
    <m/>
    <m/>
    <m/>
    <m/>
    <m/>
    <m/>
    <s v="70.112.152.178"/>
    <d v="2014-01-08T00:00:00"/>
    <d v="1899-12-30T12:50:44"/>
  </r>
  <r>
    <n v="2094"/>
    <n v="3"/>
    <x v="1"/>
    <s v="Freshman"/>
    <s v="9:30 - 11:00am"/>
    <s v="Accounting"/>
    <s v="ON"/>
    <s v="ON"/>
    <m/>
    <s v="ON"/>
    <m/>
    <s v="Other"/>
    <s v="Other"/>
    <x v="2"/>
    <n v="0"/>
    <n v="1"/>
    <n v="0"/>
    <n v="0"/>
    <n v="0"/>
    <n v="0"/>
    <s v="more than 35"/>
    <m/>
    <m/>
    <m/>
    <m/>
    <m/>
    <m/>
    <m/>
    <m/>
    <m/>
    <m/>
    <m/>
    <n v="1"/>
    <n v="5"/>
    <n v="1"/>
    <n v="1"/>
    <n v="1"/>
    <n v="1"/>
    <n v="4"/>
    <n v="1"/>
    <n v="1"/>
    <n v="4"/>
    <n v="4"/>
    <n v="4"/>
    <n v="1"/>
    <n v="3"/>
    <n v="5"/>
    <n v="1"/>
    <n v="3"/>
    <n v="5"/>
    <n v="1"/>
    <n v="2"/>
    <n v="1"/>
    <n v="1"/>
    <m/>
    <m/>
    <m/>
    <m/>
    <m/>
    <m/>
    <m/>
    <m/>
    <m/>
    <m/>
    <m/>
    <m/>
    <m/>
    <m/>
    <m/>
    <m/>
    <m/>
    <m/>
    <s v="172.56.15.194"/>
    <d v="2014-01-08T00:00:00"/>
    <d v="1899-12-30T03:13:04"/>
  </r>
  <r>
    <n v="2093"/>
    <n v="0"/>
    <x v="1"/>
    <s v="Freshman"/>
    <s v="11:00 - 12:30pm"/>
    <s v="Accounting"/>
    <m/>
    <m/>
    <m/>
    <m/>
    <m/>
    <s v="iPod"/>
    <s v="iPad"/>
    <x v="1"/>
    <n v="1"/>
    <n v="0"/>
    <n v="0"/>
    <n v="0"/>
    <n v="0"/>
    <n v="0"/>
    <s v="26 to 35"/>
    <m/>
    <n v="1"/>
    <m/>
    <m/>
    <m/>
    <m/>
    <m/>
    <m/>
    <m/>
    <m/>
    <m/>
    <n v="3"/>
    <n v="5"/>
    <n v="1"/>
    <n v="1"/>
    <n v="4"/>
    <n v="3"/>
    <n v="4"/>
    <n v="2"/>
    <n v="4"/>
    <n v="2"/>
    <n v="4"/>
    <n v="4"/>
    <n v="2"/>
    <n v="3"/>
    <n v="4"/>
    <n v="2"/>
    <n v="2"/>
    <n v="3"/>
    <n v="4"/>
    <n v="3"/>
    <n v="2"/>
    <n v="4"/>
    <m/>
    <m/>
    <m/>
    <m/>
    <m/>
    <m/>
    <m/>
    <m/>
    <m/>
    <m/>
    <n v="1"/>
    <m/>
    <m/>
    <m/>
    <n v="1"/>
    <m/>
    <m/>
    <m/>
    <s v="76.244.68.66"/>
    <d v="2014-01-06T00:00:00"/>
    <d v="1899-12-30T21:48:44"/>
  </r>
  <r>
    <n v="2092"/>
    <n v="0"/>
    <x v="1"/>
    <s v="Freshman"/>
    <s v="9:30 - 11:00am"/>
    <s v="MIS"/>
    <m/>
    <m/>
    <m/>
    <m/>
    <m/>
    <s v="iPod"/>
    <s v="Other"/>
    <x v="4"/>
    <n v="0"/>
    <n v="1"/>
    <n v="0"/>
    <n v="0"/>
    <n v="0"/>
    <n v="0"/>
    <s v="more than 35"/>
    <n v="1"/>
    <n v="1"/>
    <n v="1"/>
    <m/>
    <m/>
    <m/>
    <m/>
    <m/>
    <m/>
    <m/>
    <m/>
    <n v="3"/>
    <n v="3"/>
    <n v="3"/>
    <n v="5"/>
    <n v="4"/>
    <n v="5"/>
    <n v="4"/>
    <n v="2"/>
    <n v="2"/>
    <n v="4"/>
    <n v="5"/>
    <n v="5"/>
    <n v="5"/>
    <n v="5"/>
    <n v="5"/>
    <n v="4"/>
    <n v="5"/>
    <n v="5"/>
    <n v="4"/>
    <n v="2"/>
    <n v="5"/>
    <n v="5"/>
    <m/>
    <m/>
    <m/>
    <m/>
    <m/>
    <m/>
    <n v="1"/>
    <m/>
    <m/>
    <m/>
    <n v="1"/>
    <n v="1"/>
    <n v="1"/>
    <m/>
    <n v="1"/>
    <n v="1"/>
    <n v="1"/>
    <n v="1"/>
    <s v="96.226.49.55"/>
    <d v="2014-01-06T00:00:00"/>
    <d v="1899-12-30T18:28:11"/>
  </r>
  <r>
    <n v="2091"/>
    <n v="0"/>
    <x v="1"/>
    <s v="Freshman"/>
    <s v="9:30 - 11:00am"/>
    <s v="Accounting"/>
    <m/>
    <m/>
    <m/>
    <m/>
    <m/>
    <s v="iPod"/>
    <s v="iPad Mini"/>
    <x v="2"/>
    <n v="0"/>
    <n v="1"/>
    <n v="0"/>
    <n v="0"/>
    <n v="0"/>
    <n v="0"/>
    <s v="11 to 15"/>
    <m/>
    <n v="1"/>
    <m/>
    <m/>
    <m/>
    <m/>
    <n v="1"/>
    <n v="1"/>
    <n v="1"/>
    <m/>
    <m/>
    <n v="3"/>
    <n v="4"/>
    <n v="2"/>
    <n v="2"/>
    <n v="3"/>
    <n v="3"/>
    <n v="4"/>
    <n v="3"/>
    <n v="4"/>
    <n v="4"/>
    <n v="3"/>
    <n v="3"/>
    <n v="3"/>
    <n v="4"/>
    <n v="4"/>
    <n v="3"/>
    <n v="3"/>
    <n v="4"/>
    <n v="4"/>
    <n v="2"/>
    <n v="4"/>
    <n v="2"/>
    <m/>
    <m/>
    <n v="1"/>
    <m/>
    <n v="1"/>
    <m/>
    <m/>
    <n v="1"/>
    <m/>
    <m/>
    <m/>
    <m/>
    <m/>
    <n v="1"/>
    <n v="1"/>
    <m/>
    <m/>
    <m/>
    <s v="209.169.110.155"/>
    <d v="2014-01-06T00:00:00"/>
    <d v="1899-12-30T17:47:47"/>
  </r>
  <r>
    <n v="2090"/>
    <n v="0"/>
    <x v="1"/>
    <s v="Freshman"/>
    <s v="2:00 - 3:30pm"/>
    <s v="Other or Undecided"/>
    <m/>
    <m/>
    <m/>
    <m/>
    <m/>
    <s v="Other"/>
    <s v="Other"/>
    <x v="1"/>
    <n v="1"/>
    <n v="0"/>
    <n v="0"/>
    <n v="0"/>
    <n v="0"/>
    <n v="0"/>
    <s v="16 to 20"/>
    <m/>
    <n v="1"/>
    <m/>
    <m/>
    <m/>
    <m/>
    <m/>
    <m/>
    <m/>
    <m/>
    <m/>
    <n v="2"/>
    <n v="4"/>
    <n v="2"/>
    <n v="2"/>
    <n v="4"/>
    <n v="2"/>
    <n v="4"/>
    <n v="1"/>
    <n v="4"/>
    <n v="5"/>
    <n v="4"/>
    <n v="4"/>
    <n v="1"/>
    <n v="1"/>
    <n v="2"/>
    <n v="2"/>
    <n v="2"/>
    <n v="5"/>
    <n v="4"/>
    <n v="1"/>
    <n v="4"/>
    <n v="1"/>
    <n v="1"/>
    <m/>
    <m/>
    <m/>
    <n v="1"/>
    <n v="1"/>
    <m/>
    <n v="1"/>
    <m/>
    <m/>
    <n v="1"/>
    <m/>
    <m/>
    <n v="1"/>
    <n v="1"/>
    <m/>
    <m/>
    <m/>
    <s v="99.110.13.201"/>
    <d v="2014-01-06T00:00:00"/>
    <d v="1899-12-30T17:36:46"/>
  </r>
  <r>
    <n v="2089"/>
    <n v="0"/>
    <x v="1"/>
    <s v="Freshman"/>
    <s v="11:00 - 12:30pm"/>
    <s v="Other or Undecided"/>
    <m/>
    <m/>
    <m/>
    <m/>
    <m/>
    <s v="iPod"/>
    <s v="iPad"/>
    <x v="0"/>
    <n v="1"/>
    <n v="0"/>
    <n v="0"/>
    <n v="0"/>
    <n v="0"/>
    <n v="0"/>
    <s v="more than 35"/>
    <m/>
    <m/>
    <m/>
    <n v="1"/>
    <m/>
    <m/>
    <n v="1"/>
    <m/>
    <m/>
    <m/>
    <m/>
    <n v="4"/>
    <n v="4"/>
    <n v="2"/>
    <n v="1"/>
    <n v="3"/>
    <n v="3"/>
    <n v="4"/>
    <n v="3"/>
    <n v="5"/>
    <n v="5"/>
    <n v="4"/>
    <n v="3"/>
    <n v="2"/>
    <n v="4"/>
    <n v="4"/>
    <n v="3"/>
    <n v="3"/>
    <n v="5"/>
    <n v="4"/>
    <n v="3"/>
    <n v="4"/>
    <n v="2"/>
    <n v="1"/>
    <m/>
    <m/>
    <m/>
    <m/>
    <m/>
    <m/>
    <m/>
    <n v="1"/>
    <m/>
    <m/>
    <n v="1"/>
    <m/>
    <m/>
    <n v="1"/>
    <m/>
    <m/>
    <m/>
    <s v="70.112.195.57"/>
    <d v="2014-01-06T00:00:00"/>
    <d v="1899-12-30T17:13:06"/>
  </r>
  <r>
    <n v="2088"/>
    <n v="0"/>
    <x v="1"/>
    <s v="Freshman"/>
    <s v="9:30 - 11:00am"/>
    <s v="Supply Chain"/>
    <m/>
    <m/>
    <m/>
    <m/>
    <m/>
    <s v="iPod"/>
    <s v="Other"/>
    <x v="2"/>
    <n v="1"/>
    <n v="0"/>
    <n v="0"/>
    <n v="0"/>
    <n v="0"/>
    <n v="0"/>
    <s v="11 to 15"/>
    <m/>
    <n v="1"/>
    <m/>
    <m/>
    <m/>
    <m/>
    <m/>
    <n v="1"/>
    <m/>
    <m/>
    <m/>
    <n v="4"/>
    <n v="5"/>
    <n v="2"/>
    <n v="1"/>
    <n v="4"/>
    <n v="4"/>
    <n v="5"/>
    <n v="1"/>
    <n v="4"/>
    <n v="5"/>
    <n v="1"/>
    <n v="3"/>
    <n v="1"/>
    <n v="3"/>
    <n v="4"/>
    <n v="2"/>
    <n v="1"/>
    <n v="4"/>
    <n v="4"/>
    <n v="2"/>
    <n v="2"/>
    <n v="1"/>
    <m/>
    <m/>
    <m/>
    <m/>
    <m/>
    <m/>
    <m/>
    <n v="1"/>
    <m/>
    <m/>
    <m/>
    <m/>
    <m/>
    <m/>
    <m/>
    <m/>
    <m/>
    <m/>
    <s v="71.123.134.208"/>
    <d v="2014-01-06T00:00:00"/>
    <d v="1899-12-30T14:26:47"/>
  </r>
  <r>
    <n v="2087"/>
    <n v="0"/>
    <x v="1"/>
    <s v="Freshman"/>
    <s v="9:30 - 11:00am"/>
    <s v="Finance"/>
    <m/>
    <m/>
    <m/>
    <m/>
    <m/>
    <s v="iPod"/>
    <s v="iPad"/>
    <x v="0"/>
    <n v="1"/>
    <n v="0"/>
    <n v="0"/>
    <n v="0"/>
    <n v="0"/>
    <n v="0"/>
    <s v="more than 35"/>
    <m/>
    <n v="1"/>
    <m/>
    <m/>
    <n v="1"/>
    <m/>
    <m/>
    <m/>
    <n v="1"/>
    <m/>
    <m/>
    <n v="2"/>
    <n v="4"/>
    <n v="2"/>
    <n v="3"/>
    <n v="4"/>
    <n v="3"/>
    <n v="4"/>
    <n v="2"/>
    <n v="2"/>
    <n v="3"/>
    <n v="1"/>
    <n v="1"/>
    <n v="1"/>
    <n v="1"/>
    <n v="2"/>
    <n v="1"/>
    <n v="1"/>
    <n v="3"/>
    <n v="3"/>
    <n v="2"/>
    <n v="3"/>
    <n v="1"/>
    <m/>
    <m/>
    <m/>
    <m/>
    <n v="1"/>
    <m/>
    <m/>
    <n v="1"/>
    <m/>
    <m/>
    <m/>
    <m/>
    <m/>
    <n v="1"/>
    <m/>
    <m/>
    <m/>
    <m/>
    <s v="69.151.154.74"/>
    <d v="2014-01-06T00:00:00"/>
    <d v="1899-12-30T11:50:32"/>
  </r>
  <r>
    <n v="2086"/>
    <n v="0"/>
    <x v="1"/>
    <s v="Freshman"/>
    <s v="11:00 - 12:30pm"/>
    <s v="Other or Undecided"/>
    <m/>
    <m/>
    <m/>
    <m/>
    <m/>
    <s v="iPod"/>
    <s v="iPad"/>
    <x v="0"/>
    <n v="1"/>
    <n v="0"/>
    <n v="0"/>
    <n v="0"/>
    <n v="0"/>
    <n v="0"/>
    <s v="21 to 25"/>
    <m/>
    <n v="1"/>
    <n v="1"/>
    <n v="1"/>
    <m/>
    <m/>
    <n v="1"/>
    <n v="1"/>
    <m/>
    <m/>
    <m/>
    <n v="3"/>
    <n v="4"/>
    <n v="3"/>
    <n v="3"/>
    <n v="3"/>
    <n v="4"/>
    <n v="3"/>
    <n v="2"/>
    <n v="5"/>
    <n v="4"/>
    <n v="4"/>
    <n v="4"/>
    <n v="3"/>
    <n v="3"/>
    <n v="4"/>
    <n v="3"/>
    <n v="4"/>
    <n v="3"/>
    <n v="3"/>
    <n v="4"/>
    <n v="3"/>
    <n v="2"/>
    <n v="1"/>
    <m/>
    <m/>
    <n v="1"/>
    <n v="1"/>
    <m/>
    <n v="1"/>
    <n v="1"/>
    <m/>
    <m/>
    <n v="1"/>
    <m/>
    <m/>
    <n v="1"/>
    <m/>
    <m/>
    <m/>
    <m/>
    <s v="99.5.217.45"/>
    <d v="2014-01-06T00:00:00"/>
    <d v="1899-12-30T00:01:07"/>
  </r>
  <r>
    <n v="2085"/>
    <n v="0"/>
    <x v="1"/>
    <s v="Freshman"/>
    <s v="2:00 - 3:30pm"/>
    <s v="Finance"/>
    <m/>
    <m/>
    <m/>
    <m/>
    <m/>
    <s v="Other"/>
    <s v="iPad"/>
    <x v="3"/>
    <n v="1"/>
    <n v="0"/>
    <n v="0"/>
    <n v="0"/>
    <n v="0"/>
    <n v="0"/>
    <s v="26 to 35"/>
    <m/>
    <m/>
    <m/>
    <m/>
    <m/>
    <m/>
    <m/>
    <m/>
    <m/>
    <m/>
    <m/>
    <n v="3"/>
    <n v="3"/>
    <n v="2"/>
    <n v="3"/>
    <n v="3"/>
    <n v="2"/>
    <n v="2"/>
    <n v="4"/>
    <n v="4"/>
    <n v="1"/>
    <n v="3"/>
    <n v="4"/>
    <n v="3"/>
    <n v="3"/>
    <n v="3"/>
    <n v="2"/>
    <n v="2"/>
    <n v="4"/>
    <n v="4"/>
    <n v="2"/>
    <n v="3"/>
    <n v="4"/>
    <m/>
    <m/>
    <m/>
    <m/>
    <m/>
    <m/>
    <m/>
    <m/>
    <m/>
    <m/>
    <m/>
    <m/>
    <m/>
    <m/>
    <n v="1"/>
    <m/>
    <m/>
    <m/>
    <s v="206.54.220.245"/>
    <d v="2014-01-05T00:00:00"/>
    <d v="1899-12-30T21:25:11"/>
  </r>
  <r>
    <n v="2084"/>
    <n v="0"/>
    <x v="1"/>
    <s v="Freshman"/>
    <s v="2:00 - 3:30pm"/>
    <s v="Finance"/>
    <m/>
    <m/>
    <m/>
    <m/>
    <m/>
    <s v="iPod"/>
    <s v="iPad"/>
    <x v="4"/>
    <n v="1"/>
    <n v="0"/>
    <n v="0"/>
    <n v="0"/>
    <n v="0"/>
    <n v="0"/>
    <s v="26 to 35"/>
    <m/>
    <m/>
    <m/>
    <m/>
    <m/>
    <m/>
    <m/>
    <m/>
    <m/>
    <m/>
    <m/>
    <n v="2"/>
    <n v="4"/>
    <n v="1"/>
    <n v="1"/>
    <n v="3"/>
    <n v="2"/>
    <n v="2"/>
    <n v="3"/>
    <n v="5"/>
    <n v="4"/>
    <n v="3"/>
    <n v="4"/>
    <n v="2"/>
    <n v="2"/>
    <n v="4"/>
    <n v="2"/>
    <n v="2"/>
    <n v="5"/>
    <n v="5"/>
    <n v="1"/>
    <n v="2"/>
    <n v="1"/>
    <m/>
    <m/>
    <m/>
    <m/>
    <m/>
    <m/>
    <m/>
    <m/>
    <m/>
    <m/>
    <n v="1"/>
    <m/>
    <m/>
    <n v="1"/>
    <n v="1"/>
    <m/>
    <m/>
    <m/>
    <s v="71.164.224.60"/>
    <d v="2014-01-05T00:00:00"/>
    <d v="1899-12-30T17:45:39"/>
  </r>
  <r>
    <n v="2083"/>
    <n v="0"/>
    <x v="1"/>
    <s v="Freshman"/>
    <s v="9:30 - 11:00am"/>
    <s v="Other or Undecided"/>
    <m/>
    <m/>
    <m/>
    <m/>
    <m/>
    <s v="iPod"/>
    <s v="iPad"/>
    <x v="0"/>
    <n v="1"/>
    <n v="0"/>
    <n v="0"/>
    <n v="0"/>
    <n v="0"/>
    <n v="0"/>
    <s v="more than 35"/>
    <m/>
    <n v="1"/>
    <m/>
    <m/>
    <m/>
    <m/>
    <n v="1"/>
    <n v="1"/>
    <m/>
    <m/>
    <m/>
    <n v="4"/>
    <n v="2"/>
    <n v="2"/>
    <n v="1"/>
    <n v="4"/>
    <n v="2"/>
    <n v="4"/>
    <n v="3"/>
    <n v="4"/>
    <n v="2"/>
    <n v="4"/>
    <n v="2"/>
    <n v="1"/>
    <n v="2"/>
    <n v="2"/>
    <n v="2"/>
    <n v="4"/>
    <n v="4"/>
    <n v="4"/>
    <n v="2"/>
    <n v="1"/>
    <n v="1"/>
    <m/>
    <m/>
    <m/>
    <m/>
    <m/>
    <m/>
    <m/>
    <n v="1"/>
    <m/>
    <m/>
    <m/>
    <m/>
    <m/>
    <m/>
    <n v="1"/>
    <m/>
    <m/>
    <m/>
    <s v="173.25.106.82"/>
    <d v="2014-01-05T00:00:00"/>
    <d v="1899-12-30T16:17:31"/>
  </r>
  <r>
    <n v="2082"/>
    <n v="0"/>
    <x v="1"/>
    <s v="Freshman"/>
    <s v="2:00 - 3:30pm"/>
    <s v="Supply Chain"/>
    <m/>
    <m/>
    <m/>
    <m/>
    <m/>
    <s v="iPod"/>
    <s v="Other"/>
    <x v="3"/>
    <n v="0"/>
    <n v="1"/>
    <n v="0"/>
    <n v="0"/>
    <n v="0"/>
    <n v="0"/>
    <s v="26 to 35"/>
    <m/>
    <n v="1"/>
    <n v="1"/>
    <m/>
    <m/>
    <m/>
    <n v="1"/>
    <m/>
    <n v="1"/>
    <m/>
    <n v="1"/>
    <n v="4"/>
    <n v="4"/>
    <n v="2"/>
    <n v="2"/>
    <n v="4"/>
    <n v="4"/>
    <n v="5"/>
    <n v="4"/>
    <n v="5"/>
    <n v="3"/>
    <n v="4"/>
    <n v="4"/>
    <n v="4"/>
    <n v="4"/>
    <n v="4"/>
    <n v="2"/>
    <n v="2"/>
    <n v="4"/>
    <n v="4"/>
    <n v="2"/>
    <n v="2"/>
    <n v="3"/>
    <m/>
    <m/>
    <n v="1"/>
    <m/>
    <n v="1"/>
    <m/>
    <n v="1"/>
    <n v="1"/>
    <m/>
    <m/>
    <n v="1"/>
    <n v="1"/>
    <m/>
    <n v="1"/>
    <n v="1"/>
    <m/>
    <n v="1"/>
    <m/>
    <s v="67.10.108.201"/>
    <d v="2014-01-05T00:00:00"/>
    <d v="1899-12-30T14:43:28"/>
  </r>
  <r>
    <n v="2081"/>
    <n v="0"/>
    <x v="1"/>
    <s v="Freshman"/>
    <s v="9:30 - 11:00am"/>
    <s v="Finance"/>
    <m/>
    <m/>
    <m/>
    <m/>
    <m/>
    <s v="iPod"/>
    <s v="iPad"/>
    <x v="0"/>
    <n v="1"/>
    <n v="0"/>
    <n v="0"/>
    <n v="0"/>
    <n v="0"/>
    <n v="0"/>
    <s v="26 to 35"/>
    <m/>
    <n v="1"/>
    <m/>
    <m/>
    <m/>
    <m/>
    <n v="1"/>
    <m/>
    <m/>
    <m/>
    <m/>
    <n v="3"/>
    <n v="2"/>
    <n v="1"/>
    <n v="1"/>
    <n v="3"/>
    <n v="3"/>
    <n v="4"/>
    <n v="4"/>
    <n v="1"/>
    <n v="4"/>
    <n v="4"/>
    <n v="4"/>
    <n v="4"/>
    <n v="3"/>
    <n v="4"/>
    <n v="2"/>
    <n v="2"/>
    <n v="3"/>
    <n v="4"/>
    <n v="2"/>
    <n v="1"/>
    <n v="4"/>
    <n v="1"/>
    <m/>
    <m/>
    <m/>
    <m/>
    <n v="1"/>
    <n v="1"/>
    <m/>
    <m/>
    <n v="1"/>
    <m/>
    <m/>
    <m/>
    <m/>
    <n v="1"/>
    <m/>
    <m/>
    <m/>
    <s v="173.173.109.203"/>
    <d v="2014-01-05T00:00:00"/>
    <d v="1899-12-30T13:32:42"/>
  </r>
  <r>
    <n v="2080"/>
    <n v="0"/>
    <x v="1"/>
    <s v="Freshman"/>
    <s v="9:30 - 11:00am"/>
    <s v="Accounting"/>
    <m/>
    <m/>
    <m/>
    <m/>
    <m/>
    <s v="iPod"/>
    <s v="iPad"/>
    <x v="0"/>
    <n v="1"/>
    <n v="0"/>
    <n v="0"/>
    <n v="0"/>
    <n v="0"/>
    <n v="0"/>
    <s v="16 to 20"/>
    <m/>
    <n v="1"/>
    <m/>
    <n v="1"/>
    <m/>
    <m/>
    <n v="1"/>
    <n v="1"/>
    <m/>
    <m/>
    <m/>
    <n v="4"/>
    <n v="2"/>
    <n v="2"/>
    <n v="3"/>
    <n v="4"/>
    <n v="3"/>
    <n v="5"/>
    <n v="4"/>
    <n v="4"/>
    <n v="4"/>
    <n v="4"/>
    <n v="5"/>
    <n v="2"/>
    <n v="4"/>
    <n v="4"/>
    <m/>
    <n v="3"/>
    <n v="4"/>
    <n v="5"/>
    <n v="4"/>
    <n v="2"/>
    <n v="4"/>
    <n v="1"/>
    <m/>
    <m/>
    <m/>
    <m/>
    <n v="1"/>
    <m/>
    <n v="1"/>
    <m/>
    <m/>
    <n v="1"/>
    <m/>
    <m/>
    <n v="1"/>
    <n v="1"/>
    <m/>
    <m/>
    <m/>
    <s v="68.206.254.113"/>
    <d v="2014-01-05T00:00:00"/>
    <d v="1899-12-30T13:25:18"/>
  </r>
  <r>
    <n v="2079"/>
    <n v="0"/>
    <x v="1"/>
    <s v="Freshman"/>
    <s v="2:00 - 3:30pm"/>
    <s v="Marketing"/>
    <m/>
    <m/>
    <m/>
    <m/>
    <m/>
    <s v="iPod"/>
    <s v="iPad"/>
    <x v="0"/>
    <n v="1"/>
    <n v="0"/>
    <n v="0"/>
    <n v="0"/>
    <n v="0"/>
    <n v="0"/>
    <s v="11 to 15"/>
    <m/>
    <n v="1"/>
    <m/>
    <m/>
    <m/>
    <m/>
    <m/>
    <m/>
    <m/>
    <m/>
    <m/>
    <n v="4"/>
    <n v="2"/>
    <n v="2"/>
    <n v="1"/>
    <n v="3"/>
    <n v="3"/>
    <n v="4"/>
    <n v="4"/>
    <n v="4"/>
    <n v="4"/>
    <n v="3"/>
    <n v="2"/>
    <n v="2"/>
    <n v="4"/>
    <n v="4"/>
    <n v="3"/>
    <n v="2"/>
    <n v="5"/>
    <n v="4"/>
    <n v="3"/>
    <n v="2"/>
    <n v="2"/>
    <m/>
    <m/>
    <m/>
    <m/>
    <n v="1"/>
    <m/>
    <m/>
    <n v="1"/>
    <m/>
    <m/>
    <m/>
    <n v="1"/>
    <m/>
    <n v="1"/>
    <n v="1"/>
    <m/>
    <m/>
    <m/>
    <s v="216.188.237.129"/>
    <d v="2014-01-04T00:00:00"/>
    <d v="1899-12-30T23:07:56"/>
  </r>
  <r>
    <n v="2078"/>
    <n v="0"/>
    <x v="1"/>
    <s v="Freshman"/>
    <s v="9:30 - 11:00am"/>
    <s v="Accounting"/>
    <m/>
    <m/>
    <m/>
    <m/>
    <m/>
    <s v="iPod"/>
    <s v="iPad"/>
    <x v="4"/>
    <n v="1"/>
    <n v="0"/>
    <n v="0"/>
    <n v="0"/>
    <n v="0"/>
    <n v="0"/>
    <s v="11 to 15"/>
    <n v="1"/>
    <n v="1"/>
    <m/>
    <m/>
    <m/>
    <m/>
    <n v="1"/>
    <n v="1"/>
    <n v="1"/>
    <m/>
    <m/>
    <n v="3"/>
    <n v="4"/>
    <n v="4"/>
    <n v="1"/>
    <n v="4"/>
    <n v="2"/>
    <n v="5"/>
    <n v="5"/>
    <n v="5"/>
    <n v="5"/>
    <n v="4"/>
    <n v="4"/>
    <n v="2"/>
    <n v="4"/>
    <n v="4"/>
    <n v="2"/>
    <n v="4"/>
    <n v="4"/>
    <n v="1"/>
    <n v="1"/>
    <n v="3"/>
    <n v="1"/>
    <n v="1"/>
    <m/>
    <m/>
    <m/>
    <m/>
    <m/>
    <n v="1"/>
    <n v="1"/>
    <m/>
    <m/>
    <n v="1"/>
    <m/>
    <m/>
    <n v="1"/>
    <n v="1"/>
    <m/>
    <m/>
    <m/>
    <s v="166.147.72.24"/>
    <d v="2014-01-04T00:00:00"/>
    <d v="1899-12-30T21:18:37"/>
  </r>
  <r>
    <n v="2077"/>
    <n v="0"/>
    <x v="1"/>
    <s v="Freshman"/>
    <s v="2:00 - 3:30pm"/>
    <s v="Other or Undecided"/>
    <m/>
    <m/>
    <m/>
    <m/>
    <m/>
    <s v="iPod"/>
    <s v="Other"/>
    <x v="2"/>
    <n v="1"/>
    <n v="0"/>
    <n v="0"/>
    <n v="0"/>
    <n v="0"/>
    <n v="0"/>
    <s v="more than 35"/>
    <m/>
    <m/>
    <m/>
    <m/>
    <m/>
    <m/>
    <m/>
    <m/>
    <m/>
    <m/>
    <m/>
    <n v="2"/>
    <n v="3"/>
    <n v="2"/>
    <n v="1"/>
    <n v="4"/>
    <n v="4"/>
    <n v="3"/>
    <n v="2"/>
    <n v="2"/>
    <n v="2"/>
    <n v="3"/>
    <n v="2"/>
    <n v="3"/>
    <n v="2"/>
    <n v="4"/>
    <n v="2"/>
    <n v="1"/>
    <n v="4"/>
    <n v="4"/>
    <n v="4"/>
    <n v="4"/>
    <n v="3"/>
    <m/>
    <m/>
    <m/>
    <m/>
    <n v="1"/>
    <m/>
    <m/>
    <m/>
    <m/>
    <m/>
    <n v="1"/>
    <n v="1"/>
    <m/>
    <n v="1"/>
    <n v="1"/>
    <n v="1"/>
    <m/>
    <n v="1"/>
    <s v="71.170.132.25"/>
    <d v="2014-01-04T00:00:00"/>
    <d v="1899-12-30T20:04:49"/>
  </r>
  <r>
    <n v="2076"/>
    <n v="1"/>
    <x v="1"/>
    <s v="Sophomore"/>
    <s v="9:30 - 11:00am"/>
    <s v="Accounting"/>
    <m/>
    <m/>
    <s v="ON"/>
    <m/>
    <m/>
    <s v="iPod"/>
    <s v="iPad"/>
    <x v="0"/>
    <n v="1"/>
    <n v="0"/>
    <n v="0"/>
    <n v="0"/>
    <n v="0"/>
    <n v="0"/>
    <s v="11 to 15"/>
    <m/>
    <n v="1"/>
    <m/>
    <m/>
    <m/>
    <m/>
    <n v="1"/>
    <n v="1"/>
    <n v="1"/>
    <m/>
    <m/>
    <n v="4"/>
    <n v="3"/>
    <n v="1"/>
    <n v="2"/>
    <n v="3"/>
    <n v="3"/>
    <n v="4"/>
    <n v="4"/>
    <n v="5"/>
    <n v="3"/>
    <n v="2"/>
    <n v="3"/>
    <n v="2"/>
    <n v="2"/>
    <n v="2"/>
    <n v="2"/>
    <n v="2"/>
    <n v="3"/>
    <n v="4"/>
    <n v="2"/>
    <n v="1"/>
    <n v="1"/>
    <n v="1"/>
    <m/>
    <m/>
    <m/>
    <m/>
    <n v="1"/>
    <m/>
    <m/>
    <m/>
    <m/>
    <m/>
    <m/>
    <m/>
    <m/>
    <m/>
    <m/>
    <m/>
    <m/>
    <s v="66.87.120.67"/>
    <d v="2014-01-04T00:00:00"/>
    <d v="1899-12-30T18:35:10"/>
  </r>
  <r>
    <n v="2075"/>
    <n v="0"/>
    <x v="1"/>
    <s v="Freshman"/>
    <s v="2:00 - 3:30pm"/>
    <s v="Marketing"/>
    <m/>
    <m/>
    <m/>
    <m/>
    <m/>
    <s v="iPod"/>
    <s v="iPad"/>
    <x v="4"/>
    <n v="1"/>
    <n v="0"/>
    <n v="0"/>
    <n v="0"/>
    <n v="0"/>
    <n v="0"/>
    <s v="11 to 15"/>
    <m/>
    <m/>
    <m/>
    <m/>
    <m/>
    <m/>
    <m/>
    <m/>
    <m/>
    <m/>
    <m/>
    <n v="2"/>
    <n v="4"/>
    <n v="1"/>
    <n v="2"/>
    <n v="4"/>
    <n v="4"/>
    <n v="2"/>
    <n v="4"/>
    <n v="4"/>
    <n v="4"/>
    <n v="4"/>
    <n v="4"/>
    <n v="2"/>
    <n v="4"/>
    <n v="4"/>
    <n v="2"/>
    <n v="2"/>
    <n v="4"/>
    <n v="2"/>
    <n v="2"/>
    <n v="2"/>
    <n v="2"/>
    <m/>
    <m/>
    <n v="1"/>
    <m/>
    <m/>
    <n v="1"/>
    <n v="1"/>
    <n v="1"/>
    <m/>
    <m/>
    <m/>
    <m/>
    <m/>
    <m/>
    <m/>
    <m/>
    <m/>
    <m/>
    <s v="12.5.238.80"/>
    <d v="2014-01-04T00:00:00"/>
    <d v="1899-12-30T17:33:16"/>
  </r>
  <r>
    <n v="2074"/>
    <n v="0"/>
    <x v="1"/>
    <s v="Freshman"/>
    <s v="11:00 - 12:30pm"/>
    <s v="Other or Undecided"/>
    <m/>
    <m/>
    <m/>
    <m/>
    <m/>
    <s v="iPod"/>
    <s v="Other"/>
    <x v="0"/>
    <n v="1"/>
    <n v="0"/>
    <n v="0"/>
    <n v="0"/>
    <n v="0"/>
    <n v="0"/>
    <s v="more than 35"/>
    <n v="1"/>
    <n v="1"/>
    <m/>
    <m/>
    <m/>
    <m/>
    <n v="1"/>
    <m/>
    <m/>
    <m/>
    <m/>
    <n v="3"/>
    <n v="2"/>
    <n v="1"/>
    <n v="2"/>
    <n v="4"/>
    <n v="3"/>
    <n v="2"/>
    <n v="4"/>
    <n v="5"/>
    <n v="4"/>
    <n v="4"/>
    <n v="4"/>
    <n v="4"/>
    <n v="4"/>
    <n v="4"/>
    <n v="4"/>
    <n v="3"/>
    <n v="5"/>
    <n v="2"/>
    <n v="2"/>
    <n v="3"/>
    <n v="4"/>
    <n v="1"/>
    <m/>
    <m/>
    <m/>
    <m/>
    <m/>
    <m/>
    <n v="1"/>
    <m/>
    <m/>
    <m/>
    <n v="1"/>
    <m/>
    <m/>
    <n v="1"/>
    <n v="1"/>
    <m/>
    <n v="1"/>
    <s v="69.7.115.111"/>
    <d v="2014-01-04T00:00:00"/>
    <d v="1899-12-30T11:09:18"/>
  </r>
  <r>
    <n v="2073"/>
    <n v="0"/>
    <x v="1"/>
    <s v="Freshman"/>
    <s v="9:30 - 11:00am"/>
    <s v="Finance"/>
    <m/>
    <m/>
    <m/>
    <m/>
    <m/>
    <s v="Other"/>
    <s v="iPad"/>
    <x v="2"/>
    <n v="0"/>
    <n v="1"/>
    <n v="0"/>
    <n v="0"/>
    <n v="0"/>
    <n v="0"/>
    <s v="11 to 15"/>
    <m/>
    <n v="1"/>
    <m/>
    <m/>
    <m/>
    <m/>
    <m/>
    <n v="1"/>
    <n v="1"/>
    <m/>
    <m/>
    <n v="2"/>
    <n v="4"/>
    <n v="3"/>
    <n v="2"/>
    <n v="4"/>
    <n v="4"/>
    <n v="4"/>
    <n v="3"/>
    <n v="3"/>
    <n v="4"/>
    <n v="4"/>
    <n v="4"/>
    <n v="4"/>
    <n v="4"/>
    <n v="4"/>
    <n v="3"/>
    <n v="4"/>
    <n v="5"/>
    <n v="5"/>
    <n v="4"/>
    <n v="5"/>
    <n v="3"/>
    <m/>
    <m/>
    <m/>
    <m/>
    <n v="1"/>
    <m/>
    <m/>
    <m/>
    <m/>
    <m/>
    <n v="1"/>
    <n v="1"/>
    <m/>
    <m/>
    <n v="1"/>
    <m/>
    <m/>
    <n v="1"/>
    <s v="76.182.201.34"/>
    <d v="2014-01-04T00:00:00"/>
    <d v="1899-12-30T01:04:35"/>
  </r>
  <r>
    <n v="2072"/>
    <n v="0"/>
    <x v="1"/>
    <s v="Freshman"/>
    <s v="9:30 - 11:00am"/>
    <s v="Finance"/>
    <m/>
    <m/>
    <m/>
    <m/>
    <m/>
    <s v="Other"/>
    <s v="Other"/>
    <x v="4"/>
    <n v="0"/>
    <n v="1"/>
    <n v="0"/>
    <n v="0"/>
    <n v="0"/>
    <n v="0"/>
    <s v="26 to 35"/>
    <n v="1"/>
    <n v="1"/>
    <m/>
    <m/>
    <m/>
    <m/>
    <n v="1"/>
    <m/>
    <m/>
    <m/>
    <m/>
    <n v="4"/>
    <n v="5"/>
    <n v="2"/>
    <n v="2"/>
    <n v="3"/>
    <n v="3"/>
    <n v="5"/>
    <n v="4"/>
    <n v="4"/>
    <n v="4"/>
    <n v="3"/>
    <n v="4"/>
    <n v="3"/>
    <n v="3"/>
    <n v="4"/>
    <n v="4"/>
    <n v="4"/>
    <n v="4"/>
    <n v="3"/>
    <n v="3"/>
    <n v="4"/>
    <n v="2"/>
    <m/>
    <n v="1"/>
    <m/>
    <m/>
    <n v="1"/>
    <n v="1"/>
    <m/>
    <m/>
    <m/>
    <m/>
    <n v="1"/>
    <m/>
    <n v="1"/>
    <m/>
    <n v="1"/>
    <m/>
    <m/>
    <m/>
    <s v="151.213.186.218"/>
    <d v="2014-01-03T00:00:00"/>
    <d v="1899-12-30T23:07:15"/>
  </r>
  <r>
    <n v="2071"/>
    <n v="0"/>
    <x v="1"/>
    <s v="Freshman"/>
    <s v="9:30 - 11:00am"/>
    <s v="Finance"/>
    <m/>
    <m/>
    <m/>
    <m/>
    <m/>
    <s v="iPod"/>
    <s v="iPad"/>
    <x v="2"/>
    <n v="0"/>
    <n v="1"/>
    <n v="0"/>
    <n v="0"/>
    <n v="0"/>
    <n v="0"/>
    <s v="1 to 5"/>
    <n v="1"/>
    <n v="1"/>
    <m/>
    <m/>
    <m/>
    <m/>
    <m/>
    <n v="1"/>
    <n v="1"/>
    <m/>
    <m/>
    <n v="3"/>
    <n v="4"/>
    <n v="3"/>
    <n v="3"/>
    <n v="4"/>
    <n v="4"/>
    <n v="4"/>
    <n v="3"/>
    <n v="2"/>
    <n v="3"/>
    <n v="4"/>
    <n v="4"/>
    <n v="5"/>
    <n v="3"/>
    <n v="4"/>
    <n v="3"/>
    <n v="3"/>
    <n v="4"/>
    <n v="4"/>
    <n v="3"/>
    <n v="5"/>
    <n v="4"/>
    <m/>
    <m/>
    <m/>
    <m/>
    <m/>
    <m/>
    <m/>
    <m/>
    <m/>
    <m/>
    <n v="1"/>
    <m/>
    <n v="1"/>
    <n v="1"/>
    <n v="1"/>
    <m/>
    <m/>
    <m/>
    <s v="76.183.130.212"/>
    <d v="2014-01-03T00:00:00"/>
    <d v="1899-12-30T22:34:40"/>
  </r>
  <r>
    <n v="2070"/>
    <n v="0"/>
    <x v="1"/>
    <s v="Freshman"/>
    <s v="9:30 - 11:00am"/>
    <s v="Finance"/>
    <m/>
    <m/>
    <m/>
    <m/>
    <m/>
    <s v="iPod"/>
    <s v="iPad"/>
    <x v="3"/>
    <n v="0"/>
    <n v="1"/>
    <n v="0"/>
    <n v="0"/>
    <n v="0"/>
    <n v="0"/>
    <s v="16 to 20"/>
    <m/>
    <m/>
    <m/>
    <m/>
    <m/>
    <m/>
    <m/>
    <m/>
    <m/>
    <m/>
    <m/>
    <n v="3"/>
    <n v="4"/>
    <n v="1"/>
    <n v="2"/>
    <n v="4"/>
    <n v="2"/>
    <n v="4"/>
    <n v="3"/>
    <n v="4"/>
    <n v="4"/>
    <n v="4"/>
    <n v="4"/>
    <n v="3"/>
    <n v="3"/>
    <n v="3"/>
    <n v="2"/>
    <n v="2"/>
    <n v="4"/>
    <n v="4"/>
    <n v="3"/>
    <n v="2"/>
    <n v="2"/>
    <m/>
    <m/>
    <m/>
    <m/>
    <m/>
    <m/>
    <m/>
    <m/>
    <m/>
    <m/>
    <m/>
    <m/>
    <m/>
    <n v="1"/>
    <n v="1"/>
    <m/>
    <m/>
    <m/>
    <s v="76.187.107.63"/>
    <d v="2014-01-03T00:00:00"/>
    <d v="1899-12-30T20:36:35"/>
  </r>
  <r>
    <n v="2069"/>
    <n v="2"/>
    <x v="1"/>
    <s v="Freshman"/>
    <s v="11:00 - 12:30pm"/>
    <s v="Marketing"/>
    <s v="ON"/>
    <s v="ON"/>
    <m/>
    <m/>
    <m/>
    <s v="iPod"/>
    <s v="Other"/>
    <x v="0"/>
    <n v="1"/>
    <n v="0"/>
    <n v="0"/>
    <n v="0"/>
    <n v="0"/>
    <n v="0"/>
    <s v="16 to 20"/>
    <m/>
    <m/>
    <m/>
    <m/>
    <m/>
    <m/>
    <n v="1"/>
    <m/>
    <m/>
    <m/>
    <m/>
    <n v="4"/>
    <n v="5"/>
    <n v="2"/>
    <n v="2"/>
    <n v="4"/>
    <n v="4"/>
    <n v="5"/>
    <n v="4"/>
    <n v="1"/>
    <n v="2"/>
    <n v="4"/>
    <n v="2"/>
    <n v="2"/>
    <n v="2"/>
    <n v="4"/>
    <n v="2"/>
    <n v="2"/>
    <n v="4"/>
    <n v="4"/>
    <n v="4"/>
    <n v="3"/>
    <n v="3"/>
    <m/>
    <m/>
    <m/>
    <m/>
    <m/>
    <m/>
    <m/>
    <n v="1"/>
    <m/>
    <m/>
    <m/>
    <m/>
    <m/>
    <m/>
    <n v="1"/>
    <m/>
    <m/>
    <m/>
    <s v="108.79.34.125"/>
    <d v="2014-01-03T00:00:00"/>
    <d v="1899-12-30T14:50:18"/>
  </r>
  <r>
    <n v="2068"/>
    <n v="0"/>
    <x v="1"/>
    <s v="Freshman"/>
    <s v="11:00 - 12:30pm"/>
    <s v="Accounting"/>
    <m/>
    <m/>
    <m/>
    <m/>
    <m/>
    <s v="Zune"/>
    <s v="Other"/>
    <x v="2"/>
    <n v="1"/>
    <n v="0"/>
    <n v="0"/>
    <n v="0"/>
    <n v="0"/>
    <n v="0"/>
    <s v="6 to 10"/>
    <m/>
    <n v="1"/>
    <m/>
    <m/>
    <m/>
    <m/>
    <n v="1"/>
    <n v="1"/>
    <n v="1"/>
    <m/>
    <m/>
    <n v="3"/>
    <n v="3"/>
    <n v="3"/>
    <n v="3"/>
    <n v="2"/>
    <n v="1"/>
    <n v="4"/>
    <n v="2"/>
    <n v="4"/>
    <n v="2"/>
    <n v="4"/>
    <n v="4"/>
    <n v="2"/>
    <n v="3"/>
    <n v="4"/>
    <n v="1"/>
    <n v="3"/>
    <n v="4"/>
    <n v="3"/>
    <n v="2"/>
    <n v="4"/>
    <n v="3"/>
    <n v="1"/>
    <m/>
    <m/>
    <m/>
    <m/>
    <n v="1"/>
    <m/>
    <m/>
    <m/>
    <m/>
    <m/>
    <m/>
    <m/>
    <m/>
    <n v="1"/>
    <m/>
    <m/>
    <m/>
    <s v="76.31.251.58"/>
    <d v="2014-01-03T00:00:00"/>
    <d v="1899-12-30T14:15:24"/>
  </r>
  <r>
    <n v="2067"/>
    <n v="0"/>
    <x v="1"/>
    <s v="Freshman"/>
    <s v="11:00 - 12:30pm"/>
    <s v="Other or Undecided"/>
    <m/>
    <m/>
    <m/>
    <m/>
    <m/>
    <s v="iPod"/>
    <s v="Other"/>
    <x v="0"/>
    <n v="1"/>
    <n v="0"/>
    <n v="0"/>
    <n v="0"/>
    <n v="0"/>
    <n v="0"/>
    <s v="21 to 25"/>
    <m/>
    <m/>
    <m/>
    <m/>
    <m/>
    <m/>
    <n v="1"/>
    <m/>
    <m/>
    <m/>
    <m/>
    <n v="3"/>
    <n v="3"/>
    <n v="1"/>
    <n v="2"/>
    <n v="3"/>
    <n v="2"/>
    <n v="4"/>
    <n v="3"/>
    <n v="2"/>
    <n v="4"/>
    <n v="3"/>
    <n v="3"/>
    <n v="2"/>
    <n v="3"/>
    <n v="3"/>
    <n v="2"/>
    <n v="2"/>
    <n v="3"/>
    <n v="3"/>
    <n v="2"/>
    <n v="1"/>
    <n v="1"/>
    <m/>
    <m/>
    <m/>
    <m/>
    <m/>
    <m/>
    <m/>
    <m/>
    <m/>
    <m/>
    <n v="1"/>
    <m/>
    <m/>
    <m/>
    <n v="1"/>
    <m/>
    <m/>
    <m/>
    <s v="99.53.98.213"/>
    <d v="2014-01-03T00:00:00"/>
    <d v="1899-12-30T13:54:31"/>
  </r>
  <r>
    <n v="2066"/>
    <n v="0"/>
    <x v="1"/>
    <s v="Freshman"/>
    <s v="9:30 - 11:00am"/>
    <s v="Accounting"/>
    <m/>
    <m/>
    <m/>
    <m/>
    <m/>
    <s v="iPod"/>
    <s v="iPad"/>
    <x v="6"/>
    <n v="1"/>
    <n v="0"/>
    <n v="0"/>
    <n v="0"/>
    <n v="0"/>
    <n v="0"/>
    <s v="16 to 20"/>
    <m/>
    <m/>
    <m/>
    <n v="1"/>
    <m/>
    <m/>
    <n v="1"/>
    <n v="1"/>
    <m/>
    <m/>
    <m/>
    <n v="2"/>
    <n v="4"/>
    <n v="2"/>
    <n v="2"/>
    <n v="4"/>
    <n v="4"/>
    <n v="4"/>
    <n v="3"/>
    <n v="4"/>
    <n v="4"/>
    <n v="4"/>
    <n v="4"/>
    <n v="4"/>
    <n v="4"/>
    <n v="4"/>
    <n v="2"/>
    <n v="2"/>
    <n v="4"/>
    <n v="4"/>
    <n v="4"/>
    <n v="3"/>
    <n v="3"/>
    <n v="1"/>
    <m/>
    <m/>
    <m/>
    <m/>
    <m/>
    <m/>
    <m/>
    <m/>
    <m/>
    <n v="1"/>
    <n v="1"/>
    <m/>
    <m/>
    <n v="1"/>
    <m/>
    <m/>
    <m/>
    <s v="50.175.146.31"/>
    <d v="2014-01-03T00:00:00"/>
    <d v="1899-12-30T13:33:45"/>
  </r>
  <r>
    <n v="2065"/>
    <n v="0"/>
    <x v="1"/>
    <s v="Freshman"/>
    <s v="9:30 - 11:00am"/>
    <s v="Finance"/>
    <m/>
    <m/>
    <m/>
    <m/>
    <m/>
    <s v="iPod"/>
    <s v="Other"/>
    <x v="5"/>
    <n v="0"/>
    <n v="1"/>
    <n v="0"/>
    <n v="0"/>
    <n v="0"/>
    <n v="0"/>
    <s v="26 to 35"/>
    <m/>
    <m/>
    <m/>
    <m/>
    <m/>
    <m/>
    <m/>
    <m/>
    <m/>
    <m/>
    <m/>
    <n v="3"/>
    <n v="4"/>
    <n v="2"/>
    <n v="2"/>
    <n v="3"/>
    <n v="3"/>
    <n v="4"/>
    <n v="2"/>
    <n v="4"/>
    <n v="4"/>
    <n v="3"/>
    <n v="4"/>
    <n v="2"/>
    <n v="4"/>
    <n v="4"/>
    <n v="4"/>
    <n v="4"/>
    <n v="4"/>
    <n v="4"/>
    <n v="1"/>
    <n v="4"/>
    <n v="3"/>
    <m/>
    <m/>
    <m/>
    <m/>
    <m/>
    <m/>
    <m/>
    <m/>
    <m/>
    <m/>
    <m/>
    <m/>
    <m/>
    <m/>
    <m/>
    <m/>
    <n v="1"/>
    <m/>
    <s v="173.71.50.116"/>
    <d v="2014-01-03T00:00:00"/>
    <d v="1899-12-30T13:17:39"/>
  </r>
  <r>
    <n v="2064"/>
    <n v="0"/>
    <x v="1"/>
    <s v="Freshman"/>
    <s v="9:30 - 11:00am"/>
    <s v="Finance"/>
    <m/>
    <m/>
    <m/>
    <m/>
    <m/>
    <s v="iPod"/>
    <s v="Other"/>
    <x v="2"/>
    <n v="0"/>
    <n v="1"/>
    <n v="0"/>
    <n v="0"/>
    <n v="0"/>
    <n v="0"/>
    <s v="None"/>
    <m/>
    <m/>
    <m/>
    <m/>
    <m/>
    <m/>
    <m/>
    <m/>
    <m/>
    <m/>
    <m/>
    <n v="1"/>
    <n v="5"/>
    <n v="1"/>
    <n v="1"/>
    <n v="1"/>
    <n v="1"/>
    <n v="1"/>
    <n v="1"/>
    <n v="5"/>
    <n v="1"/>
    <n v="1"/>
    <n v="1"/>
    <n v="1"/>
    <n v="1"/>
    <n v="1"/>
    <n v="1"/>
    <n v="1"/>
    <n v="5"/>
    <n v="2"/>
    <n v="1"/>
    <n v="1"/>
    <n v="1"/>
    <m/>
    <m/>
    <m/>
    <m/>
    <m/>
    <n v="1"/>
    <m/>
    <n v="1"/>
    <m/>
    <m/>
    <m/>
    <m/>
    <m/>
    <m/>
    <n v="1"/>
    <m/>
    <m/>
    <m/>
    <s v="76.183.67.179"/>
    <d v="2014-01-03T00:00:00"/>
    <d v="1899-12-30T12:30:42"/>
  </r>
  <r>
    <n v="2063"/>
    <n v="0"/>
    <x v="1"/>
    <s v="Freshman"/>
    <s v="2:00 - 3:30pm"/>
    <s v="Other or Undecided"/>
    <m/>
    <m/>
    <m/>
    <m/>
    <m/>
    <s v="iPod"/>
    <s v="Other"/>
    <x v="0"/>
    <n v="1"/>
    <n v="0"/>
    <n v="0"/>
    <n v="0"/>
    <n v="0"/>
    <n v="0"/>
    <s v="26 to 35"/>
    <m/>
    <m/>
    <m/>
    <m/>
    <m/>
    <m/>
    <m/>
    <n v="1"/>
    <m/>
    <m/>
    <m/>
    <n v="4"/>
    <n v="4"/>
    <n v="1"/>
    <n v="1"/>
    <n v="3"/>
    <n v="3"/>
    <n v="4"/>
    <n v="2"/>
    <n v="4"/>
    <n v="4"/>
    <n v="3"/>
    <n v="4"/>
    <n v="1"/>
    <n v="3"/>
    <n v="4"/>
    <n v="1"/>
    <n v="2"/>
    <n v="3"/>
    <n v="3"/>
    <n v="3"/>
    <n v="1"/>
    <n v="1"/>
    <m/>
    <m/>
    <m/>
    <m/>
    <m/>
    <m/>
    <m/>
    <m/>
    <m/>
    <m/>
    <m/>
    <m/>
    <m/>
    <m/>
    <n v="1"/>
    <m/>
    <m/>
    <m/>
    <s v="76.89.143.232"/>
    <d v="2014-01-03T00:00:00"/>
    <d v="1899-12-30T12:10:19"/>
  </r>
  <r>
    <n v="2062"/>
    <n v="0"/>
    <x v="1"/>
    <s v="Freshman"/>
    <s v="2:00 - 3:30pm"/>
    <s v="Finance"/>
    <m/>
    <m/>
    <m/>
    <m/>
    <m/>
    <s v="iPod"/>
    <s v="iPad"/>
    <x v="0"/>
    <n v="1"/>
    <n v="0"/>
    <n v="0"/>
    <n v="0"/>
    <n v="0"/>
    <n v="0"/>
    <s v="21 to 25"/>
    <n v="1"/>
    <n v="1"/>
    <m/>
    <m/>
    <m/>
    <m/>
    <n v="1"/>
    <n v="1"/>
    <m/>
    <m/>
    <m/>
    <n v="2"/>
    <n v="4"/>
    <n v="2"/>
    <n v="2"/>
    <n v="3"/>
    <n v="3"/>
    <n v="4"/>
    <n v="4"/>
    <n v="4"/>
    <n v="3"/>
    <n v="4"/>
    <n v="4"/>
    <n v="2"/>
    <n v="3"/>
    <n v="4"/>
    <n v="3"/>
    <n v="2"/>
    <n v="4"/>
    <n v="4"/>
    <n v="3"/>
    <n v="2"/>
    <n v="2"/>
    <n v="1"/>
    <m/>
    <m/>
    <m/>
    <m/>
    <m/>
    <m/>
    <m/>
    <m/>
    <m/>
    <n v="1"/>
    <m/>
    <m/>
    <n v="1"/>
    <n v="1"/>
    <m/>
    <m/>
    <m/>
    <s v="98.200.62.7"/>
    <d v="2014-01-03T00:00:00"/>
    <d v="1899-12-30T11:44:57"/>
  </r>
  <r>
    <n v="2061"/>
    <n v="0"/>
    <x v="1"/>
    <s v="Freshman"/>
    <s v="11:00 - 12:30pm"/>
    <s v="Accounting"/>
    <m/>
    <m/>
    <m/>
    <m/>
    <m/>
    <s v="iPod"/>
    <s v="iPad"/>
    <x v="0"/>
    <n v="1"/>
    <n v="0"/>
    <n v="0"/>
    <n v="0"/>
    <n v="0"/>
    <n v="0"/>
    <s v="1 to 5"/>
    <m/>
    <m/>
    <m/>
    <m/>
    <m/>
    <m/>
    <m/>
    <m/>
    <m/>
    <m/>
    <m/>
    <n v="2"/>
    <n v="3"/>
    <n v="1"/>
    <n v="1"/>
    <n v="1"/>
    <n v="1"/>
    <n v="5"/>
    <n v="5"/>
    <n v="1"/>
    <n v="1"/>
    <n v="3"/>
    <n v="1"/>
    <n v="1"/>
    <n v="1"/>
    <n v="3"/>
    <n v="1"/>
    <n v="1"/>
    <n v="3"/>
    <n v="5"/>
    <n v="1"/>
    <n v="1"/>
    <n v="1"/>
    <m/>
    <m/>
    <m/>
    <m/>
    <m/>
    <m/>
    <m/>
    <m/>
    <m/>
    <m/>
    <m/>
    <m/>
    <m/>
    <n v="1"/>
    <n v="1"/>
    <m/>
    <m/>
    <m/>
    <s v="69.155.139.108"/>
    <d v="2014-01-03T00:00:00"/>
    <d v="1899-12-30T09:26:57"/>
  </r>
  <r>
    <n v="2060"/>
    <n v="5"/>
    <x v="1"/>
    <s v="Junior"/>
    <s v="9:30 - 11:00am"/>
    <s v="Other or Undecided"/>
    <s v="ON"/>
    <s v="ON"/>
    <s v="ON"/>
    <s v="ON"/>
    <s v="ON"/>
    <s v="iPod"/>
    <s v="iPad"/>
    <x v="0"/>
    <n v="0"/>
    <n v="0"/>
    <n v="1"/>
    <n v="0"/>
    <n v="0"/>
    <n v="0"/>
    <s v="26 to 35"/>
    <n v="1"/>
    <n v="1"/>
    <m/>
    <n v="1"/>
    <m/>
    <m/>
    <n v="1"/>
    <n v="1"/>
    <m/>
    <n v="1"/>
    <m/>
    <n v="5"/>
    <n v="1"/>
    <n v="2"/>
    <n v="1"/>
    <n v="4"/>
    <n v="3"/>
    <n v="4"/>
    <n v="5"/>
    <n v="5"/>
    <n v="4"/>
    <n v="3"/>
    <n v="3"/>
    <n v="5"/>
    <n v="5"/>
    <n v="5"/>
    <n v="5"/>
    <n v="3"/>
    <n v="5"/>
    <n v="5"/>
    <n v="4"/>
    <n v="4"/>
    <n v="4"/>
    <m/>
    <m/>
    <m/>
    <m/>
    <m/>
    <n v="1"/>
    <m/>
    <n v="1"/>
    <m/>
    <m/>
    <n v="1"/>
    <n v="1"/>
    <n v="1"/>
    <n v="1"/>
    <n v="1"/>
    <m/>
    <m/>
    <m/>
    <s v="66.249.93.227"/>
    <d v="2014-01-03T00:00:00"/>
    <d v="1899-12-30T07:52:52"/>
  </r>
  <r>
    <n v="2059"/>
    <n v="0"/>
    <x v="1"/>
    <s v="Freshman"/>
    <s v="2:00 - 3:30pm"/>
    <s v="Finance"/>
    <m/>
    <m/>
    <m/>
    <m/>
    <m/>
    <s v="iPod"/>
    <s v="Other"/>
    <x v="1"/>
    <n v="1"/>
    <n v="0"/>
    <n v="0"/>
    <n v="0"/>
    <n v="0"/>
    <n v="0"/>
    <s v="21 to 25"/>
    <m/>
    <n v="1"/>
    <m/>
    <n v="1"/>
    <m/>
    <m/>
    <m/>
    <n v="1"/>
    <n v="1"/>
    <n v="1"/>
    <m/>
    <n v="5"/>
    <n v="4"/>
    <n v="3"/>
    <n v="2"/>
    <n v="3"/>
    <n v="2"/>
    <n v="5"/>
    <n v="1"/>
    <n v="4"/>
    <n v="1"/>
    <n v="4"/>
    <n v="3"/>
    <n v="2"/>
    <n v="4"/>
    <n v="4"/>
    <n v="2"/>
    <n v="4"/>
    <n v="5"/>
    <n v="4"/>
    <n v="2"/>
    <n v="3"/>
    <n v="1"/>
    <n v="1"/>
    <m/>
    <m/>
    <m/>
    <n v="1"/>
    <m/>
    <m/>
    <n v="1"/>
    <m/>
    <m/>
    <m/>
    <n v="1"/>
    <m/>
    <m/>
    <m/>
    <m/>
    <m/>
    <m/>
    <s v="98.200.173.1"/>
    <d v="2014-01-03T00:00:00"/>
    <d v="1899-12-30T01:07:46"/>
  </r>
  <r>
    <n v="2058"/>
    <n v="0"/>
    <x v="1"/>
    <s v="Freshman"/>
    <s v="2:00 - 3:30pm"/>
    <s v="Other or Undecided"/>
    <m/>
    <m/>
    <m/>
    <m/>
    <m/>
    <s v="iPod"/>
    <s v="iPad"/>
    <x v="2"/>
    <n v="1"/>
    <n v="0"/>
    <n v="0"/>
    <n v="0"/>
    <n v="0"/>
    <n v="0"/>
    <s v="more than 35"/>
    <m/>
    <n v="1"/>
    <m/>
    <m/>
    <m/>
    <m/>
    <m/>
    <n v="1"/>
    <m/>
    <m/>
    <m/>
    <n v="4"/>
    <n v="4"/>
    <n v="4"/>
    <n v="2"/>
    <n v="4"/>
    <n v="3"/>
    <n v="4"/>
    <n v="2"/>
    <n v="2"/>
    <n v="4"/>
    <n v="4"/>
    <n v="4"/>
    <n v="4"/>
    <n v="3"/>
    <n v="4"/>
    <n v="2"/>
    <n v="2"/>
    <n v="4"/>
    <n v="4"/>
    <n v="2"/>
    <n v="3"/>
    <n v="3"/>
    <n v="1"/>
    <m/>
    <m/>
    <m/>
    <m/>
    <m/>
    <m/>
    <n v="1"/>
    <m/>
    <m/>
    <n v="1"/>
    <m/>
    <m/>
    <m/>
    <m/>
    <m/>
    <m/>
    <m/>
    <s v="50.171.66.236"/>
    <d v="2014-01-03T00:00:00"/>
    <d v="1899-12-30T00:07:16"/>
  </r>
  <r>
    <n v="2057"/>
    <n v="0"/>
    <x v="1"/>
    <s v="Freshman"/>
    <s v="11:00 - 12:30pm"/>
    <s v="Supply Chain"/>
    <m/>
    <m/>
    <m/>
    <m/>
    <m/>
    <s v="iPod"/>
    <s v="iPad"/>
    <x v="0"/>
    <n v="1"/>
    <n v="0"/>
    <n v="0"/>
    <n v="0"/>
    <n v="0"/>
    <n v="0"/>
    <s v="26 to 35"/>
    <m/>
    <m/>
    <n v="1"/>
    <m/>
    <m/>
    <m/>
    <m/>
    <m/>
    <n v="1"/>
    <m/>
    <m/>
    <n v="4"/>
    <n v="2"/>
    <n v="3"/>
    <n v="4"/>
    <n v="2"/>
    <n v="2"/>
    <n v="5"/>
    <n v="4"/>
    <n v="1"/>
    <n v="5"/>
    <n v="4"/>
    <n v="4"/>
    <n v="2"/>
    <n v="5"/>
    <n v="4"/>
    <n v="4"/>
    <n v="4"/>
    <n v="5"/>
    <n v="4"/>
    <n v="2"/>
    <n v="3"/>
    <n v="2"/>
    <m/>
    <m/>
    <m/>
    <m/>
    <n v="1"/>
    <m/>
    <m/>
    <m/>
    <m/>
    <m/>
    <n v="1"/>
    <m/>
    <m/>
    <m/>
    <n v="1"/>
    <m/>
    <m/>
    <m/>
    <s v="166.147.104.162"/>
    <d v="2014-01-02T00:00:00"/>
    <d v="1899-12-30T23:03:08"/>
  </r>
  <r>
    <n v="2056"/>
    <n v="0"/>
    <x v="1"/>
    <s v="Freshman"/>
    <s v="2:00 - 3:30pm"/>
    <s v="Finance"/>
    <m/>
    <m/>
    <m/>
    <m/>
    <m/>
    <s v="iPod"/>
    <s v="iPad"/>
    <x v="0"/>
    <n v="1"/>
    <n v="0"/>
    <n v="0"/>
    <n v="0"/>
    <n v="0"/>
    <n v="0"/>
    <s v="21 to 25"/>
    <m/>
    <m/>
    <m/>
    <m/>
    <m/>
    <m/>
    <m/>
    <m/>
    <m/>
    <m/>
    <m/>
    <n v="3"/>
    <n v="3"/>
    <n v="1"/>
    <n v="1"/>
    <n v="3"/>
    <n v="3"/>
    <n v="4"/>
    <n v="3"/>
    <n v="1"/>
    <n v="1"/>
    <n v="2"/>
    <n v="3"/>
    <n v="3"/>
    <n v="4"/>
    <n v="2"/>
    <n v="2"/>
    <n v="2"/>
    <n v="3"/>
    <n v="5"/>
    <n v="3"/>
    <n v="1"/>
    <n v="4"/>
    <m/>
    <m/>
    <m/>
    <m/>
    <m/>
    <m/>
    <m/>
    <m/>
    <m/>
    <m/>
    <n v="1"/>
    <m/>
    <m/>
    <n v="1"/>
    <n v="1"/>
    <m/>
    <m/>
    <n v="1"/>
    <s v="166.147.72.46"/>
    <d v="2014-01-02T00:00:00"/>
    <d v="1899-12-30T22:59:47"/>
  </r>
  <r>
    <n v="2055"/>
    <n v="0"/>
    <x v="1"/>
    <s v="Freshman"/>
    <s v="11:00 - 12:30pm"/>
    <s v="Accounting"/>
    <m/>
    <m/>
    <m/>
    <m/>
    <m/>
    <s v="iPod"/>
    <s v="iPad"/>
    <x v="0"/>
    <n v="1"/>
    <n v="0"/>
    <n v="0"/>
    <n v="0"/>
    <n v="0"/>
    <n v="0"/>
    <s v="6 to 10"/>
    <m/>
    <m/>
    <m/>
    <m/>
    <m/>
    <m/>
    <m/>
    <m/>
    <m/>
    <m/>
    <m/>
    <n v="4"/>
    <n v="3"/>
    <n v="1"/>
    <n v="1"/>
    <n v="2"/>
    <n v="2"/>
    <n v="4"/>
    <n v="4"/>
    <n v="2"/>
    <n v="5"/>
    <n v="5"/>
    <n v="5"/>
    <n v="2"/>
    <n v="5"/>
    <n v="4"/>
    <n v="3"/>
    <n v="2"/>
    <n v="5"/>
    <n v="3"/>
    <n v="4"/>
    <n v="1"/>
    <n v="2"/>
    <n v="1"/>
    <m/>
    <m/>
    <m/>
    <m/>
    <m/>
    <n v="1"/>
    <m/>
    <m/>
    <m/>
    <n v="1"/>
    <n v="1"/>
    <m/>
    <n v="1"/>
    <n v="1"/>
    <m/>
    <m/>
    <m/>
    <s v="74.80.51.181"/>
    <d v="2014-01-02T00:00:00"/>
    <d v="1899-12-30T20:01:59"/>
  </r>
  <r>
    <n v="2054"/>
    <n v="0"/>
    <x v="1"/>
    <s v="Freshman"/>
    <s v="2:00 - 3:30pm"/>
    <s v="Finance"/>
    <m/>
    <m/>
    <m/>
    <m/>
    <m/>
    <s v="iPod"/>
    <s v="Other"/>
    <x v="1"/>
    <n v="1"/>
    <n v="0"/>
    <n v="0"/>
    <n v="0"/>
    <n v="0"/>
    <n v="0"/>
    <s v="6 to 10"/>
    <m/>
    <m/>
    <m/>
    <m/>
    <m/>
    <m/>
    <n v="1"/>
    <m/>
    <m/>
    <m/>
    <m/>
    <n v="2"/>
    <n v="5"/>
    <n v="1"/>
    <n v="1"/>
    <n v="2"/>
    <n v="1"/>
    <n v="2"/>
    <n v="2"/>
    <n v="2"/>
    <n v="3"/>
    <n v="3"/>
    <n v="3"/>
    <n v="1"/>
    <n v="2"/>
    <n v="3"/>
    <n v="3"/>
    <n v="3"/>
    <n v="3"/>
    <n v="3"/>
    <n v="1"/>
    <n v="1"/>
    <n v="1"/>
    <m/>
    <m/>
    <m/>
    <m/>
    <m/>
    <m/>
    <m/>
    <m/>
    <m/>
    <n v="1"/>
    <m/>
    <m/>
    <m/>
    <m/>
    <m/>
    <m/>
    <m/>
    <m/>
    <s v="99.125.249.47"/>
    <d v="2014-01-02T00:00:00"/>
    <d v="1899-12-30T19:30:52"/>
  </r>
  <r>
    <n v="2053"/>
    <n v="0"/>
    <x v="1"/>
    <s v="Freshman"/>
    <s v="9:30 - 11:00am"/>
    <s v="Marketing"/>
    <m/>
    <m/>
    <m/>
    <m/>
    <m/>
    <s v="iPod"/>
    <s v="Other"/>
    <x v="1"/>
    <n v="1"/>
    <n v="0"/>
    <n v="0"/>
    <n v="0"/>
    <n v="0"/>
    <n v="0"/>
    <s v="None"/>
    <m/>
    <m/>
    <m/>
    <m/>
    <m/>
    <m/>
    <m/>
    <m/>
    <m/>
    <m/>
    <m/>
    <n v="3"/>
    <n v="4"/>
    <n v="1"/>
    <n v="2"/>
    <n v="4"/>
    <n v="4"/>
    <n v="5"/>
    <n v="1"/>
    <n v="5"/>
    <n v="5"/>
    <n v="4"/>
    <n v="4"/>
    <n v="4"/>
    <n v="4"/>
    <n v="3"/>
    <n v="1"/>
    <n v="3"/>
    <n v="4"/>
    <n v="4"/>
    <n v="2"/>
    <n v="3"/>
    <n v="4"/>
    <m/>
    <m/>
    <m/>
    <m/>
    <m/>
    <m/>
    <m/>
    <n v="1"/>
    <m/>
    <m/>
    <m/>
    <m/>
    <m/>
    <n v="1"/>
    <n v="1"/>
    <m/>
    <m/>
    <n v="1"/>
    <s v="71.96.131.223"/>
    <d v="2014-01-02T00:00:00"/>
    <d v="1899-12-30T19:17:29"/>
  </r>
  <r>
    <n v="2052"/>
    <n v="0"/>
    <x v="1"/>
    <s v="Freshman"/>
    <s v="9:30 - 11:00am"/>
    <s v="Accounting"/>
    <m/>
    <m/>
    <m/>
    <m/>
    <m/>
    <s v="iPod"/>
    <s v="iPad"/>
    <x v="0"/>
    <n v="1"/>
    <n v="0"/>
    <n v="0"/>
    <n v="0"/>
    <n v="0"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71.96.131.223"/>
    <d v="2014-01-02T00:00:00"/>
    <d v="1899-12-30T19:12:42"/>
  </r>
  <r>
    <n v="2051"/>
    <n v="0"/>
    <x v="1"/>
    <s v="Freshman"/>
    <s v="11:00 - 12:30pm"/>
    <s v="Marketing"/>
    <m/>
    <m/>
    <m/>
    <m/>
    <m/>
    <s v="iPod"/>
    <s v="Other"/>
    <x v="1"/>
    <n v="1"/>
    <n v="0"/>
    <n v="0"/>
    <n v="0"/>
    <n v="0"/>
    <n v="0"/>
    <s v="16 to 20"/>
    <m/>
    <m/>
    <m/>
    <m/>
    <m/>
    <m/>
    <n v="1"/>
    <m/>
    <m/>
    <m/>
    <m/>
    <n v="4"/>
    <n v="4"/>
    <n v="2"/>
    <n v="2"/>
    <n v="3"/>
    <n v="3"/>
    <n v="4"/>
    <n v="2"/>
    <n v="4"/>
    <n v="3"/>
    <n v="3"/>
    <n v="3"/>
    <n v="2"/>
    <n v="2"/>
    <n v="2"/>
    <n v="2"/>
    <n v="2"/>
    <n v="4"/>
    <n v="3"/>
    <n v="3"/>
    <n v="2"/>
    <n v="2"/>
    <m/>
    <m/>
    <m/>
    <m/>
    <m/>
    <m/>
    <m/>
    <n v="1"/>
    <m/>
    <m/>
    <n v="1"/>
    <n v="1"/>
    <m/>
    <n v="1"/>
    <n v="1"/>
    <m/>
    <m/>
    <m/>
    <s v="162.202.173.57"/>
    <d v="2014-01-02T00:00:00"/>
    <d v="1899-12-30T17:36:08"/>
  </r>
  <r>
    <n v="2050"/>
    <n v="0"/>
    <x v="1"/>
    <s v="Freshman"/>
    <s v="2:00 - 3:30pm"/>
    <s v="Accounting"/>
    <m/>
    <m/>
    <m/>
    <m/>
    <m/>
    <s v="Other"/>
    <s v="Other"/>
    <x v="2"/>
    <n v="0"/>
    <n v="0"/>
    <n v="1"/>
    <n v="0"/>
    <n v="0"/>
    <n v="0"/>
    <s v="16 to 20"/>
    <m/>
    <n v="1"/>
    <n v="1"/>
    <m/>
    <m/>
    <m/>
    <n v="1"/>
    <n v="1"/>
    <n v="1"/>
    <m/>
    <m/>
    <n v="4"/>
    <n v="5"/>
    <n v="2"/>
    <n v="3"/>
    <n v="3"/>
    <n v="2"/>
    <n v="5"/>
    <n v="3"/>
    <n v="5"/>
    <n v="5"/>
    <n v="4"/>
    <n v="4"/>
    <n v="2"/>
    <n v="2"/>
    <n v="4"/>
    <n v="3"/>
    <n v="4"/>
    <n v="4"/>
    <n v="3"/>
    <n v="1"/>
    <n v="3"/>
    <n v="1"/>
    <m/>
    <m/>
    <m/>
    <n v="1"/>
    <n v="1"/>
    <m/>
    <m/>
    <m/>
    <m/>
    <m/>
    <m/>
    <m/>
    <m/>
    <m/>
    <m/>
    <m/>
    <m/>
    <m/>
    <s v="24.206.66.62"/>
    <d v="2014-01-02T00:00:00"/>
    <d v="1899-12-30T17:28:14"/>
  </r>
  <r>
    <n v="2049"/>
    <n v="0"/>
    <x v="1"/>
    <s v="Freshman"/>
    <s v="11:00 - 12:30pm"/>
    <s v="Marketing"/>
    <m/>
    <m/>
    <m/>
    <m/>
    <m/>
    <s v="iPod"/>
    <s v="Other"/>
    <x v="1"/>
    <n v="1"/>
    <n v="0"/>
    <n v="0"/>
    <n v="0"/>
    <n v="0"/>
    <n v="0"/>
    <s v="21 to 25"/>
    <m/>
    <n v="1"/>
    <m/>
    <n v="1"/>
    <m/>
    <m/>
    <n v="1"/>
    <n v="1"/>
    <m/>
    <m/>
    <m/>
    <n v="3"/>
    <n v="2"/>
    <n v="1"/>
    <n v="1"/>
    <n v="3"/>
    <n v="3"/>
    <n v="4"/>
    <n v="4"/>
    <n v="4"/>
    <n v="3"/>
    <n v="4"/>
    <n v="4"/>
    <n v="2"/>
    <n v="2"/>
    <n v="4"/>
    <n v="2"/>
    <n v="2"/>
    <n v="4"/>
    <n v="4"/>
    <n v="4"/>
    <n v="3"/>
    <n v="1"/>
    <n v="1"/>
    <m/>
    <m/>
    <m/>
    <m/>
    <n v="1"/>
    <n v="1"/>
    <m/>
    <m/>
    <n v="1"/>
    <n v="1"/>
    <n v="1"/>
    <m/>
    <m/>
    <n v="1"/>
    <m/>
    <m/>
    <m/>
    <s v="10.147.149.186"/>
    <d v="2014-01-02T00:00:00"/>
    <d v="1899-12-30T17:27:27"/>
  </r>
  <r>
    <n v="2048"/>
    <n v="0"/>
    <x v="1"/>
    <s v="Freshman"/>
    <s v="9:30 - 11:00am"/>
    <s v="Finance"/>
    <m/>
    <m/>
    <m/>
    <m/>
    <m/>
    <s v="Other"/>
    <s v="Other"/>
    <x v="0"/>
    <n v="1"/>
    <n v="0"/>
    <n v="0"/>
    <n v="0"/>
    <n v="0"/>
    <n v="0"/>
    <s v="21 to 25"/>
    <m/>
    <n v="1"/>
    <n v="1"/>
    <n v="1"/>
    <m/>
    <m/>
    <n v="1"/>
    <m/>
    <n v="1"/>
    <n v="1"/>
    <m/>
    <n v="4"/>
    <n v="5"/>
    <n v="3"/>
    <n v="2"/>
    <n v="3"/>
    <n v="2"/>
    <n v="4"/>
    <n v="4"/>
    <n v="4"/>
    <n v="4"/>
    <n v="4"/>
    <n v="3"/>
    <n v="4"/>
    <n v="3"/>
    <n v="4"/>
    <n v="2"/>
    <n v="2"/>
    <n v="4"/>
    <n v="4"/>
    <n v="1"/>
    <n v="4"/>
    <n v="3"/>
    <n v="1"/>
    <m/>
    <m/>
    <m/>
    <m/>
    <n v="1"/>
    <m/>
    <m/>
    <m/>
    <m/>
    <n v="1"/>
    <m/>
    <n v="1"/>
    <n v="1"/>
    <n v="1"/>
    <m/>
    <m/>
    <m/>
    <s v="173.64.206.246"/>
    <d v="2014-01-02T00:00:00"/>
    <d v="1899-12-30T17:07:33"/>
  </r>
  <r>
    <n v="2047"/>
    <n v="0"/>
    <x v="1"/>
    <s v="Freshman"/>
    <s v="9:30 - 11:00am"/>
    <s v="MIS"/>
    <m/>
    <m/>
    <m/>
    <m/>
    <m/>
    <s v="iPod"/>
    <s v="Other"/>
    <x v="4"/>
    <n v="1"/>
    <n v="0"/>
    <n v="0"/>
    <n v="0"/>
    <n v="0"/>
    <n v="0"/>
    <s v="6 to 10"/>
    <m/>
    <m/>
    <m/>
    <m/>
    <m/>
    <m/>
    <m/>
    <m/>
    <m/>
    <m/>
    <m/>
    <n v="2"/>
    <n v="5"/>
    <n v="1"/>
    <n v="1"/>
    <n v="2"/>
    <n v="2"/>
    <n v="5"/>
    <n v="4"/>
    <n v="5"/>
    <n v="5"/>
    <n v="4"/>
    <n v="2"/>
    <n v="2"/>
    <n v="2"/>
    <n v="4"/>
    <n v="2"/>
    <n v="2"/>
    <n v="5"/>
    <n v="4"/>
    <n v="2"/>
    <n v="1"/>
    <n v="2"/>
    <m/>
    <m/>
    <m/>
    <m/>
    <n v="1"/>
    <m/>
    <m/>
    <n v="1"/>
    <m/>
    <m/>
    <m/>
    <m/>
    <m/>
    <m/>
    <n v="1"/>
    <m/>
    <m/>
    <m/>
    <s v="12.184.23.130"/>
    <d v="2014-01-02T00:00:00"/>
    <d v="1899-12-30T17:01:13"/>
  </r>
  <r>
    <n v="2046"/>
    <n v="0"/>
    <x v="1"/>
    <s v="Freshman"/>
    <s v="2:00 - 3:30pm"/>
    <s v="Marketing"/>
    <m/>
    <m/>
    <m/>
    <m/>
    <m/>
    <s v="Other"/>
    <s v="Other"/>
    <x v="1"/>
    <n v="1"/>
    <n v="0"/>
    <n v="0"/>
    <n v="0"/>
    <n v="0"/>
    <n v="0"/>
    <s v="6 to 10"/>
    <m/>
    <m/>
    <m/>
    <m/>
    <m/>
    <m/>
    <m/>
    <m/>
    <m/>
    <m/>
    <m/>
    <n v="3"/>
    <n v="4"/>
    <n v="1"/>
    <n v="1"/>
    <n v="2"/>
    <n v="3"/>
    <n v="5"/>
    <n v="3"/>
    <n v="4"/>
    <n v="4"/>
    <n v="3"/>
    <n v="2"/>
    <n v="2"/>
    <n v="2"/>
    <n v="4"/>
    <n v="2"/>
    <n v="2"/>
    <n v="3"/>
    <n v="2"/>
    <n v="2"/>
    <n v="1"/>
    <n v="1"/>
    <m/>
    <m/>
    <m/>
    <m/>
    <n v="1"/>
    <n v="1"/>
    <m/>
    <m/>
    <m/>
    <n v="1"/>
    <n v="1"/>
    <m/>
    <m/>
    <m/>
    <n v="1"/>
    <m/>
    <m/>
    <m/>
    <s v="98.196.246.187"/>
    <d v="2014-01-02T00:00:00"/>
    <d v="1899-12-30T16:46:14"/>
  </r>
  <r>
    <n v="2045"/>
    <n v="0"/>
    <x v="1"/>
    <s v="Freshman"/>
    <s v="2:00 - 3:30pm"/>
    <s v="Supply Chain"/>
    <m/>
    <m/>
    <m/>
    <m/>
    <m/>
    <s v="iPod"/>
    <s v="iPad"/>
    <x v="0"/>
    <n v="1"/>
    <n v="0"/>
    <n v="0"/>
    <n v="0"/>
    <n v="0"/>
    <n v="0"/>
    <s v="more than 35"/>
    <m/>
    <m/>
    <m/>
    <m/>
    <m/>
    <m/>
    <n v="1"/>
    <n v="1"/>
    <m/>
    <m/>
    <m/>
    <n v="2"/>
    <n v="4"/>
    <n v="1"/>
    <n v="1"/>
    <n v="1"/>
    <n v="1"/>
    <n v="4"/>
    <n v="1"/>
    <n v="1"/>
    <n v="1"/>
    <n v="4"/>
    <n v="1"/>
    <n v="1"/>
    <n v="2"/>
    <n v="2"/>
    <n v="2"/>
    <n v="1"/>
    <n v="5"/>
    <n v="5"/>
    <n v="1"/>
    <n v="1"/>
    <n v="1"/>
    <n v="1"/>
    <m/>
    <m/>
    <m/>
    <n v="1"/>
    <n v="1"/>
    <n v="1"/>
    <m/>
    <m/>
    <m/>
    <m/>
    <m/>
    <m/>
    <n v="1"/>
    <m/>
    <m/>
    <m/>
    <m/>
    <s v="70.196.3.103"/>
    <d v="2014-01-02T00:00:00"/>
    <d v="1899-12-30T16:41:52"/>
  </r>
  <r>
    <n v="2044"/>
    <n v="0"/>
    <x v="1"/>
    <s v="Freshman"/>
    <s v="2:00 - 3:30pm"/>
    <s v="Other or Undecided"/>
    <m/>
    <m/>
    <m/>
    <m/>
    <m/>
    <s v="iPod"/>
    <s v="Other"/>
    <x v="0"/>
    <n v="1"/>
    <n v="0"/>
    <n v="0"/>
    <n v="0"/>
    <n v="0"/>
    <n v="0"/>
    <s v="21 to 25"/>
    <m/>
    <m/>
    <m/>
    <m/>
    <m/>
    <m/>
    <m/>
    <m/>
    <m/>
    <m/>
    <m/>
    <n v="2"/>
    <n v="3"/>
    <n v="3"/>
    <n v="2"/>
    <n v="2"/>
    <n v="1"/>
    <n v="2"/>
    <n v="2"/>
    <n v="4"/>
    <n v="2"/>
    <n v="2"/>
    <n v="2"/>
    <n v="2"/>
    <n v="2"/>
    <n v="2"/>
    <n v="2"/>
    <n v="2"/>
    <n v="3"/>
    <n v="3"/>
    <n v="1"/>
    <n v="1"/>
    <n v="1"/>
    <m/>
    <m/>
    <m/>
    <m/>
    <m/>
    <m/>
    <m/>
    <n v="1"/>
    <m/>
    <m/>
    <m/>
    <m/>
    <m/>
    <m/>
    <n v="1"/>
    <m/>
    <m/>
    <m/>
    <s v="96.226.197.140"/>
    <d v="2014-01-02T00:00:00"/>
    <d v="1899-12-30T16:38:48"/>
  </r>
  <r>
    <n v="2043"/>
    <n v="0"/>
    <x v="1"/>
    <s v="Freshman"/>
    <s v="9:30 - 11:00am"/>
    <s v="Accounting"/>
    <m/>
    <m/>
    <m/>
    <m/>
    <m/>
    <s v="iPod"/>
    <s v="iPad"/>
    <x v="0"/>
    <n v="1"/>
    <n v="0"/>
    <n v="0"/>
    <n v="0"/>
    <n v="0"/>
    <n v="0"/>
    <s v="No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70.196.80.172"/>
    <d v="2014-01-02T00:00:00"/>
    <d v="1899-12-30T16:24:09"/>
  </r>
  <r>
    <n v="2042"/>
    <n v="0"/>
    <x v="1"/>
    <s v="Freshman"/>
    <s v="9:30 - 11:00am"/>
    <s v="Finance"/>
    <m/>
    <m/>
    <m/>
    <m/>
    <m/>
    <s v="iPod"/>
    <s v="iPad"/>
    <x v="2"/>
    <n v="1"/>
    <n v="0"/>
    <n v="0"/>
    <n v="0"/>
    <n v="0"/>
    <n v="0"/>
    <s v="16 to 20"/>
    <n v="1"/>
    <n v="1"/>
    <m/>
    <n v="1"/>
    <m/>
    <n v="1"/>
    <n v="1"/>
    <n v="1"/>
    <n v="1"/>
    <m/>
    <m/>
    <n v="3"/>
    <n v="4"/>
    <n v="2"/>
    <n v="2"/>
    <n v="4"/>
    <n v="5"/>
    <n v="5"/>
    <n v="3"/>
    <n v="4"/>
    <n v="4"/>
    <n v="4"/>
    <n v="4"/>
    <n v="5"/>
    <n v="5"/>
    <n v="5"/>
    <n v="3"/>
    <n v="4"/>
    <n v="4"/>
    <n v="4"/>
    <n v="3"/>
    <n v="4"/>
    <n v="4"/>
    <n v="1"/>
    <m/>
    <m/>
    <m/>
    <m/>
    <n v="1"/>
    <m/>
    <n v="1"/>
    <m/>
    <m/>
    <m/>
    <n v="1"/>
    <m/>
    <m/>
    <n v="1"/>
    <n v="1"/>
    <m/>
    <n v="1"/>
    <s v="50.162.104.125"/>
    <d v="2014-01-02T00:00:00"/>
    <d v="1899-12-30T16:17:45"/>
  </r>
  <r>
    <n v="2041"/>
    <n v="0"/>
    <x v="1"/>
    <s v="Freshman"/>
    <s v="9:30 - 11:00am"/>
    <s v="Other or Undecided"/>
    <m/>
    <m/>
    <m/>
    <m/>
    <m/>
    <s v="iPod"/>
    <s v="iPad"/>
    <x v="4"/>
    <n v="0"/>
    <n v="0"/>
    <n v="1"/>
    <n v="0"/>
    <n v="0"/>
    <n v="0"/>
    <s v="1 to 5"/>
    <n v="1"/>
    <n v="1"/>
    <n v="1"/>
    <m/>
    <m/>
    <m/>
    <m/>
    <n v="1"/>
    <n v="1"/>
    <m/>
    <m/>
    <n v="3"/>
    <n v="3"/>
    <n v="3"/>
    <n v="3"/>
    <n v="4"/>
    <n v="4"/>
    <n v="4"/>
    <n v="4"/>
    <n v="4"/>
    <n v="4"/>
    <n v="4"/>
    <n v="4"/>
    <n v="4"/>
    <n v="4"/>
    <n v="4"/>
    <n v="3"/>
    <n v="3"/>
    <n v="4"/>
    <n v="4"/>
    <n v="3"/>
    <n v="4"/>
    <n v="4"/>
    <m/>
    <m/>
    <m/>
    <m/>
    <m/>
    <m/>
    <m/>
    <m/>
    <m/>
    <m/>
    <n v="1"/>
    <n v="1"/>
    <m/>
    <m/>
    <n v="1"/>
    <n v="1"/>
    <n v="1"/>
    <n v="1"/>
    <s v="107.192.133.61"/>
    <d v="2014-01-02T00:00:00"/>
    <d v="1899-12-30T16:10:51"/>
  </r>
  <r>
    <n v="2040"/>
    <n v="0"/>
    <x v="1"/>
    <s v="Freshman"/>
    <s v="11:00 - 12:30pm"/>
    <s v="Marketing"/>
    <m/>
    <m/>
    <m/>
    <m/>
    <m/>
    <s v="iPod"/>
    <s v="Other"/>
    <x v="0"/>
    <n v="1"/>
    <n v="0"/>
    <n v="0"/>
    <n v="0"/>
    <n v="0"/>
    <n v="0"/>
    <s v="more than 35"/>
    <m/>
    <n v="1"/>
    <m/>
    <m/>
    <m/>
    <m/>
    <n v="1"/>
    <m/>
    <n v="1"/>
    <m/>
    <m/>
    <n v="2"/>
    <n v="3"/>
    <n v="1"/>
    <n v="1"/>
    <n v="4"/>
    <n v="3"/>
    <n v="4"/>
    <n v="2"/>
    <n v="5"/>
    <n v="5"/>
    <n v="4"/>
    <n v="3"/>
    <n v="1"/>
    <n v="3"/>
    <n v="4"/>
    <n v="3"/>
    <n v="3"/>
    <n v="4"/>
    <n v="5"/>
    <n v="4"/>
    <n v="1"/>
    <n v="1"/>
    <n v="1"/>
    <m/>
    <m/>
    <m/>
    <n v="1"/>
    <m/>
    <m/>
    <n v="1"/>
    <m/>
    <m/>
    <m/>
    <m/>
    <m/>
    <m/>
    <m/>
    <m/>
    <m/>
    <m/>
    <s v="71.40.255.78"/>
    <d v="2014-01-02T00:00:00"/>
    <d v="1899-12-30T16:07:55"/>
  </r>
  <r>
    <n v="2039"/>
    <n v="0"/>
    <x v="1"/>
    <s v="Freshman"/>
    <s v="9:30 - 11:00am"/>
    <s v="Finance"/>
    <m/>
    <m/>
    <m/>
    <m/>
    <m/>
    <s v="iPod"/>
    <s v="iPad"/>
    <x v="0"/>
    <n v="1"/>
    <n v="0"/>
    <n v="0"/>
    <n v="0"/>
    <n v="0"/>
    <n v="0"/>
    <s v="26 to 35"/>
    <m/>
    <m/>
    <m/>
    <m/>
    <m/>
    <m/>
    <n v="1"/>
    <m/>
    <m/>
    <m/>
    <m/>
    <n v="3"/>
    <n v="4"/>
    <n v="2"/>
    <n v="2"/>
    <n v="3"/>
    <n v="3"/>
    <n v="4"/>
    <n v="1"/>
    <n v="1"/>
    <n v="1"/>
    <n v="2"/>
    <n v="2"/>
    <n v="1"/>
    <n v="1"/>
    <n v="3"/>
    <n v="2"/>
    <n v="1"/>
    <n v="3"/>
    <n v="4"/>
    <n v="2"/>
    <n v="2"/>
    <n v="1"/>
    <m/>
    <m/>
    <m/>
    <m/>
    <m/>
    <m/>
    <m/>
    <m/>
    <m/>
    <n v="1"/>
    <m/>
    <m/>
    <m/>
    <m/>
    <m/>
    <m/>
    <m/>
    <m/>
    <s v="70.196.67.47"/>
    <d v="2014-01-02T00:00:00"/>
    <d v="1899-12-30T16:05:14"/>
  </r>
  <r>
    <n v="2038"/>
    <n v="0"/>
    <x v="1"/>
    <s v="Freshman"/>
    <s v="9:30 - 11:00am"/>
    <s v="Finance"/>
    <m/>
    <m/>
    <m/>
    <m/>
    <m/>
    <s v="iPod"/>
    <s v="iPad"/>
    <x v="0"/>
    <n v="1"/>
    <n v="0"/>
    <n v="0"/>
    <n v="0"/>
    <n v="0"/>
    <n v="0"/>
    <s v="26 to 35"/>
    <m/>
    <m/>
    <m/>
    <m/>
    <m/>
    <m/>
    <n v="1"/>
    <m/>
    <m/>
    <m/>
    <m/>
    <n v="3"/>
    <n v="4"/>
    <n v="2"/>
    <n v="2"/>
    <n v="3"/>
    <n v="3"/>
    <n v="4"/>
    <n v="1"/>
    <n v="1"/>
    <n v="1"/>
    <n v="2"/>
    <n v="2"/>
    <n v="1"/>
    <n v="1"/>
    <n v="3"/>
    <n v="2"/>
    <n v="1"/>
    <n v="3"/>
    <n v="4"/>
    <n v="2"/>
    <n v="2"/>
    <n v="1"/>
    <m/>
    <m/>
    <m/>
    <m/>
    <m/>
    <m/>
    <m/>
    <m/>
    <m/>
    <n v="1"/>
    <m/>
    <m/>
    <m/>
    <m/>
    <m/>
    <m/>
    <m/>
    <m/>
    <s v="70.196.67.47"/>
    <d v="2014-01-02T00:00:00"/>
    <d v="1899-12-30T16:02:57"/>
  </r>
  <r>
    <n v="2037"/>
    <n v="0"/>
    <x v="1"/>
    <s v="Freshman"/>
    <s v="9:30 - 11:00am"/>
    <s v="Supply Chain"/>
    <m/>
    <m/>
    <m/>
    <m/>
    <m/>
    <s v="iPod"/>
    <s v="iPad"/>
    <x v="0"/>
    <n v="1"/>
    <n v="0"/>
    <n v="0"/>
    <n v="0"/>
    <n v="0"/>
    <n v="0"/>
    <s v="21 to 25"/>
    <m/>
    <m/>
    <m/>
    <m/>
    <m/>
    <m/>
    <m/>
    <m/>
    <m/>
    <m/>
    <m/>
    <n v="2"/>
    <n v="4"/>
    <n v="1"/>
    <n v="2"/>
    <n v="3"/>
    <n v="2"/>
    <n v="4"/>
    <n v="2"/>
    <n v="4"/>
    <n v="3"/>
    <n v="2"/>
    <n v="2"/>
    <n v="1"/>
    <n v="3"/>
    <n v="3"/>
    <n v="2"/>
    <n v="2"/>
    <n v="3"/>
    <n v="4"/>
    <n v="2"/>
    <n v="3"/>
    <n v="1"/>
    <m/>
    <m/>
    <m/>
    <m/>
    <n v="1"/>
    <m/>
    <m/>
    <m/>
    <m/>
    <m/>
    <m/>
    <n v="1"/>
    <m/>
    <m/>
    <n v="1"/>
    <m/>
    <m/>
    <m/>
    <s v="98.197.87.115"/>
    <d v="2014-01-02T00:00:00"/>
    <d v="1899-12-30T15:51:20"/>
  </r>
  <r>
    <n v="2036"/>
    <n v="0"/>
    <x v="1"/>
    <s v="Freshman"/>
    <s v="9:30 - 11:00am"/>
    <s v="Finance"/>
    <m/>
    <m/>
    <m/>
    <m/>
    <m/>
    <s v="iPod"/>
    <s v="iPad"/>
    <x v="0"/>
    <n v="1"/>
    <n v="0"/>
    <n v="0"/>
    <n v="0"/>
    <n v="0"/>
    <n v="0"/>
    <s v="11 to 15"/>
    <n v="1"/>
    <n v="1"/>
    <m/>
    <m/>
    <n v="1"/>
    <m/>
    <n v="1"/>
    <n v="1"/>
    <n v="1"/>
    <m/>
    <m/>
    <n v="3"/>
    <n v="3"/>
    <n v="4"/>
    <n v="3"/>
    <n v="4"/>
    <n v="4"/>
    <n v="2"/>
    <n v="4"/>
    <n v="4"/>
    <n v="4"/>
    <n v="5"/>
    <n v="5"/>
    <n v="4"/>
    <n v="4"/>
    <n v="4"/>
    <n v="4"/>
    <n v="5"/>
    <n v="5"/>
    <n v="4"/>
    <n v="4"/>
    <n v="3"/>
    <n v="4"/>
    <n v="1"/>
    <m/>
    <m/>
    <m/>
    <m/>
    <m/>
    <m/>
    <m/>
    <m/>
    <m/>
    <m/>
    <n v="1"/>
    <m/>
    <m/>
    <n v="1"/>
    <n v="1"/>
    <n v="1"/>
    <n v="1"/>
    <s v="166.147.72.27"/>
    <d v="2014-01-02T00:00:00"/>
    <d v="1899-12-30T15:19:05"/>
  </r>
  <r>
    <n v="2035"/>
    <n v="0"/>
    <x v="1"/>
    <s v="Freshman"/>
    <s v="11:00 - 12:30pm"/>
    <s v="Supply Chain"/>
    <m/>
    <m/>
    <m/>
    <m/>
    <m/>
    <s v="iPod"/>
    <s v="Other"/>
    <x v="0"/>
    <n v="1"/>
    <n v="0"/>
    <n v="0"/>
    <n v="0"/>
    <n v="0"/>
    <n v="0"/>
    <s v="11 to 15"/>
    <m/>
    <m/>
    <m/>
    <m/>
    <m/>
    <m/>
    <n v="1"/>
    <m/>
    <m/>
    <m/>
    <m/>
    <n v="4"/>
    <n v="3"/>
    <n v="3"/>
    <n v="2"/>
    <n v="4"/>
    <n v="4"/>
    <n v="4"/>
    <n v="3"/>
    <n v="4"/>
    <n v="5"/>
    <n v="4"/>
    <n v="4"/>
    <n v="2"/>
    <n v="1"/>
    <n v="3"/>
    <n v="4"/>
    <n v="2"/>
    <n v="4"/>
    <n v="4"/>
    <n v="3"/>
    <n v="1"/>
    <n v="2"/>
    <m/>
    <m/>
    <m/>
    <m/>
    <m/>
    <m/>
    <m/>
    <n v="1"/>
    <m/>
    <m/>
    <m/>
    <m/>
    <m/>
    <m/>
    <m/>
    <m/>
    <m/>
    <m/>
    <s v="72.182.96.203"/>
    <d v="2014-01-02T00:00:00"/>
    <d v="1899-12-30T15:08:32"/>
  </r>
  <r>
    <n v="2034"/>
    <n v="0"/>
    <x v="1"/>
    <s v="Freshman"/>
    <s v="2:00 - 3:30pm"/>
    <s v="Accounting"/>
    <m/>
    <m/>
    <m/>
    <m/>
    <m/>
    <s v="Other"/>
    <s v="Other"/>
    <x v="2"/>
    <n v="1"/>
    <n v="0"/>
    <n v="0"/>
    <n v="0"/>
    <n v="0"/>
    <n v="0"/>
    <s v="6 to 10"/>
    <m/>
    <m/>
    <m/>
    <m/>
    <m/>
    <m/>
    <m/>
    <m/>
    <m/>
    <m/>
    <m/>
    <n v="4"/>
    <n v="5"/>
    <n v="1"/>
    <n v="1"/>
    <n v="2"/>
    <n v="2"/>
    <n v="4"/>
    <n v="4"/>
    <n v="4"/>
    <n v="4"/>
    <n v="5"/>
    <n v="4"/>
    <n v="1"/>
    <n v="2"/>
    <n v="4"/>
    <n v="4"/>
    <n v="2"/>
    <n v="5"/>
    <n v="1"/>
    <n v="1"/>
    <n v="1"/>
    <n v="1"/>
    <m/>
    <m/>
    <m/>
    <m/>
    <n v="1"/>
    <m/>
    <m/>
    <m/>
    <n v="1"/>
    <m/>
    <n v="1"/>
    <m/>
    <m/>
    <m/>
    <m/>
    <m/>
    <m/>
    <m/>
    <s v="173.172.99.252"/>
    <d v="2014-01-02T00:00:00"/>
    <d v="1899-12-30T14:58:00"/>
  </r>
  <r>
    <n v="2033"/>
    <n v="0"/>
    <x v="1"/>
    <s v="Freshman"/>
    <s v="9:30 - 11:00am"/>
    <s v="Supply Chain"/>
    <m/>
    <m/>
    <m/>
    <m/>
    <m/>
    <s v="iPod"/>
    <s v="Other"/>
    <x v="3"/>
    <n v="1"/>
    <n v="0"/>
    <n v="0"/>
    <n v="0"/>
    <n v="0"/>
    <n v="0"/>
    <s v="6 to 10"/>
    <m/>
    <m/>
    <n v="1"/>
    <m/>
    <m/>
    <m/>
    <m/>
    <n v="1"/>
    <n v="1"/>
    <m/>
    <m/>
    <n v="4"/>
    <n v="2"/>
    <n v="1"/>
    <n v="2"/>
    <n v="3"/>
    <n v="2"/>
    <n v="4"/>
    <n v="3"/>
    <n v="5"/>
    <n v="1"/>
    <n v="2"/>
    <n v="2"/>
    <n v="1"/>
    <n v="2"/>
    <n v="3"/>
    <n v="2"/>
    <n v="3"/>
    <n v="4"/>
    <n v="4"/>
    <n v="2"/>
    <n v="2"/>
    <n v="1"/>
    <m/>
    <m/>
    <m/>
    <m/>
    <m/>
    <m/>
    <m/>
    <m/>
    <m/>
    <m/>
    <m/>
    <m/>
    <m/>
    <m/>
    <m/>
    <m/>
    <m/>
    <m/>
    <s v="107.200.226.53"/>
    <d v="2014-01-02T00:00:00"/>
    <d v="1899-12-30T14:56:34"/>
  </r>
  <r>
    <n v="2032"/>
    <n v="0"/>
    <x v="1"/>
    <s v="Freshman"/>
    <s v="2:00 - 3:30pm"/>
    <s v="Marketing"/>
    <m/>
    <m/>
    <m/>
    <m/>
    <m/>
    <s v="iPod"/>
    <s v="Other"/>
    <x v="4"/>
    <n v="1"/>
    <n v="0"/>
    <n v="0"/>
    <n v="0"/>
    <n v="0"/>
    <n v="0"/>
    <s v="1 to 5"/>
    <m/>
    <m/>
    <m/>
    <m/>
    <m/>
    <m/>
    <m/>
    <m/>
    <m/>
    <m/>
    <m/>
    <n v="3"/>
    <n v="3"/>
    <n v="1"/>
    <n v="1"/>
    <n v="4"/>
    <n v="5"/>
    <n v="4"/>
    <n v="2"/>
    <n v="4"/>
    <n v="5"/>
    <n v="1"/>
    <n v="1"/>
    <n v="1"/>
    <n v="2"/>
    <n v="3"/>
    <n v="1"/>
    <n v="1"/>
    <n v="3"/>
    <n v="3"/>
    <n v="1"/>
    <n v="1"/>
    <n v="1"/>
    <m/>
    <m/>
    <m/>
    <m/>
    <m/>
    <m/>
    <m/>
    <m/>
    <m/>
    <n v="1"/>
    <n v="1"/>
    <m/>
    <m/>
    <m/>
    <m/>
    <m/>
    <m/>
    <m/>
    <s v="166.137.156.21"/>
    <d v="2014-01-02T00:00:00"/>
    <d v="1899-12-30T14:28:51"/>
  </r>
  <r>
    <n v="2031"/>
    <n v="0"/>
    <x v="1"/>
    <s v="Freshman"/>
    <s v="2:00 - 3:30pm"/>
    <s v="Finance"/>
    <m/>
    <m/>
    <m/>
    <m/>
    <m/>
    <s v="iPod"/>
    <s v="iPad"/>
    <x v="0"/>
    <n v="1"/>
    <n v="0"/>
    <n v="0"/>
    <n v="0"/>
    <n v="0"/>
    <n v="0"/>
    <s v="more than 35"/>
    <m/>
    <n v="1"/>
    <m/>
    <m/>
    <m/>
    <m/>
    <m/>
    <n v="1"/>
    <n v="1"/>
    <m/>
    <m/>
    <n v="3"/>
    <n v="3"/>
    <n v="2"/>
    <n v="2"/>
    <n v="4"/>
    <n v="3"/>
    <n v="4"/>
    <n v="2"/>
    <n v="5"/>
    <n v="4"/>
    <n v="2"/>
    <n v="3"/>
    <n v="2"/>
    <n v="2"/>
    <n v="3"/>
    <n v="2"/>
    <n v="2"/>
    <n v="5"/>
    <n v="5"/>
    <n v="4"/>
    <n v="3"/>
    <n v="2"/>
    <n v="1"/>
    <m/>
    <m/>
    <m/>
    <m/>
    <m/>
    <m/>
    <m/>
    <m/>
    <m/>
    <n v="1"/>
    <n v="1"/>
    <m/>
    <m/>
    <m/>
    <m/>
    <m/>
    <m/>
    <s v="99.6.174.145"/>
    <d v="2014-01-02T00:00:00"/>
    <d v="1899-12-30T14:17:18"/>
  </r>
  <r>
    <n v="2030"/>
    <n v="0"/>
    <x v="1"/>
    <s v="Freshman"/>
    <s v="2:00 - 3:30pm"/>
    <s v="MIS"/>
    <m/>
    <m/>
    <m/>
    <m/>
    <m/>
    <s v="iPod"/>
    <s v="iPad"/>
    <x v="4"/>
    <n v="1"/>
    <n v="0"/>
    <n v="0"/>
    <n v="0"/>
    <n v="0"/>
    <n v="0"/>
    <s v="21 to 25"/>
    <m/>
    <m/>
    <m/>
    <m/>
    <m/>
    <m/>
    <m/>
    <m/>
    <m/>
    <m/>
    <m/>
    <n v="3"/>
    <n v="4"/>
    <n v="1"/>
    <n v="3"/>
    <n v="4"/>
    <n v="4"/>
    <n v="4"/>
    <n v="3"/>
    <n v="2"/>
    <n v="4"/>
    <n v="4"/>
    <n v="4"/>
    <n v="2"/>
    <n v="3"/>
    <n v="4"/>
    <n v="3"/>
    <n v="4"/>
    <n v="4"/>
    <n v="4"/>
    <n v="4"/>
    <n v="3"/>
    <n v="2"/>
    <m/>
    <m/>
    <m/>
    <m/>
    <m/>
    <m/>
    <m/>
    <m/>
    <m/>
    <m/>
    <m/>
    <m/>
    <m/>
    <n v="1"/>
    <n v="1"/>
    <m/>
    <m/>
    <m/>
    <s v="162.206.168.25"/>
    <d v="2014-01-02T00:00:00"/>
    <d v="1899-12-30T13:43:58"/>
  </r>
  <r>
    <n v="2029"/>
    <n v="0"/>
    <x v="1"/>
    <s v="Freshman"/>
    <s v="9:30 - 11:00am"/>
    <s v="Finance"/>
    <m/>
    <m/>
    <m/>
    <m/>
    <m/>
    <s v="iPod"/>
    <s v="iPad"/>
    <x v="0"/>
    <n v="1"/>
    <n v="0"/>
    <n v="0"/>
    <n v="0"/>
    <n v="0"/>
    <n v="0"/>
    <s v="21 to 25"/>
    <m/>
    <m/>
    <m/>
    <m/>
    <m/>
    <m/>
    <m/>
    <m/>
    <m/>
    <m/>
    <m/>
    <n v="3"/>
    <n v="4"/>
    <n v="1"/>
    <n v="2"/>
    <n v="4"/>
    <n v="5"/>
    <n v="5"/>
    <n v="2"/>
    <n v="4"/>
    <n v="5"/>
    <n v="4"/>
    <n v="4"/>
    <n v="4"/>
    <n v="3"/>
    <n v="3"/>
    <n v="2"/>
    <n v="3"/>
    <n v="4"/>
    <n v="4"/>
    <n v="3"/>
    <n v="4"/>
    <n v="3"/>
    <n v="1"/>
    <n v="1"/>
    <n v="1"/>
    <m/>
    <n v="1"/>
    <n v="1"/>
    <n v="1"/>
    <n v="1"/>
    <m/>
    <m/>
    <m/>
    <m/>
    <m/>
    <n v="1"/>
    <m/>
    <m/>
    <m/>
    <m/>
    <s v="98.197.206.242"/>
    <d v="2014-01-02T00:00:00"/>
    <d v="1899-12-30T13:36:16"/>
  </r>
  <r>
    <n v="2028"/>
    <n v="0"/>
    <x v="1"/>
    <s v="Freshman"/>
    <s v="2:00 - 3:30pm"/>
    <s v="Finance"/>
    <m/>
    <m/>
    <m/>
    <m/>
    <m/>
    <s v="iPod"/>
    <s v="iPad"/>
    <x v="0"/>
    <n v="1"/>
    <n v="0"/>
    <n v="0"/>
    <n v="0"/>
    <n v="0"/>
    <n v="0"/>
    <s v="26 to 35"/>
    <m/>
    <m/>
    <m/>
    <m/>
    <m/>
    <m/>
    <n v="1"/>
    <m/>
    <m/>
    <m/>
    <m/>
    <n v="4"/>
    <n v="5"/>
    <n v="1"/>
    <n v="4"/>
    <n v="2"/>
    <n v="1"/>
    <n v="4"/>
    <n v="3"/>
    <n v="3"/>
    <n v="5"/>
    <n v="3"/>
    <n v="4"/>
    <n v="1"/>
    <n v="3"/>
    <n v="4"/>
    <n v="3"/>
    <n v="2"/>
    <n v="4"/>
    <n v="4"/>
    <n v="2"/>
    <n v="1"/>
    <n v="1"/>
    <m/>
    <m/>
    <m/>
    <m/>
    <m/>
    <m/>
    <m/>
    <m/>
    <m/>
    <m/>
    <m/>
    <m/>
    <m/>
    <m/>
    <m/>
    <m/>
    <m/>
    <m/>
    <s v="98.201.120.80"/>
    <d v="2014-01-02T00:00:00"/>
    <d v="1899-12-30T13:31:32"/>
  </r>
  <r>
    <n v="2027"/>
    <n v="0"/>
    <x v="1"/>
    <s v="Freshman"/>
    <s v="9:30 - 11:00am"/>
    <s v="Other or Undecided"/>
    <m/>
    <m/>
    <m/>
    <m/>
    <m/>
    <s v="iPod"/>
    <s v="iPad"/>
    <x v="4"/>
    <n v="1"/>
    <n v="0"/>
    <n v="0"/>
    <n v="0"/>
    <n v="0"/>
    <n v="0"/>
    <s v="11 to 15"/>
    <m/>
    <m/>
    <m/>
    <m/>
    <m/>
    <m/>
    <m/>
    <m/>
    <m/>
    <m/>
    <m/>
    <n v="2"/>
    <n v="3"/>
    <n v="1"/>
    <n v="1"/>
    <n v="3"/>
    <n v="3"/>
    <n v="4"/>
    <n v="3"/>
    <n v="4"/>
    <n v="4"/>
    <n v="2"/>
    <n v="1"/>
    <n v="2"/>
    <n v="2"/>
    <n v="2"/>
    <n v="2"/>
    <n v="2"/>
    <n v="3"/>
    <n v="3"/>
    <n v="2"/>
    <n v="1"/>
    <n v="1"/>
    <m/>
    <m/>
    <m/>
    <m/>
    <m/>
    <m/>
    <m/>
    <m/>
    <m/>
    <m/>
    <m/>
    <m/>
    <m/>
    <m/>
    <m/>
    <m/>
    <m/>
    <m/>
    <s v="68.98.207.182"/>
    <d v="2014-01-02T00:00:00"/>
    <d v="1899-12-30T13:23:26"/>
  </r>
  <r>
    <n v="2026"/>
    <n v="0"/>
    <x v="1"/>
    <s v="Freshman"/>
    <s v="2:00 - 3:30pm"/>
    <s v="Finance"/>
    <m/>
    <m/>
    <m/>
    <m/>
    <m/>
    <s v="iPod"/>
    <s v="Other"/>
    <x v="2"/>
    <n v="0"/>
    <n v="1"/>
    <n v="0"/>
    <n v="0"/>
    <n v="0"/>
    <n v="0"/>
    <s v="16 to 20"/>
    <m/>
    <m/>
    <m/>
    <m/>
    <m/>
    <m/>
    <m/>
    <m/>
    <m/>
    <m/>
    <m/>
    <n v="3"/>
    <n v="4"/>
    <n v="2"/>
    <n v="2"/>
    <n v="4"/>
    <n v="3"/>
    <n v="3"/>
    <n v="2"/>
    <n v="2"/>
    <n v="3"/>
    <n v="3"/>
    <n v="3"/>
    <n v="2"/>
    <n v="4"/>
    <n v="3"/>
    <n v="2"/>
    <n v="2"/>
    <n v="4"/>
    <n v="4"/>
    <n v="3"/>
    <n v="3"/>
    <n v="2"/>
    <m/>
    <n v="1"/>
    <m/>
    <m/>
    <m/>
    <m/>
    <n v="1"/>
    <m/>
    <m/>
    <m/>
    <m/>
    <m/>
    <m/>
    <m/>
    <m/>
    <m/>
    <m/>
    <m/>
    <s v="166.147.104.176"/>
    <d v="2014-01-02T00:00:00"/>
    <d v="1899-12-30T12:53:29"/>
  </r>
  <r>
    <n v="2025"/>
    <n v="0"/>
    <x v="1"/>
    <s v="Freshman"/>
    <s v="9:30 - 11:00am"/>
    <s v="Finance"/>
    <m/>
    <m/>
    <m/>
    <m/>
    <m/>
    <s v="Other"/>
    <s v="Other"/>
    <x v="3"/>
    <n v="1"/>
    <n v="0"/>
    <n v="0"/>
    <n v="0"/>
    <n v="0"/>
    <n v="0"/>
    <s v="11 to 15"/>
    <m/>
    <m/>
    <m/>
    <m/>
    <m/>
    <m/>
    <m/>
    <m/>
    <m/>
    <m/>
    <m/>
    <n v="4"/>
    <n v="4"/>
    <n v="1"/>
    <n v="3"/>
    <n v="4"/>
    <n v="3"/>
    <n v="2"/>
    <n v="4"/>
    <n v="4"/>
    <n v="3"/>
    <n v="3"/>
    <n v="3"/>
    <n v="4"/>
    <n v="3"/>
    <n v="4"/>
    <n v="3"/>
    <n v="3"/>
    <n v="5"/>
    <n v="2"/>
    <n v="1"/>
    <n v="4"/>
    <n v="2"/>
    <n v="1"/>
    <m/>
    <m/>
    <m/>
    <m/>
    <m/>
    <m/>
    <m/>
    <m/>
    <m/>
    <n v="1"/>
    <n v="1"/>
    <m/>
    <m/>
    <n v="1"/>
    <m/>
    <m/>
    <m/>
    <s v="71.123.163.235"/>
    <d v="2014-01-02T00:00:00"/>
    <d v="1899-12-30T12:50:34"/>
  </r>
  <r>
    <n v="2024"/>
    <n v="0"/>
    <x v="1"/>
    <s v="Freshman"/>
    <s v="11:00 - 12:30pm"/>
    <s v="Marketing"/>
    <m/>
    <m/>
    <m/>
    <m/>
    <m/>
    <s v="iPod"/>
    <s v="Other"/>
    <x v="2"/>
    <n v="0"/>
    <n v="0"/>
    <n v="1"/>
    <n v="0"/>
    <n v="0"/>
    <n v="0"/>
    <s v="1 to 5"/>
    <m/>
    <m/>
    <m/>
    <m/>
    <m/>
    <m/>
    <n v="1"/>
    <m/>
    <m/>
    <m/>
    <m/>
    <n v="2"/>
    <n v="3"/>
    <n v="1"/>
    <n v="1"/>
    <n v="3"/>
    <n v="3"/>
    <n v="4"/>
    <n v="2"/>
    <n v="2"/>
    <n v="4"/>
    <n v="4"/>
    <n v="3"/>
    <n v="3"/>
    <n v="2"/>
    <n v="4"/>
    <n v="2"/>
    <n v="3"/>
    <n v="3"/>
    <n v="3"/>
    <n v="3"/>
    <n v="2"/>
    <n v="1"/>
    <m/>
    <m/>
    <m/>
    <m/>
    <n v="1"/>
    <m/>
    <m/>
    <n v="1"/>
    <n v="1"/>
    <m/>
    <n v="1"/>
    <m/>
    <m/>
    <m/>
    <n v="1"/>
    <n v="1"/>
    <m/>
    <m/>
    <s v="83.50.249.138"/>
    <d v="2014-01-02T00:00:00"/>
    <d v="1899-12-30T12:49:41"/>
  </r>
  <r>
    <n v="2023"/>
    <n v="0"/>
    <x v="1"/>
    <s v="Freshman"/>
    <s v="2:00 - 3:30pm"/>
    <s v="Supply Chain"/>
    <m/>
    <m/>
    <m/>
    <m/>
    <m/>
    <s v="iPod"/>
    <s v="iPad"/>
    <x v="1"/>
    <n v="1"/>
    <n v="0"/>
    <n v="0"/>
    <n v="0"/>
    <n v="0"/>
    <n v="0"/>
    <s v="more than 35"/>
    <m/>
    <n v="1"/>
    <m/>
    <m/>
    <m/>
    <m/>
    <m/>
    <n v="1"/>
    <n v="1"/>
    <m/>
    <m/>
    <n v="4"/>
    <n v="5"/>
    <n v="2"/>
    <n v="1"/>
    <n v="3"/>
    <n v="2"/>
    <n v="5"/>
    <n v="2"/>
    <n v="2"/>
    <n v="5"/>
    <n v="4"/>
    <n v="4"/>
    <n v="2"/>
    <n v="4"/>
    <n v="5"/>
    <n v="2"/>
    <n v="2"/>
    <n v="5"/>
    <n v="5"/>
    <n v="2"/>
    <n v="1"/>
    <n v="2"/>
    <m/>
    <n v="1"/>
    <m/>
    <m/>
    <m/>
    <m/>
    <n v="1"/>
    <m/>
    <m/>
    <m/>
    <m/>
    <n v="1"/>
    <m/>
    <m/>
    <n v="1"/>
    <m/>
    <m/>
    <m/>
    <s v="173.172.146.55"/>
    <d v="2014-01-02T00:00:00"/>
    <d v="1899-12-30T12:44:45"/>
  </r>
  <r>
    <n v="2022"/>
    <n v="0"/>
    <x v="1"/>
    <s v="Freshman"/>
    <s v="11:00 - 12:30pm"/>
    <s v="Finance"/>
    <m/>
    <m/>
    <m/>
    <m/>
    <m/>
    <s v="iPod"/>
    <s v="Other"/>
    <x v="0"/>
    <n v="1"/>
    <n v="0"/>
    <n v="0"/>
    <n v="0"/>
    <n v="0"/>
    <n v="0"/>
    <s v="6 to 10"/>
    <m/>
    <n v="1"/>
    <m/>
    <m/>
    <n v="1"/>
    <m/>
    <m/>
    <m/>
    <n v="1"/>
    <m/>
    <m/>
    <n v="4"/>
    <n v="5"/>
    <n v="2"/>
    <n v="2"/>
    <n v="3"/>
    <n v="3"/>
    <n v="1"/>
    <n v="5"/>
    <n v="1"/>
    <n v="2"/>
    <n v="5"/>
    <n v="3"/>
    <n v="4"/>
    <n v="3"/>
    <n v="4"/>
    <n v="2"/>
    <n v="3"/>
    <n v="3"/>
    <n v="4"/>
    <n v="4"/>
    <n v="4"/>
    <n v="4"/>
    <m/>
    <m/>
    <m/>
    <m/>
    <n v="1"/>
    <n v="1"/>
    <m/>
    <n v="1"/>
    <m/>
    <m/>
    <n v="1"/>
    <n v="1"/>
    <m/>
    <m/>
    <n v="1"/>
    <m/>
    <m/>
    <n v="1"/>
    <s v="173.224.107.203"/>
    <d v="2014-01-02T00:00:00"/>
    <d v="1899-12-30T12:42:05"/>
  </r>
  <r>
    <n v="2021"/>
    <n v="0"/>
    <x v="1"/>
    <s v="Freshman"/>
    <s v="11:00 - 12:30pm"/>
    <s v="Finance"/>
    <m/>
    <m/>
    <m/>
    <m/>
    <m/>
    <s v="iPod"/>
    <s v="Other"/>
    <x v="0"/>
    <n v="1"/>
    <n v="0"/>
    <n v="0"/>
    <n v="0"/>
    <n v="0"/>
    <n v="0"/>
    <s v="11 to 15"/>
    <m/>
    <m/>
    <m/>
    <m/>
    <m/>
    <m/>
    <m/>
    <m/>
    <m/>
    <m/>
    <m/>
    <n v="4"/>
    <n v="4"/>
    <n v="1"/>
    <n v="2"/>
    <n v="4"/>
    <n v="4"/>
    <n v="4"/>
    <n v="4"/>
    <n v="4"/>
    <n v="3"/>
    <n v="4"/>
    <n v="4"/>
    <n v="2"/>
    <n v="4"/>
    <n v="4"/>
    <n v="3"/>
    <n v="4"/>
    <n v="4"/>
    <n v="3"/>
    <n v="2"/>
    <n v="2"/>
    <n v="2"/>
    <n v="1"/>
    <m/>
    <m/>
    <m/>
    <m/>
    <n v="1"/>
    <n v="1"/>
    <m/>
    <m/>
    <m/>
    <m/>
    <m/>
    <m/>
    <m/>
    <n v="1"/>
    <m/>
    <m/>
    <m/>
    <s v="68.203.216.50"/>
    <d v="2014-01-02T00:00:00"/>
    <d v="1899-12-30T12:20:31"/>
  </r>
  <r>
    <n v="2020"/>
    <n v="0"/>
    <x v="1"/>
    <s v="Freshman"/>
    <s v="11:00 - 12:30pm"/>
    <s v="Accounting"/>
    <m/>
    <m/>
    <m/>
    <m/>
    <m/>
    <s v="iPod"/>
    <s v="Other"/>
    <x v="5"/>
    <n v="1"/>
    <n v="0"/>
    <n v="0"/>
    <n v="0"/>
    <n v="0"/>
    <n v="0"/>
    <s v="21 to 25"/>
    <n v="1"/>
    <n v="1"/>
    <n v="1"/>
    <n v="1"/>
    <m/>
    <m/>
    <n v="1"/>
    <n v="1"/>
    <n v="1"/>
    <m/>
    <m/>
    <n v="4"/>
    <n v="4"/>
    <n v="3"/>
    <n v="2"/>
    <n v="3"/>
    <n v="2"/>
    <n v="3"/>
    <n v="2"/>
    <n v="4"/>
    <n v="2"/>
    <n v="2"/>
    <n v="2"/>
    <n v="1"/>
    <n v="2"/>
    <n v="2"/>
    <n v="1"/>
    <n v="2"/>
    <n v="3"/>
    <n v="3"/>
    <n v="2"/>
    <n v="1"/>
    <n v="1"/>
    <m/>
    <m/>
    <m/>
    <m/>
    <m/>
    <m/>
    <m/>
    <m/>
    <m/>
    <m/>
    <m/>
    <m/>
    <m/>
    <m/>
    <m/>
    <m/>
    <m/>
    <m/>
    <s v="209.55.118.220"/>
    <d v="2014-01-02T00:00:00"/>
    <d v="1899-12-30T12:17:09"/>
  </r>
  <r>
    <n v="2019"/>
    <n v="0"/>
    <x v="1"/>
    <s v="Freshman"/>
    <s v="9:30 - 11:00am"/>
    <s v="Accounting"/>
    <m/>
    <m/>
    <m/>
    <m/>
    <m/>
    <s v="iPod"/>
    <s v="Samsung"/>
    <x v="2"/>
    <n v="1"/>
    <n v="0"/>
    <n v="0"/>
    <n v="0"/>
    <n v="0"/>
    <n v="0"/>
    <s v="11 to 15"/>
    <m/>
    <n v="1"/>
    <m/>
    <m/>
    <m/>
    <m/>
    <m/>
    <m/>
    <m/>
    <m/>
    <m/>
    <n v="3"/>
    <n v="2"/>
    <n v="1"/>
    <n v="1"/>
    <n v="2"/>
    <n v="2"/>
    <n v="5"/>
    <n v="1"/>
    <n v="2"/>
    <n v="5"/>
    <n v="1"/>
    <n v="1"/>
    <n v="1"/>
    <n v="1"/>
    <n v="1"/>
    <n v="1"/>
    <n v="1"/>
    <n v="3"/>
    <n v="3"/>
    <n v="2"/>
    <n v="4"/>
    <n v="1"/>
    <m/>
    <m/>
    <m/>
    <m/>
    <m/>
    <m/>
    <m/>
    <m/>
    <m/>
    <m/>
    <m/>
    <m/>
    <m/>
    <m/>
    <m/>
    <m/>
    <m/>
    <m/>
    <s v="99.71.118.91"/>
    <d v="2014-01-02T00:00:00"/>
    <d v="1899-12-30T12:07:36"/>
  </r>
  <r>
    <n v="2018"/>
    <n v="0"/>
    <x v="1"/>
    <s v="Freshman"/>
    <s v="9:30 - 11:00am"/>
    <s v="Accounting"/>
    <m/>
    <m/>
    <m/>
    <m/>
    <m/>
    <s v="iPod"/>
    <s v="Other"/>
    <x v="0"/>
    <n v="1"/>
    <n v="0"/>
    <n v="0"/>
    <n v="0"/>
    <n v="0"/>
    <n v="0"/>
    <s v="more than 35"/>
    <m/>
    <n v="1"/>
    <m/>
    <m/>
    <m/>
    <m/>
    <m/>
    <m/>
    <m/>
    <m/>
    <m/>
    <n v="3"/>
    <n v="5"/>
    <n v="3"/>
    <n v="2"/>
    <n v="4"/>
    <n v="4"/>
    <n v="4"/>
    <n v="2"/>
    <n v="3"/>
    <n v="5"/>
    <n v="4"/>
    <n v="4"/>
    <n v="2"/>
    <n v="3"/>
    <n v="4"/>
    <n v="2"/>
    <n v="3"/>
    <n v="4"/>
    <n v="4"/>
    <n v="4"/>
    <n v="1"/>
    <n v="3"/>
    <n v="1"/>
    <m/>
    <m/>
    <m/>
    <m/>
    <m/>
    <n v="1"/>
    <m/>
    <m/>
    <m/>
    <n v="1"/>
    <m/>
    <m/>
    <n v="1"/>
    <n v="1"/>
    <m/>
    <m/>
    <m/>
    <s v="67.184.54.59"/>
    <d v="2014-01-02T00:00:00"/>
    <d v="1899-12-30T12:05:45"/>
  </r>
  <r>
    <n v="2017"/>
    <n v="0"/>
    <x v="1"/>
    <s v="Freshman"/>
    <s v="9:30 - 11:00am"/>
    <s v="MIS"/>
    <m/>
    <m/>
    <m/>
    <m/>
    <m/>
    <s v="Other"/>
    <s v="iPad"/>
    <x v="4"/>
    <n v="0"/>
    <n v="0"/>
    <n v="1"/>
    <n v="0"/>
    <n v="0"/>
    <n v="0"/>
    <s v="more than 35"/>
    <n v="1"/>
    <m/>
    <m/>
    <m/>
    <m/>
    <m/>
    <m/>
    <m/>
    <n v="1"/>
    <m/>
    <m/>
    <n v="4"/>
    <n v="1"/>
    <n v="2"/>
    <n v="2"/>
    <n v="4"/>
    <n v="4"/>
    <n v="4"/>
    <n v="2"/>
    <n v="5"/>
    <n v="4"/>
    <n v="4"/>
    <n v="4"/>
    <n v="4"/>
    <n v="2"/>
    <n v="4"/>
    <n v="2"/>
    <n v="2"/>
    <n v="4"/>
    <n v="4"/>
    <n v="2"/>
    <n v="4"/>
    <n v="4"/>
    <m/>
    <m/>
    <m/>
    <m/>
    <m/>
    <m/>
    <m/>
    <m/>
    <m/>
    <m/>
    <m/>
    <m/>
    <n v="1"/>
    <m/>
    <n v="1"/>
    <m/>
    <m/>
    <m/>
    <s v="75.89.65.5"/>
    <d v="2014-01-02T00:00:00"/>
    <d v="1899-12-30T12:01:45"/>
  </r>
  <r>
    <n v="2016"/>
    <n v="0"/>
    <x v="1"/>
    <s v="Freshman"/>
    <s v="9:30 - 11:00am"/>
    <s v="Finance"/>
    <m/>
    <m/>
    <m/>
    <m/>
    <m/>
    <s v="iPod"/>
    <s v="iPad"/>
    <x v="0"/>
    <n v="1"/>
    <n v="0"/>
    <n v="0"/>
    <n v="0"/>
    <n v="0"/>
    <n v="0"/>
    <s v="6 to 10"/>
    <n v="1"/>
    <n v="1"/>
    <n v="1"/>
    <m/>
    <m/>
    <m/>
    <n v="1"/>
    <n v="1"/>
    <n v="1"/>
    <m/>
    <m/>
    <n v="3"/>
    <n v="3"/>
    <n v="2"/>
    <n v="2"/>
    <n v="4"/>
    <n v="4"/>
    <n v="4"/>
    <n v="2"/>
    <n v="4"/>
    <n v="4"/>
    <n v="4"/>
    <n v="4"/>
    <n v="2"/>
    <n v="3"/>
    <n v="4"/>
    <n v="2"/>
    <n v="3"/>
    <n v="4"/>
    <n v="4"/>
    <n v="3"/>
    <n v="2"/>
    <n v="3"/>
    <n v="1"/>
    <m/>
    <m/>
    <m/>
    <m/>
    <m/>
    <m/>
    <n v="1"/>
    <m/>
    <m/>
    <n v="1"/>
    <n v="1"/>
    <n v="1"/>
    <m/>
    <n v="1"/>
    <m/>
    <m/>
    <m/>
    <s v="24.153.134.244"/>
    <d v="2014-01-02T00:00:00"/>
    <d v="1899-12-30T11:53:53"/>
  </r>
  <r>
    <n v="2015"/>
    <n v="0"/>
    <x v="1"/>
    <s v="Freshman"/>
    <s v="9:30 - 11:00am"/>
    <s v="Finance"/>
    <m/>
    <m/>
    <m/>
    <m/>
    <m/>
    <s v="Other"/>
    <s v="Other Android"/>
    <x v="3"/>
    <n v="0"/>
    <n v="0"/>
    <n v="1"/>
    <n v="0"/>
    <n v="0"/>
    <n v="0"/>
    <s v="more than 35"/>
    <m/>
    <n v="1"/>
    <m/>
    <m/>
    <m/>
    <m/>
    <n v="1"/>
    <n v="1"/>
    <m/>
    <m/>
    <m/>
    <n v="4"/>
    <n v="4"/>
    <n v="2"/>
    <n v="2"/>
    <n v="4"/>
    <n v="5"/>
    <n v="2"/>
    <n v="3"/>
    <n v="4"/>
    <n v="4"/>
    <n v="4"/>
    <n v="4"/>
    <n v="5"/>
    <n v="5"/>
    <n v="5"/>
    <n v="2"/>
    <n v="2"/>
    <n v="4"/>
    <n v="5"/>
    <n v="2"/>
    <n v="4"/>
    <n v="4"/>
    <n v="1"/>
    <m/>
    <m/>
    <m/>
    <m/>
    <m/>
    <m/>
    <m/>
    <m/>
    <n v="1"/>
    <n v="1"/>
    <n v="1"/>
    <n v="1"/>
    <m/>
    <n v="1"/>
    <n v="1"/>
    <m/>
    <n v="1"/>
    <s v="70.196.86.209"/>
    <d v="2014-01-02T00:00:00"/>
    <d v="1899-12-30T11:42:11"/>
  </r>
  <r>
    <n v="2014"/>
    <n v="0"/>
    <x v="1"/>
    <s v="Freshman"/>
    <s v="11:00 - 12:30pm"/>
    <s v="Marketing"/>
    <m/>
    <m/>
    <m/>
    <m/>
    <m/>
    <s v="iPod"/>
    <s v="iPad"/>
    <x v="4"/>
    <n v="1"/>
    <n v="0"/>
    <n v="0"/>
    <n v="0"/>
    <n v="0"/>
    <n v="0"/>
    <s v="21 to 25"/>
    <m/>
    <m/>
    <m/>
    <m/>
    <m/>
    <m/>
    <m/>
    <m/>
    <m/>
    <m/>
    <m/>
    <n v="2"/>
    <m/>
    <n v="1"/>
    <n v="1"/>
    <n v="2"/>
    <n v="2"/>
    <n v="2"/>
    <n v="1"/>
    <n v="4"/>
    <n v="3"/>
    <n v="1"/>
    <n v="1"/>
    <n v="1"/>
    <n v="2"/>
    <n v="3"/>
    <n v="1"/>
    <n v="1"/>
    <n v="2"/>
    <n v="4"/>
    <n v="4"/>
    <n v="1"/>
    <n v="1"/>
    <n v="1"/>
    <m/>
    <m/>
    <m/>
    <n v="1"/>
    <m/>
    <n v="1"/>
    <n v="1"/>
    <m/>
    <m/>
    <m/>
    <m/>
    <m/>
    <m/>
    <m/>
    <m/>
    <m/>
    <m/>
    <s v="172.9.81.1"/>
    <d v="2014-01-02T00:00:00"/>
    <d v="1899-12-30T11:35:25"/>
  </r>
  <r>
    <n v="2013"/>
    <n v="0"/>
    <x v="1"/>
    <s v="Freshman"/>
    <s v="9:30 - 11:00am"/>
    <s v="Other or Undecided"/>
    <m/>
    <m/>
    <m/>
    <m/>
    <m/>
    <s v="iPod"/>
    <s v="Other"/>
    <x v="3"/>
    <n v="1"/>
    <n v="0"/>
    <n v="0"/>
    <n v="0"/>
    <n v="0"/>
    <n v="0"/>
    <s v="more than 35"/>
    <n v="1"/>
    <m/>
    <m/>
    <m/>
    <m/>
    <m/>
    <m/>
    <n v="1"/>
    <n v="1"/>
    <m/>
    <m/>
    <n v="2"/>
    <n v="4"/>
    <n v="1"/>
    <n v="1"/>
    <n v="3"/>
    <n v="2"/>
    <n v="4"/>
    <n v="2"/>
    <n v="4"/>
    <n v="1"/>
    <n v="2"/>
    <n v="2"/>
    <n v="2"/>
    <n v="2"/>
    <n v="2"/>
    <n v="2"/>
    <n v="1"/>
    <n v="4"/>
    <n v="4"/>
    <n v="2"/>
    <n v="4"/>
    <n v="2"/>
    <m/>
    <m/>
    <m/>
    <m/>
    <m/>
    <m/>
    <m/>
    <m/>
    <m/>
    <m/>
    <m/>
    <m/>
    <m/>
    <m/>
    <n v="1"/>
    <m/>
    <m/>
    <m/>
    <s v="76.251.199.32"/>
    <d v="2014-01-02T00:00:00"/>
    <d v="1899-12-30T11:15:47"/>
  </r>
  <r>
    <n v="2012"/>
    <n v="0"/>
    <x v="1"/>
    <s v="Freshman"/>
    <s v="2:00 - 3:30pm"/>
    <s v="Finance"/>
    <m/>
    <m/>
    <m/>
    <m/>
    <m/>
    <s v="iPod"/>
    <s v="iPad"/>
    <x v="1"/>
    <n v="1"/>
    <n v="0"/>
    <n v="0"/>
    <n v="0"/>
    <n v="0"/>
    <n v="0"/>
    <s v="11 to 15"/>
    <n v="1"/>
    <n v="1"/>
    <n v="1"/>
    <n v="1"/>
    <m/>
    <n v="1"/>
    <m/>
    <n v="1"/>
    <n v="1"/>
    <n v="1"/>
    <m/>
    <n v="1"/>
    <n v="4"/>
    <n v="4"/>
    <n v="3"/>
    <n v="3"/>
    <n v="3"/>
    <n v="5"/>
    <n v="2"/>
    <n v="4"/>
    <n v="2"/>
    <n v="3"/>
    <n v="4"/>
    <n v="4"/>
    <n v="3"/>
    <n v="4"/>
    <n v="2"/>
    <n v="2"/>
    <n v="3"/>
    <n v="3"/>
    <n v="2"/>
    <n v="2"/>
    <n v="4"/>
    <n v="1"/>
    <m/>
    <m/>
    <m/>
    <m/>
    <m/>
    <n v="1"/>
    <m/>
    <m/>
    <m/>
    <n v="1"/>
    <n v="1"/>
    <n v="1"/>
    <m/>
    <n v="1"/>
    <m/>
    <m/>
    <n v="1"/>
    <s v="99.127.12.111"/>
    <d v="2014-01-02T00:00:00"/>
    <d v="1899-12-30T11:07:54"/>
  </r>
  <r>
    <n v="2011"/>
    <n v="0"/>
    <x v="1"/>
    <s v="Freshman"/>
    <s v="11:00 - 12:30pm"/>
    <s v="Accounting"/>
    <m/>
    <m/>
    <m/>
    <m/>
    <m/>
    <s v="Other"/>
    <s v="Other Android"/>
    <x v="4"/>
    <n v="0"/>
    <n v="1"/>
    <n v="0"/>
    <n v="0"/>
    <n v="0"/>
    <n v="0"/>
    <s v="more than 35"/>
    <m/>
    <n v="1"/>
    <m/>
    <m/>
    <m/>
    <m/>
    <n v="1"/>
    <n v="1"/>
    <m/>
    <m/>
    <m/>
    <n v="3"/>
    <n v="4"/>
    <n v="2"/>
    <n v="2"/>
    <n v="4"/>
    <n v="3"/>
    <n v="2"/>
    <n v="3"/>
    <n v="5"/>
    <n v="2"/>
    <n v="3"/>
    <n v="3"/>
    <n v="2"/>
    <n v="3"/>
    <n v="4"/>
    <n v="1"/>
    <n v="3"/>
    <n v="2"/>
    <n v="4"/>
    <n v="3"/>
    <n v="2"/>
    <n v="1"/>
    <m/>
    <m/>
    <m/>
    <m/>
    <n v="1"/>
    <m/>
    <m/>
    <n v="1"/>
    <m/>
    <m/>
    <n v="1"/>
    <m/>
    <m/>
    <n v="1"/>
    <n v="1"/>
    <m/>
    <m/>
    <m/>
    <s v="99.23.101.62"/>
    <d v="2014-01-02T00:00:00"/>
    <d v="1899-12-30T10:58:51"/>
  </r>
  <r>
    <n v="2010"/>
    <n v="0"/>
    <x v="1"/>
    <s v="Freshman"/>
    <s v="11:00 - 12:30pm"/>
    <s v="Marketing"/>
    <m/>
    <m/>
    <m/>
    <m/>
    <m/>
    <s v="iPod"/>
    <s v="iPad Mini"/>
    <x v="5"/>
    <n v="1"/>
    <n v="0"/>
    <n v="0"/>
    <n v="0"/>
    <n v="0"/>
    <n v="0"/>
    <s v="more than 35"/>
    <m/>
    <m/>
    <m/>
    <m/>
    <m/>
    <m/>
    <m/>
    <m/>
    <m/>
    <m/>
    <m/>
    <n v="2"/>
    <n v="4"/>
    <n v="1"/>
    <n v="1"/>
    <n v="2"/>
    <n v="1"/>
    <n v="2"/>
    <n v="1"/>
    <n v="4"/>
    <n v="5"/>
    <n v="2"/>
    <n v="1"/>
    <n v="1"/>
    <n v="1"/>
    <n v="1"/>
    <n v="1"/>
    <n v="1"/>
    <n v="2"/>
    <n v="4"/>
    <n v="3"/>
    <n v="1"/>
    <n v="1"/>
    <m/>
    <m/>
    <m/>
    <m/>
    <m/>
    <m/>
    <m/>
    <m/>
    <m/>
    <m/>
    <m/>
    <m/>
    <m/>
    <m/>
    <m/>
    <m/>
    <m/>
    <m/>
    <s v="172.56.14.255"/>
    <d v="2014-01-02T00:00:00"/>
    <d v="1899-12-30T10:56:32"/>
  </r>
  <r>
    <n v="2009"/>
    <n v="0"/>
    <x v="1"/>
    <s v="Freshman"/>
    <s v="9:30 - 11:00am"/>
    <s v="Finance"/>
    <m/>
    <m/>
    <m/>
    <m/>
    <m/>
    <s v="iPod"/>
    <s v="Other"/>
    <x v="1"/>
    <n v="1"/>
    <n v="0"/>
    <n v="0"/>
    <n v="0"/>
    <n v="0"/>
    <n v="0"/>
    <s v="1 to 5"/>
    <m/>
    <m/>
    <m/>
    <m/>
    <n v="1"/>
    <m/>
    <m/>
    <n v="1"/>
    <n v="1"/>
    <m/>
    <m/>
    <n v="3"/>
    <n v="4"/>
    <n v="1"/>
    <n v="1"/>
    <n v="2"/>
    <n v="1"/>
    <n v="5"/>
    <n v="4"/>
    <n v="2"/>
    <n v="2"/>
    <n v="1"/>
    <n v="4"/>
    <n v="1"/>
    <n v="4"/>
    <n v="2"/>
    <n v="3"/>
    <n v="3"/>
    <n v="5"/>
    <n v="3"/>
    <n v="1"/>
    <n v="1"/>
    <n v="2"/>
    <m/>
    <m/>
    <m/>
    <m/>
    <m/>
    <m/>
    <m/>
    <m/>
    <m/>
    <m/>
    <m/>
    <m/>
    <m/>
    <n v="1"/>
    <m/>
    <m/>
    <m/>
    <m/>
    <s v="172.11.130.234"/>
    <d v="2014-01-02T00:00:00"/>
    <d v="1899-12-30T10:52:56"/>
  </r>
  <r>
    <n v="2008"/>
    <n v="0"/>
    <x v="1"/>
    <s v="Freshman"/>
    <s v="2:00 - 3:30pm"/>
    <s v="Finance"/>
    <m/>
    <m/>
    <m/>
    <m/>
    <m/>
    <s v="iPod"/>
    <s v="Other"/>
    <x v="0"/>
    <n v="1"/>
    <n v="0"/>
    <n v="0"/>
    <n v="0"/>
    <n v="0"/>
    <n v="0"/>
    <s v="more than 35"/>
    <m/>
    <n v="1"/>
    <m/>
    <m/>
    <m/>
    <m/>
    <m/>
    <n v="1"/>
    <n v="1"/>
    <m/>
    <m/>
    <n v="3"/>
    <n v="3"/>
    <n v="2"/>
    <n v="2"/>
    <n v="2"/>
    <n v="1"/>
    <n v="4"/>
    <n v="2"/>
    <n v="2"/>
    <n v="2"/>
    <n v="4"/>
    <n v="5"/>
    <n v="2"/>
    <n v="4"/>
    <n v="5"/>
    <n v="2"/>
    <n v="1"/>
    <n v="4"/>
    <n v="4"/>
    <n v="1"/>
    <n v="1"/>
    <n v="2"/>
    <m/>
    <m/>
    <m/>
    <n v="1"/>
    <m/>
    <m/>
    <m/>
    <m/>
    <m/>
    <m/>
    <m/>
    <m/>
    <m/>
    <m/>
    <n v="1"/>
    <m/>
    <m/>
    <m/>
    <s v="209.55.118.33"/>
    <d v="2014-01-02T00:00:00"/>
    <d v="1899-12-30T10:51:04"/>
  </r>
  <r>
    <n v="2007"/>
    <n v="0"/>
    <x v="1"/>
    <s v="Freshman"/>
    <s v="9:30 - 11:00am"/>
    <s v="Marketing"/>
    <m/>
    <m/>
    <m/>
    <m/>
    <m/>
    <s v="iPod"/>
    <s v="Other"/>
    <x v="4"/>
    <n v="1"/>
    <n v="0"/>
    <n v="0"/>
    <n v="0"/>
    <n v="0"/>
    <n v="0"/>
    <s v="1 to 5"/>
    <m/>
    <m/>
    <m/>
    <m/>
    <m/>
    <m/>
    <m/>
    <m/>
    <m/>
    <m/>
    <m/>
    <n v="3"/>
    <n v="3"/>
    <n v="1"/>
    <n v="3"/>
    <n v="4"/>
    <n v="5"/>
    <n v="4"/>
    <n v="3"/>
    <n v="4"/>
    <n v="5"/>
    <n v="3"/>
    <n v="2"/>
    <n v="1"/>
    <n v="1"/>
    <n v="3"/>
    <n v="1"/>
    <n v="1"/>
    <n v="3"/>
    <n v="3"/>
    <n v="1"/>
    <n v="1"/>
    <n v="1"/>
    <m/>
    <m/>
    <m/>
    <m/>
    <m/>
    <m/>
    <m/>
    <m/>
    <m/>
    <n v="1"/>
    <m/>
    <m/>
    <m/>
    <m/>
    <m/>
    <m/>
    <m/>
    <m/>
    <s v="166.147.72.49"/>
    <d v="2014-01-02T00:00:00"/>
    <d v="1899-12-30T10:47:38"/>
  </r>
  <r>
    <n v="2006"/>
    <n v="0"/>
    <x v="1"/>
    <s v="Freshman"/>
    <s v="9:30 - 11:00am"/>
    <s v="Other or Undecided"/>
    <m/>
    <m/>
    <m/>
    <m/>
    <m/>
    <s v="iPod"/>
    <s v="iPad"/>
    <x v="1"/>
    <n v="0"/>
    <n v="0"/>
    <n v="1"/>
    <n v="0"/>
    <n v="0"/>
    <n v="0"/>
    <s v="26 to 35"/>
    <m/>
    <m/>
    <m/>
    <m/>
    <m/>
    <m/>
    <m/>
    <m/>
    <n v="1"/>
    <m/>
    <m/>
    <n v="2"/>
    <n v="5"/>
    <n v="2"/>
    <n v="1"/>
    <n v="2"/>
    <n v="2"/>
    <n v="4"/>
    <n v="2"/>
    <n v="5"/>
    <n v="4"/>
    <n v="2"/>
    <n v="2"/>
    <n v="1"/>
    <n v="2"/>
    <n v="4"/>
    <n v="2"/>
    <n v="2"/>
    <n v="4"/>
    <n v="4"/>
    <n v="2"/>
    <n v="4"/>
    <n v="2"/>
    <m/>
    <m/>
    <m/>
    <m/>
    <n v="1"/>
    <m/>
    <m/>
    <n v="1"/>
    <m/>
    <n v="1"/>
    <n v="1"/>
    <m/>
    <m/>
    <m/>
    <m/>
    <m/>
    <m/>
    <m/>
    <s v="173.74.57.232"/>
    <d v="2014-01-02T00:00:00"/>
    <d v="1899-12-30T10:46:53"/>
  </r>
  <r>
    <n v="2005"/>
    <n v="0"/>
    <x v="1"/>
    <s v="Freshman"/>
    <s v="11:00 - 12:30pm"/>
    <s v="Other or Undecided"/>
    <m/>
    <m/>
    <m/>
    <m/>
    <m/>
    <s v="iPod"/>
    <s v="Other"/>
    <x v="0"/>
    <n v="1"/>
    <n v="0"/>
    <n v="0"/>
    <n v="0"/>
    <n v="0"/>
    <n v="0"/>
    <s v="21 to 25"/>
    <n v="1"/>
    <n v="1"/>
    <m/>
    <m/>
    <m/>
    <m/>
    <m/>
    <n v="1"/>
    <m/>
    <m/>
    <m/>
    <n v="3"/>
    <n v="4"/>
    <n v="2"/>
    <n v="2"/>
    <n v="4"/>
    <n v="3"/>
    <n v="4"/>
    <n v="3"/>
    <n v="2"/>
    <n v="3"/>
    <n v="3"/>
    <n v="3"/>
    <n v="2"/>
    <n v="2"/>
    <n v="3"/>
    <n v="3"/>
    <n v="4"/>
    <n v="4"/>
    <n v="3"/>
    <n v="3"/>
    <n v="3"/>
    <n v="3"/>
    <m/>
    <m/>
    <n v="1"/>
    <m/>
    <m/>
    <n v="1"/>
    <n v="1"/>
    <m/>
    <m/>
    <m/>
    <m/>
    <m/>
    <m/>
    <m/>
    <m/>
    <m/>
    <m/>
    <m/>
    <s v="96.226.139.228"/>
    <d v="2014-01-02T00:00:00"/>
    <d v="1899-12-30T10:40:52"/>
  </r>
  <r>
    <n v="2004"/>
    <n v="0"/>
    <x v="1"/>
    <s v="Freshman"/>
    <s v="11:00 - 12:30pm"/>
    <s v="Finance"/>
    <m/>
    <m/>
    <m/>
    <m/>
    <m/>
    <s v="iPod"/>
    <s v="iPad"/>
    <x v="0"/>
    <n v="1"/>
    <n v="0"/>
    <n v="0"/>
    <n v="0"/>
    <n v="0"/>
    <n v="0"/>
    <s v="11 to 15"/>
    <m/>
    <n v="1"/>
    <m/>
    <m/>
    <m/>
    <m/>
    <m/>
    <n v="1"/>
    <m/>
    <m/>
    <m/>
    <n v="2"/>
    <n v="4"/>
    <n v="2"/>
    <n v="2"/>
    <n v="3"/>
    <n v="3"/>
    <n v="4"/>
    <n v="2"/>
    <n v="4"/>
    <n v="2"/>
    <n v="3"/>
    <n v="2"/>
    <n v="2"/>
    <n v="2"/>
    <n v="2"/>
    <n v="2"/>
    <n v="2"/>
    <n v="3"/>
    <n v="3"/>
    <n v="3"/>
    <n v="2"/>
    <n v="2"/>
    <m/>
    <m/>
    <m/>
    <m/>
    <m/>
    <m/>
    <m/>
    <m/>
    <m/>
    <m/>
    <m/>
    <m/>
    <m/>
    <m/>
    <m/>
    <m/>
    <m/>
    <m/>
    <s v="24.107.114.139"/>
    <d v="2014-01-02T00:00:00"/>
    <d v="1899-12-30T10:38:16"/>
  </r>
  <r>
    <n v="2003"/>
    <n v="0"/>
    <x v="1"/>
    <s v="Freshman"/>
    <s v="11:00 - 12:30pm"/>
    <s v="Supply Chain"/>
    <m/>
    <m/>
    <m/>
    <m/>
    <m/>
    <s v="iPod"/>
    <s v="Other"/>
    <x v="0"/>
    <n v="1"/>
    <n v="0"/>
    <n v="0"/>
    <n v="0"/>
    <n v="0"/>
    <n v="0"/>
    <s v="21 to 25"/>
    <m/>
    <n v="1"/>
    <m/>
    <m/>
    <m/>
    <m/>
    <n v="1"/>
    <n v="1"/>
    <m/>
    <m/>
    <m/>
    <n v="4"/>
    <n v="3"/>
    <n v="2"/>
    <n v="2"/>
    <n v="3"/>
    <n v="3"/>
    <n v="4"/>
    <n v="4"/>
    <n v="4"/>
    <n v="3"/>
    <n v="3"/>
    <n v="4"/>
    <n v="2"/>
    <n v="3"/>
    <n v="3"/>
    <n v="3"/>
    <n v="2"/>
    <n v="4"/>
    <n v="4"/>
    <n v="3"/>
    <n v="2"/>
    <n v="2"/>
    <m/>
    <m/>
    <m/>
    <m/>
    <m/>
    <m/>
    <m/>
    <m/>
    <m/>
    <m/>
    <n v="1"/>
    <m/>
    <m/>
    <m/>
    <n v="1"/>
    <m/>
    <m/>
    <m/>
    <s v="67.11.45.58"/>
    <d v="2014-01-02T00:00:00"/>
    <d v="1899-12-30T10:27:35"/>
  </r>
  <r>
    <n v="2002"/>
    <n v="0"/>
    <x v="1"/>
    <s v="Freshman"/>
    <s v="11:00 - 12:30pm"/>
    <s v="Finance"/>
    <m/>
    <m/>
    <m/>
    <m/>
    <m/>
    <s v="iPod"/>
    <s v="iPad"/>
    <x v="0"/>
    <n v="1"/>
    <n v="0"/>
    <n v="0"/>
    <n v="0"/>
    <n v="0"/>
    <n v="0"/>
    <s v="21 to 25"/>
    <m/>
    <m/>
    <m/>
    <m/>
    <m/>
    <m/>
    <n v="1"/>
    <m/>
    <m/>
    <m/>
    <m/>
    <n v="2"/>
    <n v="4"/>
    <n v="1"/>
    <n v="2"/>
    <n v="3"/>
    <n v="3"/>
    <n v="3"/>
    <n v="2"/>
    <n v="4"/>
    <n v="4"/>
    <n v="4"/>
    <n v="3"/>
    <n v="2"/>
    <n v="2"/>
    <n v="4"/>
    <n v="3"/>
    <n v="3"/>
    <n v="5"/>
    <n v="3"/>
    <n v="3"/>
    <n v="2"/>
    <n v="3"/>
    <m/>
    <m/>
    <m/>
    <m/>
    <m/>
    <m/>
    <m/>
    <n v="1"/>
    <m/>
    <m/>
    <n v="1"/>
    <m/>
    <m/>
    <m/>
    <m/>
    <m/>
    <m/>
    <m/>
    <s v="98.199.41.255"/>
    <d v="2014-01-02T00:00:00"/>
    <d v="1899-12-30T10:19:35"/>
  </r>
  <r>
    <n v="2001"/>
    <n v="0"/>
    <x v="1"/>
    <s v="Freshman"/>
    <s v="9:30 - 11:00am"/>
    <s v="Finance"/>
    <m/>
    <m/>
    <m/>
    <m/>
    <m/>
    <s v="iPod"/>
    <s v="iPad Mini"/>
    <x v="2"/>
    <n v="0"/>
    <n v="0"/>
    <n v="1"/>
    <n v="0"/>
    <n v="0"/>
    <n v="0"/>
    <s v="6 to 10"/>
    <m/>
    <m/>
    <m/>
    <m/>
    <m/>
    <m/>
    <m/>
    <m/>
    <m/>
    <m/>
    <m/>
    <n v="2"/>
    <n v="4"/>
    <n v="1"/>
    <n v="1"/>
    <n v="4"/>
    <n v="3"/>
    <n v="3"/>
    <n v="2"/>
    <n v="4"/>
    <n v="3"/>
    <n v="4"/>
    <n v="4"/>
    <n v="2"/>
    <n v="4"/>
    <n v="4"/>
    <n v="1"/>
    <n v="1"/>
    <n v="4"/>
    <n v="4"/>
    <n v="3"/>
    <n v="2"/>
    <n v="1"/>
    <m/>
    <m/>
    <m/>
    <m/>
    <m/>
    <m/>
    <m/>
    <m/>
    <m/>
    <m/>
    <n v="1"/>
    <m/>
    <m/>
    <n v="1"/>
    <n v="1"/>
    <m/>
    <m/>
    <m/>
    <s v="162.207.132.67"/>
    <d v="2014-01-02T00:00:00"/>
    <d v="1899-12-30T10:11:33"/>
  </r>
  <r>
    <n v="2000"/>
    <n v="0"/>
    <x v="1"/>
    <s v="Freshman"/>
    <s v="11:00 - 12:30pm"/>
    <s v="Supply Chain"/>
    <m/>
    <m/>
    <m/>
    <m/>
    <m/>
    <s v="iPod"/>
    <s v="iPad"/>
    <x v="0"/>
    <n v="1"/>
    <n v="0"/>
    <n v="0"/>
    <n v="0"/>
    <n v="0"/>
    <n v="0"/>
    <s v="more than 35"/>
    <m/>
    <n v="1"/>
    <m/>
    <m/>
    <m/>
    <m/>
    <m/>
    <m/>
    <n v="1"/>
    <m/>
    <m/>
    <n v="3"/>
    <n v="4"/>
    <n v="2"/>
    <n v="2"/>
    <n v="4"/>
    <n v="4"/>
    <n v="4"/>
    <n v="4"/>
    <n v="4"/>
    <n v="2"/>
    <n v="3"/>
    <n v="2"/>
    <n v="2"/>
    <n v="2"/>
    <n v="3"/>
    <n v="3"/>
    <n v="3"/>
    <n v="4"/>
    <n v="4"/>
    <n v="3"/>
    <n v="3"/>
    <n v="2"/>
    <m/>
    <m/>
    <n v="1"/>
    <m/>
    <n v="1"/>
    <m/>
    <m/>
    <n v="1"/>
    <m/>
    <m/>
    <n v="1"/>
    <n v="1"/>
    <m/>
    <m/>
    <m/>
    <m/>
    <m/>
    <m/>
    <s v="198.228.200.32"/>
    <d v="2014-01-02T00:00:00"/>
    <d v="1899-12-30T10:03:55"/>
  </r>
  <r>
    <s v="R_U9duezUCdCu3Yl3"/>
    <n v="5"/>
    <x v="2"/>
    <s v="Freshman"/>
    <s v="12:30 - 2:00 pm"/>
    <s v="Finance"/>
    <s v="ON"/>
    <s v="ON"/>
    <s v="ON"/>
    <s v="ON"/>
    <s v="ON"/>
    <s v="iPod"/>
    <s v="iPad"/>
    <x v="2"/>
    <n v="1"/>
    <m/>
    <m/>
    <m/>
    <m/>
    <m/>
    <s v="11 to 15"/>
    <m/>
    <m/>
    <m/>
    <m/>
    <m/>
    <m/>
    <m/>
    <m/>
    <m/>
    <m/>
    <m/>
    <n v="4"/>
    <n v="1"/>
    <n v="3"/>
    <n v="1"/>
    <n v="1"/>
    <n v="1"/>
    <n v="4"/>
    <n v="1"/>
    <n v="5"/>
    <n v="1"/>
    <n v="1"/>
    <n v="1"/>
    <n v="1"/>
    <n v="1"/>
    <n v="4"/>
    <n v="1"/>
    <n v="1"/>
    <n v="5"/>
    <n v="1"/>
    <n v="1"/>
    <n v="2"/>
    <n v="1"/>
    <m/>
    <m/>
    <m/>
    <m/>
    <n v="1"/>
    <m/>
    <m/>
    <m/>
    <m/>
    <m/>
    <m/>
    <m/>
    <m/>
    <n v="1"/>
    <m/>
    <m/>
    <m/>
    <m/>
    <s v="128.62.75.98"/>
    <d v="2016-01-15T00:00:00"/>
    <d v="1899-12-30T19:49:13"/>
  </r>
  <r>
    <s v="R_ub5TQYMz4QSRF3X"/>
    <n v="2"/>
    <x v="2"/>
    <s v="Freshman"/>
    <s v="11:00 - 12:30 pm"/>
    <s v="Finance"/>
    <m/>
    <s v="ON"/>
    <s v="ON"/>
    <m/>
    <m/>
    <s v="iPod"/>
    <s v="iPad"/>
    <x v="1"/>
    <n v="1"/>
    <m/>
    <m/>
    <m/>
    <m/>
    <m/>
    <s v="more than 35"/>
    <m/>
    <n v="1"/>
    <n v="1"/>
    <m/>
    <m/>
    <m/>
    <n v="1"/>
    <n v="1"/>
    <n v="1"/>
    <m/>
    <m/>
    <n v="3"/>
    <n v="4"/>
    <n v="3"/>
    <n v="3"/>
    <n v="2"/>
    <n v="3"/>
    <n v="3"/>
    <n v="1"/>
    <n v="4"/>
    <n v="2"/>
    <n v="2"/>
    <n v="2"/>
    <n v="2"/>
    <n v="2"/>
    <n v="2"/>
    <n v="2"/>
    <n v="2"/>
    <n v="3"/>
    <n v="3"/>
    <n v="3"/>
    <n v="2"/>
    <n v="2"/>
    <n v="1"/>
    <m/>
    <m/>
    <m/>
    <m/>
    <m/>
    <m/>
    <m/>
    <m/>
    <n v="1"/>
    <m/>
    <m/>
    <m/>
    <m/>
    <m/>
    <m/>
    <m/>
    <m/>
    <s v="108.92.242.233"/>
    <d v="2016-01-15T00:00:00"/>
    <d v="1899-12-30T19:48:53"/>
  </r>
  <r>
    <s v="R_40GUYIybArJMe2J"/>
    <n v="5"/>
    <x v="2"/>
    <s v="Freshman"/>
    <s v="12:30 - 2:00 pm"/>
    <s v="Other or Undecided"/>
    <s v="ON"/>
    <s v="ON"/>
    <s v="ON"/>
    <s v="ON"/>
    <s v="ON"/>
    <s v="iPod"/>
    <m/>
    <x v="4"/>
    <n v="1"/>
    <m/>
    <m/>
    <m/>
    <m/>
    <m/>
    <s v="21 to 25"/>
    <m/>
    <m/>
    <m/>
    <m/>
    <m/>
    <m/>
    <m/>
    <m/>
    <m/>
    <m/>
    <m/>
    <n v="3"/>
    <n v="2"/>
    <n v="2"/>
    <n v="1"/>
    <n v="1"/>
    <n v="1"/>
    <n v="4"/>
    <n v="1"/>
    <n v="2"/>
    <n v="4"/>
    <n v="2"/>
    <n v="2"/>
    <n v="1"/>
    <n v="1"/>
    <n v="3"/>
    <n v="1"/>
    <n v="1"/>
    <n v="3"/>
    <n v="2"/>
    <n v="2"/>
    <n v="1"/>
    <n v="1"/>
    <m/>
    <m/>
    <m/>
    <m/>
    <n v="1"/>
    <m/>
    <m/>
    <m/>
    <m/>
    <n v="1"/>
    <m/>
    <m/>
    <m/>
    <n v="1"/>
    <n v="1"/>
    <m/>
    <m/>
    <m/>
    <s v="216.80.141.118"/>
    <d v="2016-01-15T00:00:00"/>
    <d v="1899-12-30T19:53:40"/>
  </r>
  <r>
    <s v="R_3lFAMT6AA5B8Fgl"/>
    <n v="0"/>
    <x v="2"/>
    <s v="Freshman"/>
    <s v="9:30 - 11:00 am"/>
    <s v="Accounting"/>
    <m/>
    <m/>
    <m/>
    <m/>
    <m/>
    <s v="iPod"/>
    <m/>
    <x v="4"/>
    <n v="1"/>
    <m/>
    <m/>
    <m/>
    <m/>
    <m/>
    <s v="26 to 35"/>
    <m/>
    <m/>
    <m/>
    <m/>
    <m/>
    <m/>
    <m/>
    <m/>
    <m/>
    <m/>
    <m/>
    <n v="4"/>
    <n v="4"/>
    <n v="4"/>
    <n v="1"/>
    <n v="1"/>
    <n v="2"/>
    <n v="4"/>
    <n v="2"/>
    <n v="1"/>
    <n v="5"/>
    <n v="2"/>
    <n v="2"/>
    <n v="4"/>
    <n v="2"/>
    <n v="4"/>
    <n v="2"/>
    <n v="2"/>
    <n v="5"/>
    <n v="4"/>
    <n v="2"/>
    <n v="1"/>
    <n v="1"/>
    <n v="1"/>
    <m/>
    <m/>
    <m/>
    <n v="1"/>
    <n v="1"/>
    <m/>
    <n v="1"/>
    <m/>
    <m/>
    <m/>
    <m/>
    <m/>
    <n v="1"/>
    <n v="1"/>
    <m/>
    <m/>
    <m/>
    <s v="209.30.132.143"/>
    <d v="2016-01-15T00:00:00"/>
    <d v="1899-12-30T19:56:45"/>
  </r>
  <r>
    <s v="R_A6UtrwyCjckSFbP"/>
    <n v="0"/>
    <x v="2"/>
    <s v="Freshman"/>
    <s v="12:30 - 2:00 pm"/>
    <s v="Other or Undecided"/>
    <m/>
    <m/>
    <m/>
    <m/>
    <m/>
    <s v="Other"/>
    <m/>
    <x v="1"/>
    <m/>
    <m/>
    <n v="1"/>
    <m/>
    <m/>
    <m/>
    <s v="more than 35"/>
    <n v="1"/>
    <n v="1"/>
    <n v="1"/>
    <n v="1"/>
    <n v="1"/>
    <m/>
    <m/>
    <n v="1"/>
    <n v="1"/>
    <m/>
    <m/>
    <n v="1"/>
    <n v="2"/>
    <n v="4"/>
    <n v="2"/>
    <n v="1"/>
    <n v="4"/>
    <n v="5"/>
    <n v="3"/>
    <n v="4"/>
    <n v="2"/>
    <n v="4"/>
    <n v="3"/>
    <n v="1"/>
    <n v="2"/>
    <n v="3"/>
    <n v="3"/>
    <n v="3"/>
    <n v="4"/>
    <n v="4"/>
    <n v="3"/>
    <n v="1"/>
    <n v="1"/>
    <m/>
    <m/>
    <m/>
    <m/>
    <m/>
    <n v="1"/>
    <m/>
    <m/>
    <m/>
    <m/>
    <n v="1"/>
    <n v="1"/>
    <n v="1"/>
    <n v="1"/>
    <n v="1"/>
    <m/>
    <m/>
    <m/>
    <s v="104.51.219.97"/>
    <d v="2016-01-15T00:00:00"/>
    <d v="1899-12-30T19:54:37"/>
  </r>
  <r>
    <s v="R_3gN8ZYfiLUVto5s"/>
    <n v="0"/>
    <x v="2"/>
    <s v="Freshman"/>
    <s v="9:30 - 11:00 am"/>
    <s v="Finance"/>
    <m/>
    <m/>
    <m/>
    <m/>
    <m/>
    <s v="iPod"/>
    <m/>
    <x v="1"/>
    <n v="1"/>
    <m/>
    <m/>
    <m/>
    <m/>
    <m/>
    <s v="11 to 15"/>
    <n v="1"/>
    <n v="1"/>
    <m/>
    <m/>
    <m/>
    <m/>
    <m/>
    <m/>
    <m/>
    <m/>
    <m/>
    <n v="4"/>
    <n v="4"/>
    <n v="3"/>
    <n v="3"/>
    <n v="2"/>
    <n v="2"/>
    <n v="4"/>
    <n v="1"/>
    <n v="5"/>
    <n v="5"/>
    <n v="4"/>
    <n v="4"/>
    <n v="2"/>
    <n v="2"/>
    <n v="4"/>
    <n v="1"/>
    <n v="1"/>
    <n v="4"/>
    <n v="4"/>
    <n v="1"/>
    <n v="4"/>
    <n v="1"/>
    <m/>
    <m/>
    <m/>
    <m/>
    <m/>
    <m/>
    <m/>
    <m/>
    <m/>
    <m/>
    <n v="1"/>
    <m/>
    <m/>
    <n v="1"/>
    <m/>
    <m/>
    <m/>
    <m/>
    <s v="50.240.244.26"/>
    <d v="2016-01-15T00:00:00"/>
    <d v="1899-12-30T19:58:39"/>
  </r>
  <r>
    <s v="R_2veQotNkFAt9c1O"/>
    <n v="5"/>
    <x v="2"/>
    <s v="Freshman"/>
    <s v="11:00 - 12:30 pm"/>
    <s v="Other or Undecided"/>
    <s v="ON"/>
    <s v="ON"/>
    <s v="ON"/>
    <s v="ON"/>
    <s v="ON"/>
    <s v="iPod"/>
    <s v="Samsung"/>
    <x v="4"/>
    <n v="1"/>
    <m/>
    <m/>
    <m/>
    <m/>
    <m/>
    <s v="6 to 10"/>
    <n v="1"/>
    <n v="1"/>
    <n v="1"/>
    <n v="1"/>
    <n v="1"/>
    <n v="1"/>
    <n v="1"/>
    <n v="1"/>
    <n v="1"/>
    <n v="1"/>
    <m/>
    <n v="4"/>
    <n v="4"/>
    <n v="2"/>
    <n v="2"/>
    <n v="2"/>
    <n v="2"/>
    <n v="4"/>
    <n v="2"/>
    <n v="5"/>
    <n v="5"/>
    <n v="5"/>
    <n v="3"/>
    <n v="2"/>
    <n v="2"/>
    <n v="4"/>
    <n v="2"/>
    <n v="4"/>
    <n v="1"/>
    <n v="4"/>
    <n v="3"/>
    <n v="2"/>
    <n v="1"/>
    <m/>
    <m/>
    <n v="1"/>
    <m/>
    <n v="1"/>
    <m/>
    <m/>
    <n v="1"/>
    <m/>
    <n v="1"/>
    <m/>
    <m/>
    <n v="1"/>
    <n v="1"/>
    <n v="1"/>
    <m/>
    <m/>
    <m/>
    <s v="172.4.65.3"/>
    <d v="2016-01-15T00:00:00"/>
    <d v="1899-12-30T19:57:07"/>
  </r>
  <r>
    <s v="R_b8vu9fr4rnIzkPv"/>
    <n v="0"/>
    <x v="2"/>
    <s v="Freshman"/>
    <s v="12:30 - 2:00 pm"/>
    <s v="Supply Chain"/>
    <m/>
    <m/>
    <m/>
    <m/>
    <m/>
    <s v="iPod"/>
    <s v="iPad"/>
    <x v="1"/>
    <n v="1"/>
    <m/>
    <m/>
    <m/>
    <m/>
    <m/>
    <s v="16 to 20"/>
    <m/>
    <n v="1"/>
    <m/>
    <m/>
    <m/>
    <m/>
    <m/>
    <n v="1"/>
    <n v="1"/>
    <m/>
    <m/>
    <n v="2"/>
    <n v="3"/>
    <n v="2"/>
    <n v="1"/>
    <n v="1"/>
    <n v="1"/>
    <n v="4"/>
    <n v="1"/>
    <n v="2"/>
    <n v="4"/>
    <n v="5"/>
    <n v="2"/>
    <n v="1"/>
    <n v="4"/>
    <n v="2"/>
    <n v="2"/>
    <n v="2"/>
    <n v="3"/>
    <n v="3"/>
    <n v="1"/>
    <n v="2"/>
    <n v="1"/>
    <n v="1"/>
    <m/>
    <m/>
    <m/>
    <m/>
    <m/>
    <m/>
    <m/>
    <m/>
    <m/>
    <m/>
    <m/>
    <m/>
    <n v="1"/>
    <n v="1"/>
    <m/>
    <m/>
    <m/>
    <s v="73.166.40.121"/>
    <d v="2016-01-15T00:00:00"/>
    <d v="1899-12-30T19:56:01"/>
  </r>
  <r>
    <s v="R_3Gea2RxEkCDyvAs"/>
    <n v="0"/>
    <x v="2"/>
    <s v="Freshman"/>
    <s v="9:30 - 11:00 am"/>
    <s v="Finance"/>
    <m/>
    <m/>
    <m/>
    <m/>
    <m/>
    <s v="iPod"/>
    <m/>
    <x v="3"/>
    <n v="1"/>
    <m/>
    <m/>
    <m/>
    <m/>
    <m/>
    <s v="16 to 20"/>
    <m/>
    <m/>
    <m/>
    <m/>
    <m/>
    <m/>
    <m/>
    <m/>
    <m/>
    <m/>
    <m/>
    <n v="4"/>
    <n v="3"/>
    <n v="4"/>
    <n v="1"/>
    <n v="1"/>
    <n v="2"/>
    <n v="3"/>
    <n v="1"/>
    <n v="4"/>
    <n v="4"/>
    <n v="4"/>
    <n v="2"/>
    <n v="2"/>
    <n v="1"/>
    <n v="3"/>
    <n v="1"/>
    <n v="1"/>
    <n v="4"/>
    <n v="4"/>
    <n v="2"/>
    <n v="4"/>
    <n v="2"/>
    <n v="1"/>
    <m/>
    <m/>
    <m/>
    <m/>
    <m/>
    <m/>
    <n v="1"/>
    <m/>
    <m/>
    <n v="1"/>
    <n v="1"/>
    <m/>
    <n v="1"/>
    <n v="1"/>
    <m/>
    <m/>
    <n v="1"/>
    <s v="108.82.221.119"/>
    <d v="2016-01-15T00:00:00"/>
    <d v="1899-12-30T20:11:27"/>
  </r>
  <r>
    <s v="R_02OhujX1heP05RT"/>
    <n v="0"/>
    <x v="2"/>
    <s v="Freshman"/>
    <s v="11:00 - 12:30 pm"/>
    <s v="Finance"/>
    <m/>
    <m/>
    <m/>
    <m/>
    <m/>
    <s v="iPod"/>
    <s v="iPad"/>
    <x v="0"/>
    <n v="1"/>
    <m/>
    <m/>
    <m/>
    <m/>
    <m/>
    <s v="21 to 25"/>
    <m/>
    <n v="1"/>
    <m/>
    <m/>
    <m/>
    <m/>
    <n v="1"/>
    <n v="1"/>
    <n v="1"/>
    <m/>
    <m/>
    <n v="4"/>
    <n v="2"/>
    <n v="3"/>
    <n v="2"/>
    <n v="2"/>
    <n v="2"/>
    <n v="4"/>
    <n v="2"/>
    <n v="4"/>
    <n v="2"/>
    <n v="3"/>
    <n v="3"/>
    <n v="3"/>
    <n v="2"/>
    <n v="2"/>
    <n v="4"/>
    <n v="3"/>
    <n v="4"/>
    <n v="4"/>
    <n v="3"/>
    <n v="3"/>
    <n v="3"/>
    <m/>
    <m/>
    <m/>
    <m/>
    <m/>
    <m/>
    <m/>
    <m/>
    <m/>
    <m/>
    <n v="1"/>
    <m/>
    <m/>
    <n v="1"/>
    <n v="1"/>
    <m/>
    <m/>
    <m/>
    <s v="99.9.29.40"/>
    <d v="2016-01-15T00:00:00"/>
    <d v="1899-12-30T20:10:53"/>
  </r>
  <r>
    <s v="R_1DqDRX5h5UKqS6T"/>
    <n v="5"/>
    <x v="2"/>
    <s v="Freshman"/>
    <s v="12:30 - 2:00 pm"/>
    <s v="Finance"/>
    <s v="ON"/>
    <s v="ON"/>
    <s v="ON"/>
    <s v="ON"/>
    <s v="ON"/>
    <s v="iPod"/>
    <s v="iPad"/>
    <x v="1"/>
    <n v="1"/>
    <m/>
    <m/>
    <m/>
    <m/>
    <m/>
    <s v="21 to 25"/>
    <m/>
    <n v="1"/>
    <m/>
    <m/>
    <m/>
    <m/>
    <m/>
    <m/>
    <n v="1"/>
    <m/>
    <m/>
    <n v="4"/>
    <n v="2"/>
    <n v="4"/>
    <n v="2"/>
    <n v="2"/>
    <n v="2"/>
    <n v="4"/>
    <n v="4"/>
    <n v="4"/>
    <n v="4"/>
    <n v="1"/>
    <n v="4"/>
    <n v="1"/>
    <n v="2"/>
    <n v="2"/>
    <n v="1"/>
    <n v="1"/>
    <n v="5"/>
    <n v="4"/>
    <n v="2"/>
    <n v="2"/>
    <n v="2"/>
    <n v="1"/>
    <m/>
    <m/>
    <m/>
    <m/>
    <m/>
    <m/>
    <m/>
    <m/>
    <m/>
    <m/>
    <m/>
    <n v="1"/>
    <n v="1"/>
    <n v="1"/>
    <m/>
    <m/>
    <m/>
    <s v="128.62.76.28"/>
    <d v="2016-01-15T00:00:00"/>
    <d v="1899-12-30T20:11:59"/>
  </r>
  <r>
    <s v="R_2S1tDMs0qKIZhS0"/>
    <n v="2"/>
    <x v="2"/>
    <s v="Sophomore"/>
    <s v="11:00 - 12:30 pm"/>
    <s v="Finance"/>
    <s v="ON"/>
    <s v="ON"/>
    <m/>
    <m/>
    <m/>
    <s v="iPod"/>
    <s v="Other"/>
    <x v="0"/>
    <m/>
    <m/>
    <m/>
    <m/>
    <m/>
    <n v="1"/>
    <s v="11 to 15"/>
    <m/>
    <n v="1"/>
    <m/>
    <m/>
    <m/>
    <m/>
    <m/>
    <m/>
    <m/>
    <m/>
    <m/>
    <n v="1"/>
    <n v="3"/>
    <n v="4"/>
    <n v="1"/>
    <n v="1"/>
    <n v="1"/>
    <n v="5"/>
    <n v="4"/>
    <n v="4"/>
    <n v="5"/>
    <n v="5"/>
    <n v="3"/>
    <n v="1"/>
    <n v="3"/>
    <n v="5"/>
    <n v="2"/>
    <n v="2"/>
    <n v="5"/>
    <n v="5"/>
    <n v="3"/>
    <n v="1"/>
    <n v="3"/>
    <n v="1"/>
    <m/>
    <m/>
    <m/>
    <m/>
    <m/>
    <m/>
    <m/>
    <m/>
    <m/>
    <n v="1"/>
    <n v="1"/>
    <n v="1"/>
    <n v="1"/>
    <n v="1"/>
    <m/>
    <m/>
    <m/>
    <s v="108.236.14.7"/>
    <d v="2016-01-15T00:00:00"/>
    <d v="1899-12-30T20:13:42"/>
  </r>
  <r>
    <s v="R_2CmrqH8M0YLasvN"/>
    <n v="4"/>
    <x v="2"/>
    <s v="Freshman"/>
    <s v="12:30 - 2:00 pm"/>
    <s v="Management"/>
    <s v="ON"/>
    <s v="ON"/>
    <s v="ON"/>
    <s v="ON"/>
    <m/>
    <s v="iPod"/>
    <s v="iPad"/>
    <x v="0"/>
    <n v="1"/>
    <m/>
    <m/>
    <m/>
    <m/>
    <m/>
    <s v="11 to 15"/>
    <m/>
    <m/>
    <m/>
    <m/>
    <m/>
    <m/>
    <n v="1"/>
    <n v="1"/>
    <n v="1"/>
    <m/>
    <m/>
    <n v="3"/>
    <n v="4"/>
    <n v="3"/>
    <n v="2"/>
    <n v="2"/>
    <n v="3"/>
    <n v="4"/>
    <n v="3"/>
    <n v="2"/>
    <n v="4"/>
    <n v="4"/>
    <n v="3"/>
    <n v="2"/>
    <n v="3"/>
    <n v="4"/>
    <n v="2"/>
    <n v="2"/>
    <n v="3"/>
    <n v="2"/>
    <n v="2"/>
    <n v="2"/>
    <n v="2"/>
    <n v="1"/>
    <m/>
    <m/>
    <m/>
    <n v="1"/>
    <m/>
    <m/>
    <n v="1"/>
    <m/>
    <m/>
    <m/>
    <m/>
    <m/>
    <n v="1"/>
    <n v="1"/>
    <m/>
    <m/>
    <m/>
    <s v="128.62.79.147"/>
    <d v="2016-01-15T00:00:00"/>
    <d v="1899-12-30T20:20:57"/>
  </r>
  <r>
    <s v="R_bPzxmXIRqgdAWvT"/>
    <n v="5"/>
    <x v="2"/>
    <s v="Freshman"/>
    <s v="12:30 - 2:00 pm"/>
    <s v="Finance"/>
    <s v="ON"/>
    <s v="ON"/>
    <s v="ON"/>
    <s v="ON"/>
    <s v="ON"/>
    <s v="iPod"/>
    <s v="Other"/>
    <x v="3"/>
    <n v="1"/>
    <m/>
    <m/>
    <m/>
    <m/>
    <m/>
    <s v="more than 35"/>
    <n v="1"/>
    <n v="1"/>
    <m/>
    <n v="1"/>
    <m/>
    <m/>
    <m/>
    <n v="1"/>
    <m/>
    <n v="1"/>
    <m/>
    <n v="2"/>
    <n v="3"/>
    <n v="4"/>
    <n v="3"/>
    <n v="2"/>
    <n v="3"/>
    <n v="5"/>
    <n v="3"/>
    <n v="1"/>
    <n v="5"/>
    <n v="2"/>
    <n v="2"/>
    <n v="1"/>
    <n v="2"/>
    <n v="4"/>
    <n v="3"/>
    <n v="2"/>
    <n v="2"/>
    <n v="3"/>
    <n v="2"/>
    <n v="4"/>
    <n v="2"/>
    <m/>
    <m/>
    <m/>
    <m/>
    <n v="1"/>
    <m/>
    <m/>
    <m/>
    <m/>
    <n v="1"/>
    <n v="1"/>
    <m/>
    <m/>
    <n v="1"/>
    <n v="1"/>
    <m/>
    <m/>
    <m/>
    <s v="99.164.73.252"/>
    <d v="2016-01-15T00:00:00"/>
    <d v="1899-12-30T20:27:43"/>
  </r>
  <r>
    <s v="R_1meLr6IlKEj2c7M"/>
    <n v="0"/>
    <x v="2"/>
    <s v="Freshman"/>
    <s v="12:30 - 2:00 pm"/>
    <s v="Finance"/>
    <m/>
    <m/>
    <m/>
    <m/>
    <m/>
    <s v="iPod"/>
    <s v="iPad"/>
    <x v="0"/>
    <n v="1"/>
    <m/>
    <m/>
    <m/>
    <m/>
    <m/>
    <s v="16 to 20"/>
    <n v="1"/>
    <n v="1"/>
    <n v="1"/>
    <n v="1"/>
    <n v="1"/>
    <m/>
    <n v="1"/>
    <n v="1"/>
    <n v="1"/>
    <n v="1"/>
    <m/>
    <n v="4"/>
    <n v="5"/>
    <n v="3"/>
    <n v="2"/>
    <n v="3"/>
    <n v="3"/>
    <n v="3"/>
    <n v="3"/>
    <n v="5"/>
    <n v="5"/>
    <n v="5"/>
    <n v="5"/>
    <n v="5"/>
    <n v="4"/>
    <n v="4"/>
    <n v="2"/>
    <n v="3"/>
    <n v="4"/>
    <n v="5"/>
    <n v="3"/>
    <n v="2"/>
    <n v="4"/>
    <n v="1"/>
    <n v="1"/>
    <n v="1"/>
    <n v="1"/>
    <m/>
    <n v="1"/>
    <n v="1"/>
    <n v="1"/>
    <m/>
    <n v="1"/>
    <m/>
    <n v="1"/>
    <n v="1"/>
    <n v="1"/>
    <n v="1"/>
    <n v="1"/>
    <m/>
    <m/>
    <s v="108.248.173.0"/>
    <d v="2016-01-15T00:00:00"/>
    <d v="1899-12-30T20:47:05"/>
  </r>
  <r>
    <s v="R_3G6rfTwq499Xetz"/>
    <n v="0"/>
    <x v="2"/>
    <s v="Freshman"/>
    <s v="11:00 - 12:30 pm"/>
    <s v="Finance"/>
    <m/>
    <m/>
    <m/>
    <m/>
    <m/>
    <s v="iPod"/>
    <s v="iPad"/>
    <x v="1"/>
    <n v="1"/>
    <m/>
    <m/>
    <m/>
    <m/>
    <m/>
    <s v="11 to 15"/>
    <n v="1"/>
    <n v="1"/>
    <m/>
    <m/>
    <m/>
    <m/>
    <m/>
    <n v="1"/>
    <n v="1"/>
    <m/>
    <m/>
    <n v="3"/>
    <n v="3"/>
    <n v="4"/>
    <n v="3"/>
    <n v="2"/>
    <n v="2"/>
    <n v="4"/>
    <n v="4"/>
    <n v="2"/>
    <n v="5"/>
    <n v="4"/>
    <n v="4"/>
    <n v="1"/>
    <n v="3"/>
    <n v="4"/>
    <n v="2"/>
    <n v="4"/>
    <n v="4"/>
    <n v="4"/>
    <n v="2"/>
    <n v="1"/>
    <n v="2"/>
    <n v="1"/>
    <m/>
    <m/>
    <m/>
    <m/>
    <m/>
    <m/>
    <m/>
    <m/>
    <m/>
    <n v="1"/>
    <n v="1"/>
    <m/>
    <n v="1"/>
    <n v="1"/>
    <m/>
    <m/>
    <m/>
    <s v="70.114.134.202"/>
    <d v="2016-01-15T00:00:00"/>
    <d v="1899-12-30T20:43:45"/>
  </r>
  <r>
    <s v="R_1jZZgGdDxLpjxwm"/>
    <n v="0"/>
    <x v="2"/>
    <s v="Freshman"/>
    <s v="12:30 - 2:00 pm"/>
    <s v="Accounting"/>
    <m/>
    <m/>
    <m/>
    <m/>
    <m/>
    <s v="iPod"/>
    <s v="iPad"/>
    <x v="0"/>
    <n v="1"/>
    <m/>
    <m/>
    <m/>
    <m/>
    <m/>
    <s v="more than 35"/>
    <m/>
    <m/>
    <m/>
    <m/>
    <m/>
    <m/>
    <m/>
    <m/>
    <m/>
    <m/>
    <m/>
    <n v="2"/>
    <n v="2"/>
    <n v="3"/>
    <n v="2"/>
    <n v="2"/>
    <n v="1"/>
    <n v="4"/>
    <n v="2"/>
    <n v="4"/>
    <n v="5"/>
    <n v="2"/>
    <n v="2"/>
    <n v="2"/>
    <n v="2"/>
    <n v="2"/>
    <n v="2"/>
    <n v="2"/>
    <n v="4"/>
    <n v="4"/>
    <n v="2"/>
    <n v="3"/>
    <n v="2"/>
    <m/>
    <m/>
    <m/>
    <m/>
    <m/>
    <m/>
    <m/>
    <m/>
    <m/>
    <m/>
    <m/>
    <m/>
    <m/>
    <n v="1"/>
    <m/>
    <m/>
    <m/>
    <m/>
    <s v="173.185.54.248"/>
    <d v="2016-01-15T00:00:00"/>
    <d v="1899-12-30T19:58:22"/>
  </r>
  <r>
    <s v="R_2EoEaxCKsSXuVA2"/>
    <n v="4"/>
    <x v="2"/>
    <s v="Freshman"/>
    <s v="9:30 - 11:00 am"/>
    <s v="Accounting"/>
    <s v="ON"/>
    <s v="ON"/>
    <s v="ON"/>
    <m/>
    <s v="ON"/>
    <s v="iPod"/>
    <s v="Other"/>
    <x v="1"/>
    <n v="1"/>
    <m/>
    <m/>
    <m/>
    <m/>
    <m/>
    <s v="6 to 10"/>
    <n v="1"/>
    <n v="1"/>
    <m/>
    <n v="1"/>
    <n v="1"/>
    <m/>
    <m/>
    <m/>
    <m/>
    <n v="1"/>
    <m/>
    <n v="3"/>
    <n v="2"/>
    <n v="1"/>
    <n v="2"/>
    <n v="3"/>
    <n v="1"/>
    <n v="4"/>
    <n v="1"/>
    <n v="4"/>
    <n v="4"/>
    <n v="5"/>
    <n v="3"/>
    <n v="2"/>
    <n v="2"/>
    <n v="4"/>
    <n v="2"/>
    <n v="4"/>
    <n v="3"/>
    <n v="3"/>
    <n v="2"/>
    <n v="1"/>
    <n v="1"/>
    <m/>
    <m/>
    <m/>
    <m/>
    <m/>
    <m/>
    <m/>
    <m/>
    <m/>
    <n v="1"/>
    <m/>
    <m/>
    <m/>
    <n v="1"/>
    <n v="1"/>
    <m/>
    <m/>
    <m/>
    <s v="70.210.196.234"/>
    <d v="2016-01-15T00:00:00"/>
    <d v="1899-12-30T21:18:09"/>
  </r>
  <r>
    <s v="R_3kcsXhluNtryoZU"/>
    <n v="0"/>
    <x v="2"/>
    <s v="Freshman"/>
    <s v="9:30 - 11:00 am"/>
    <s v="Supply Chain"/>
    <m/>
    <m/>
    <m/>
    <m/>
    <m/>
    <s v="iPod"/>
    <s v="Other Android"/>
    <x v="4"/>
    <n v="1"/>
    <m/>
    <m/>
    <m/>
    <m/>
    <m/>
    <s v="16 to 20"/>
    <m/>
    <n v="1"/>
    <n v="1"/>
    <m/>
    <m/>
    <m/>
    <n v="1"/>
    <n v="1"/>
    <n v="1"/>
    <m/>
    <m/>
    <n v="2"/>
    <n v="4"/>
    <n v="3"/>
    <n v="2"/>
    <n v="2"/>
    <n v="2"/>
    <n v="4"/>
    <n v="2"/>
    <n v="4"/>
    <n v="5"/>
    <n v="4"/>
    <n v="3"/>
    <n v="2"/>
    <n v="2"/>
    <n v="2"/>
    <n v="2"/>
    <n v="4"/>
    <n v="3"/>
    <n v="2"/>
    <n v="1"/>
    <n v="1"/>
    <n v="1"/>
    <m/>
    <m/>
    <m/>
    <m/>
    <m/>
    <m/>
    <m/>
    <m/>
    <m/>
    <m/>
    <n v="1"/>
    <m/>
    <m/>
    <n v="1"/>
    <n v="1"/>
    <m/>
    <m/>
    <m/>
    <s v="70.114.151.58"/>
    <d v="2016-01-15T00:00:00"/>
    <d v="1899-12-30T21:24:41"/>
  </r>
  <r>
    <s v="R_qEBpAjBu32jOGTT"/>
    <n v="0"/>
    <x v="2"/>
    <s v="Freshman"/>
    <s v="11:00 - 12:30 pm"/>
    <s v="Finance"/>
    <m/>
    <m/>
    <m/>
    <m/>
    <m/>
    <s v="iPod"/>
    <m/>
    <x v="0"/>
    <n v="1"/>
    <m/>
    <m/>
    <m/>
    <m/>
    <m/>
    <s v="more than 35"/>
    <m/>
    <n v="1"/>
    <m/>
    <m/>
    <m/>
    <m/>
    <m/>
    <n v="1"/>
    <m/>
    <m/>
    <m/>
    <n v="4"/>
    <n v="3"/>
    <n v="4"/>
    <n v="2"/>
    <n v="2"/>
    <n v="2"/>
    <n v="2"/>
    <n v="2"/>
    <n v="5"/>
    <n v="5"/>
    <n v="4"/>
    <n v="4"/>
    <n v="3"/>
    <n v="3"/>
    <n v="4"/>
    <n v="3"/>
    <n v="3"/>
    <n v="4"/>
    <n v="4"/>
    <n v="3"/>
    <n v="2"/>
    <n v="4"/>
    <m/>
    <m/>
    <n v="1"/>
    <m/>
    <n v="1"/>
    <m/>
    <m/>
    <m/>
    <m/>
    <n v="1"/>
    <n v="1"/>
    <m/>
    <n v="1"/>
    <n v="1"/>
    <m/>
    <m/>
    <m/>
    <m/>
    <s v="73.32.178.223"/>
    <d v="2016-01-15T00:00:00"/>
    <d v="1899-12-30T20:50:56"/>
  </r>
  <r>
    <s v="R_w4RdPI4B4A1gHJL"/>
    <n v="0"/>
    <x v="2"/>
    <s v="Freshman"/>
    <s v="11:00 - 12:30 pm"/>
    <s v="Finance"/>
    <m/>
    <m/>
    <m/>
    <m/>
    <m/>
    <s v="iPod"/>
    <m/>
    <x v="3"/>
    <n v="1"/>
    <m/>
    <m/>
    <m/>
    <m/>
    <m/>
    <s v="16 to 20"/>
    <m/>
    <n v="1"/>
    <m/>
    <m/>
    <n v="1"/>
    <m/>
    <m/>
    <m/>
    <m/>
    <m/>
    <m/>
    <n v="4"/>
    <n v="4"/>
    <n v="3"/>
    <n v="2"/>
    <n v="3"/>
    <n v="3"/>
    <n v="4"/>
    <n v="4"/>
    <n v="5"/>
    <n v="4"/>
    <n v="4"/>
    <n v="4"/>
    <n v="2"/>
    <n v="2"/>
    <n v="4"/>
    <n v="3"/>
    <n v="4"/>
    <n v="4"/>
    <n v="4"/>
    <n v="2"/>
    <n v="3"/>
    <n v="2"/>
    <n v="1"/>
    <m/>
    <m/>
    <m/>
    <m/>
    <m/>
    <n v="1"/>
    <n v="1"/>
    <m/>
    <m/>
    <m/>
    <n v="1"/>
    <m/>
    <n v="1"/>
    <n v="1"/>
    <m/>
    <m/>
    <m/>
    <s v="67.11.179.248"/>
    <d v="2016-01-15T00:00:00"/>
    <d v="1899-12-30T21:36:22"/>
  </r>
  <r>
    <s v="R_3PO9WVQDS1UTYSz"/>
    <n v="2"/>
    <x v="2"/>
    <s v="Freshman"/>
    <s v="9:30 - 11:00 am"/>
    <s v="Marketing"/>
    <s v="ON"/>
    <m/>
    <m/>
    <s v="ON"/>
    <m/>
    <s v="iPod"/>
    <s v="iPad"/>
    <x v="0"/>
    <n v="1"/>
    <m/>
    <m/>
    <m/>
    <m/>
    <m/>
    <s v="6 to 10"/>
    <m/>
    <m/>
    <m/>
    <m/>
    <m/>
    <m/>
    <n v="1"/>
    <n v="1"/>
    <n v="1"/>
    <m/>
    <m/>
    <n v="4"/>
    <n v="3"/>
    <n v="2"/>
    <n v="1"/>
    <n v="2"/>
    <n v="2"/>
    <n v="5"/>
    <n v="4"/>
    <n v="4"/>
    <n v="4"/>
    <n v="2"/>
    <n v="4"/>
    <n v="2"/>
    <n v="4"/>
    <n v="4"/>
    <n v="3"/>
    <n v="5"/>
    <n v="2"/>
    <n v="4"/>
    <n v="2"/>
    <n v="1"/>
    <n v="1"/>
    <m/>
    <m/>
    <m/>
    <m/>
    <n v="1"/>
    <m/>
    <n v="1"/>
    <m/>
    <m/>
    <m/>
    <m/>
    <m/>
    <m/>
    <n v="1"/>
    <m/>
    <m/>
    <m/>
    <m/>
    <s v="70.234.248.189"/>
    <d v="2016-01-15T00:00:00"/>
    <d v="1899-12-30T22:11:15"/>
  </r>
  <r>
    <s v="R_3hhhDXmplwiHw5C"/>
    <n v="0"/>
    <x v="2"/>
    <s v="Freshman"/>
    <s v="12:30 - 2:00 pm"/>
    <s v="Finance"/>
    <m/>
    <m/>
    <m/>
    <m/>
    <m/>
    <s v="iPod"/>
    <s v="iPad"/>
    <x v="0"/>
    <n v="1"/>
    <m/>
    <m/>
    <m/>
    <m/>
    <m/>
    <s v="11 to 15"/>
    <m/>
    <m/>
    <m/>
    <m/>
    <m/>
    <m/>
    <n v="1"/>
    <m/>
    <m/>
    <m/>
    <m/>
    <n v="4"/>
    <n v="4"/>
    <n v="3"/>
    <n v="2"/>
    <n v="3"/>
    <n v="3"/>
    <n v="4"/>
    <n v="4"/>
    <n v="4"/>
    <n v="4"/>
    <n v="3"/>
    <n v="4"/>
    <n v="2"/>
    <n v="3"/>
    <n v="4"/>
    <n v="2"/>
    <n v="2"/>
    <n v="4"/>
    <n v="4"/>
    <n v="2"/>
    <n v="2"/>
    <n v="2"/>
    <n v="1"/>
    <m/>
    <m/>
    <m/>
    <n v="1"/>
    <n v="1"/>
    <m/>
    <n v="1"/>
    <n v="1"/>
    <n v="1"/>
    <m/>
    <m/>
    <m/>
    <n v="1"/>
    <n v="1"/>
    <m/>
    <m/>
    <m/>
    <s v="166.177.120.56"/>
    <d v="2016-01-15T00:00:00"/>
    <d v="1899-12-30T22:48:30"/>
  </r>
  <r>
    <s v="R_3EvcnMuTRF4jZN8"/>
    <n v="0"/>
    <x v="2"/>
    <s v="Freshman"/>
    <s v="11:00 - 12:30 pm"/>
    <s v="Marketing"/>
    <m/>
    <m/>
    <m/>
    <m/>
    <m/>
    <s v="iPod"/>
    <m/>
    <x v="0"/>
    <n v="1"/>
    <m/>
    <m/>
    <m/>
    <m/>
    <m/>
    <s v="more than 35"/>
    <m/>
    <m/>
    <m/>
    <m/>
    <m/>
    <m/>
    <m/>
    <m/>
    <m/>
    <m/>
    <m/>
    <n v="2"/>
    <n v="4"/>
    <n v="3"/>
    <n v="1"/>
    <n v="2"/>
    <n v="3"/>
    <n v="4"/>
    <n v="2"/>
    <n v="5"/>
    <n v="4"/>
    <n v="2"/>
    <n v="2"/>
    <n v="2"/>
    <n v="2"/>
    <n v="2"/>
    <n v="2"/>
    <n v="2"/>
    <n v="5"/>
    <n v="3"/>
    <n v="3"/>
    <n v="1"/>
    <n v="1"/>
    <m/>
    <m/>
    <m/>
    <m/>
    <m/>
    <m/>
    <m/>
    <m/>
    <m/>
    <m/>
    <m/>
    <m/>
    <m/>
    <n v="1"/>
    <n v="1"/>
    <m/>
    <m/>
    <m/>
    <s v="173.64.196.69"/>
    <d v="2016-01-15T00:00:00"/>
    <d v="1899-12-30T23:10:42"/>
  </r>
  <r>
    <s v="R_Y4QUUKQloej9s0V"/>
    <n v="0"/>
    <x v="2"/>
    <s v="Freshman"/>
    <s v="9:30 - 11:00 am"/>
    <s v="MIS"/>
    <m/>
    <m/>
    <m/>
    <m/>
    <m/>
    <s v="iPod"/>
    <s v="iPad"/>
    <x v="3"/>
    <m/>
    <m/>
    <n v="1"/>
    <m/>
    <m/>
    <m/>
    <s v="11 to 15"/>
    <n v="1"/>
    <n v="1"/>
    <n v="1"/>
    <n v="1"/>
    <m/>
    <n v="1"/>
    <m/>
    <n v="1"/>
    <n v="1"/>
    <m/>
    <m/>
    <n v="5"/>
    <n v="1"/>
    <n v="5"/>
    <n v="4"/>
    <n v="4"/>
    <n v="5"/>
    <n v="5"/>
    <n v="3"/>
    <n v="4"/>
    <n v="5"/>
    <n v="5"/>
    <n v="5"/>
    <n v="4"/>
    <n v="4"/>
    <n v="4"/>
    <n v="2"/>
    <n v="2"/>
    <n v="5"/>
    <n v="4"/>
    <n v="3"/>
    <n v="5"/>
    <n v="4"/>
    <n v="1"/>
    <m/>
    <m/>
    <m/>
    <n v="1"/>
    <n v="1"/>
    <m/>
    <m/>
    <m/>
    <m/>
    <m/>
    <n v="1"/>
    <n v="1"/>
    <n v="1"/>
    <n v="1"/>
    <m/>
    <m/>
    <m/>
    <s v="173.224.108.109"/>
    <d v="2016-01-15T00:00:00"/>
    <d v="1899-12-30T23:14:44"/>
  </r>
  <r>
    <s v="R_3EWjtEhvlmWeWe9"/>
    <n v="4"/>
    <x v="2"/>
    <s v="Freshman"/>
    <s v="12:30 - 2:00 pm"/>
    <s v="Other or Undecided"/>
    <s v="ON"/>
    <s v="ON"/>
    <s v="ON"/>
    <s v="ON"/>
    <m/>
    <s v="iPod"/>
    <s v="iPad"/>
    <x v="0"/>
    <n v="1"/>
    <m/>
    <m/>
    <m/>
    <m/>
    <m/>
    <s v="more than 35"/>
    <m/>
    <n v="1"/>
    <m/>
    <m/>
    <m/>
    <m/>
    <n v="1"/>
    <n v="1"/>
    <m/>
    <n v="1"/>
    <m/>
    <n v="3"/>
    <n v="2"/>
    <n v="4"/>
    <n v="2"/>
    <n v="3"/>
    <n v="3"/>
    <n v="3"/>
    <n v="2"/>
    <n v="3"/>
    <n v="3"/>
    <n v="4"/>
    <n v="4"/>
    <n v="2"/>
    <n v="3"/>
    <n v="4"/>
    <n v="4"/>
    <n v="4"/>
    <n v="4"/>
    <n v="4"/>
    <n v="2"/>
    <n v="2"/>
    <n v="2"/>
    <m/>
    <m/>
    <m/>
    <m/>
    <m/>
    <m/>
    <m/>
    <n v="1"/>
    <m/>
    <m/>
    <n v="1"/>
    <m/>
    <m/>
    <n v="1"/>
    <m/>
    <m/>
    <m/>
    <m/>
    <s v="107.140.138.99"/>
    <d v="2016-01-15T00:00:00"/>
    <d v="1899-12-30T22:48:45"/>
  </r>
  <r>
    <s v="R_2wQxx0jZVBeDuGp"/>
    <n v="0"/>
    <x v="2"/>
    <s v="Freshman"/>
    <s v="9:30 - 11:00 am"/>
    <s v="Finance"/>
    <m/>
    <m/>
    <m/>
    <m/>
    <m/>
    <s v="iPod"/>
    <m/>
    <x v="0"/>
    <n v="1"/>
    <m/>
    <m/>
    <m/>
    <m/>
    <m/>
    <s v="11 to 15"/>
    <m/>
    <m/>
    <m/>
    <m/>
    <m/>
    <m/>
    <m/>
    <m/>
    <m/>
    <m/>
    <m/>
    <n v="2"/>
    <n v="4"/>
    <n v="2"/>
    <n v="1"/>
    <n v="1"/>
    <n v="3"/>
    <n v="4"/>
    <n v="3"/>
    <n v="4"/>
    <n v="5"/>
    <n v="3"/>
    <n v="4"/>
    <n v="1"/>
    <n v="2"/>
    <n v="3"/>
    <n v="2"/>
    <n v="2"/>
    <n v="3"/>
    <n v="4"/>
    <n v="2"/>
    <n v="3"/>
    <n v="1"/>
    <n v="1"/>
    <m/>
    <m/>
    <m/>
    <m/>
    <m/>
    <m/>
    <m/>
    <m/>
    <m/>
    <m/>
    <m/>
    <m/>
    <n v="1"/>
    <m/>
    <m/>
    <m/>
    <m/>
    <s v="166.177.121.161"/>
    <d v="2016-01-16T00:00:00"/>
    <d v="1899-12-30T00:01:47"/>
  </r>
  <r>
    <s v="R_2anpercemNsIkAw"/>
    <n v="0"/>
    <x v="2"/>
    <s v="Freshman"/>
    <s v="9:30 - 11:00 am"/>
    <s v="Finance"/>
    <m/>
    <m/>
    <m/>
    <m/>
    <m/>
    <s v="iPod"/>
    <s v="Other"/>
    <x v="0"/>
    <n v="1"/>
    <m/>
    <m/>
    <m/>
    <m/>
    <m/>
    <s v="more than 35"/>
    <n v="1"/>
    <n v="1"/>
    <n v="1"/>
    <n v="1"/>
    <n v="1"/>
    <n v="1"/>
    <n v="1"/>
    <n v="1"/>
    <n v="1"/>
    <n v="1"/>
    <n v="1"/>
    <n v="2"/>
    <n v="4"/>
    <n v="4"/>
    <n v="3"/>
    <n v="2"/>
    <n v="4"/>
    <n v="3"/>
    <n v="2"/>
    <n v="4"/>
    <n v="4"/>
    <n v="4"/>
    <n v="4"/>
    <n v="2"/>
    <n v="2"/>
    <n v="4"/>
    <n v="3"/>
    <n v="4"/>
    <n v="5"/>
    <n v="5"/>
    <n v="4"/>
    <n v="3"/>
    <n v="3"/>
    <m/>
    <m/>
    <m/>
    <m/>
    <m/>
    <m/>
    <m/>
    <m/>
    <m/>
    <m/>
    <m/>
    <m/>
    <n v="1"/>
    <n v="1"/>
    <n v="1"/>
    <m/>
    <m/>
    <m/>
    <s v="66.190.76.7"/>
    <d v="2016-01-16T00:00:00"/>
    <d v="1899-12-30T00:07:08"/>
  </r>
  <r>
    <s v="R_2tMybOHdzsIL23T"/>
    <n v="0"/>
    <x v="2"/>
    <s v="Freshman"/>
    <s v="12:30 - 2:00 pm"/>
    <s v="Finance"/>
    <m/>
    <m/>
    <m/>
    <m/>
    <m/>
    <s v="iPod"/>
    <s v="iPad Mini"/>
    <x v="0"/>
    <n v="1"/>
    <m/>
    <m/>
    <m/>
    <m/>
    <m/>
    <s v="more than 35"/>
    <n v="1"/>
    <n v="1"/>
    <m/>
    <n v="1"/>
    <m/>
    <n v="1"/>
    <m/>
    <n v="1"/>
    <n v="1"/>
    <n v="1"/>
    <m/>
    <n v="4"/>
    <n v="4"/>
    <n v="5"/>
    <n v="2"/>
    <n v="2"/>
    <n v="4"/>
    <n v="5"/>
    <n v="3"/>
    <n v="5"/>
    <n v="5"/>
    <n v="4"/>
    <n v="4"/>
    <n v="2"/>
    <n v="3"/>
    <n v="4"/>
    <n v="2"/>
    <n v="2"/>
    <n v="5"/>
    <n v="4"/>
    <n v="2"/>
    <n v="3"/>
    <n v="4"/>
    <n v="1"/>
    <m/>
    <m/>
    <m/>
    <n v="1"/>
    <n v="1"/>
    <n v="1"/>
    <n v="1"/>
    <n v="1"/>
    <m/>
    <n v="1"/>
    <m/>
    <n v="1"/>
    <n v="1"/>
    <n v="1"/>
    <m/>
    <m/>
    <m/>
    <s v="162.231.213.171"/>
    <d v="2016-01-16T00:00:00"/>
    <d v="1899-12-30T00:36:37"/>
  </r>
  <r>
    <s v="R_1qWncwv96DHPGif"/>
    <n v="5"/>
    <x v="2"/>
    <s v="Freshman"/>
    <s v="9:30 - 11:00 am"/>
    <s v="Management"/>
    <s v="ON"/>
    <s v="ON"/>
    <s v="ON"/>
    <s v="ON"/>
    <s v="ON"/>
    <s v="iPod"/>
    <m/>
    <x v="0"/>
    <n v="1"/>
    <m/>
    <m/>
    <m/>
    <m/>
    <m/>
    <s v="21 to 25"/>
    <n v="1"/>
    <n v="1"/>
    <n v="1"/>
    <n v="1"/>
    <n v="1"/>
    <n v="1"/>
    <n v="1"/>
    <n v="1"/>
    <n v="1"/>
    <n v="1"/>
    <m/>
    <n v="4"/>
    <n v="2"/>
    <n v="3"/>
    <n v="2"/>
    <n v="3"/>
    <n v="3"/>
    <n v="4"/>
    <n v="5"/>
    <n v="5"/>
    <n v="4"/>
    <n v="4"/>
    <n v="3"/>
    <n v="3"/>
    <n v="2"/>
    <n v="3"/>
    <n v="2"/>
    <n v="2"/>
    <n v="5"/>
    <n v="5"/>
    <n v="4"/>
    <n v="2"/>
    <n v="2"/>
    <n v="1"/>
    <m/>
    <n v="1"/>
    <n v="1"/>
    <n v="1"/>
    <n v="1"/>
    <n v="1"/>
    <n v="1"/>
    <m/>
    <m/>
    <n v="1"/>
    <n v="1"/>
    <n v="1"/>
    <n v="1"/>
    <n v="1"/>
    <m/>
    <m/>
    <m/>
    <s v="76.101.177.25"/>
    <d v="2016-01-16T00:00:00"/>
    <d v="1899-12-30T05:39:08"/>
  </r>
  <r>
    <s v="R_XLhNbnKYGjavtxn"/>
    <n v="0"/>
    <x v="2"/>
    <s v="Freshman"/>
    <s v="9:30 - 11:00 am"/>
    <s v="Marketing"/>
    <m/>
    <m/>
    <m/>
    <m/>
    <m/>
    <s v="iPod"/>
    <s v="iPad"/>
    <x v="0"/>
    <n v="1"/>
    <m/>
    <m/>
    <m/>
    <m/>
    <m/>
    <s v="more than 35"/>
    <m/>
    <n v="1"/>
    <m/>
    <m/>
    <m/>
    <m/>
    <n v="1"/>
    <m/>
    <m/>
    <m/>
    <m/>
    <n v="2"/>
    <n v="4"/>
    <n v="4"/>
    <n v="1"/>
    <n v="1"/>
    <n v="2"/>
    <n v="4"/>
    <n v="2"/>
    <n v="4"/>
    <n v="5"/>
    <n v="2"/>
    <n v="2"/>
    <n v="2"/>
    <n v="4"/>
    <n v="4"/>
    <n v="2"/>
    <n v="2"/>
    <n v="4"/>
    <n v="3"/>
    <n v="2"/>
    <n v="2"/>
    <n v="2"/>
    <m/>
    <m/>
    <m/>
    <m/>
    <m/>
    <m/>
    <m/>
    <m/>
    <m/>
    <m/>
    <m/>
    <n v="1"/>
    <m/>
    <n v="1"/>
    <n v="1"/>
    <m/>
    <m/>
    <n v="1"/>
    <s v="70.209.24.153"/>
    <d v="2016-01-16T00:00:00"/>
    <d v="1899-12-30T06:06:27"/>
  </r>
  <r>
    <s v="R_2CjFQS01JpQM6yQ"/>
    <n v="0"/>
    <x v="2"/>
    <s v="Freshman"/>
    <s v="9:30 - 11:00 am"/>
    <s v="Supply Chain"/>
    <m/>
    <m/>
    <m/>
    <m/>
    <m/>
    <s v="iPod"/>
    <s v="iPad Mini"/>
    <x v="0"/>
    <n v="1"/>
    <m/>
    <m/>
    <m/>
    <m/>
    <m/>
    <s v="21 to 25"/>
    <m/>
    <m/>
    <m/>
    <m/>
    <m/>
    <m/>
    <m/>
    <m/>
    <m/>
    <m/>
    <m/>
    <n v="3"/>
    <n v="2"/>
    <n v="2"/>
    <n v="1"/>
    <n v="2"/>
    <n v="1"/>
    <n v="4"/>
    <n v="1"/>
    <n v="4"/>
    <n v="5"/>
    <n v="4"/>
    <n v="2"/>
    <n v="2"/>
    <n v="2"/>
    <n v="4"/>
    <n v="4"/>
    <n v="2"/>
    <n v="4"/>
    <n v="2"/>
    <n v="4"/>
    <n v="1"/>
    <n v="1"/>
    <m/>
    <m/>
    <m/>
    <m/>
    <m/>
    <m/>
    <m/>
    <m/>
    <m/>
    <n v="1"/>
    <m/>
    <m/>
    <m/>
    <n v="1"/>
    <m/>
    <m/>
    <m/>
    <m/>
    <s v="173.175.42.155"/>
    <d v="2016-01-16T00:00:00"/>
    <d v="1899-12-30T09:17:09"/>
  </r>
  <r>
    <s v="R_DoPixAMAIgTVJsJ"/>
    <n v="4"/>
    <x v="2"/>
    <s v="Junior"/>
    <s v="9:30 - 11:00 am"/>
    <s v="Other or Undecided"/>
    <s v="ON"/>
    <s v="ON"/>
    <s v="ON"/>
    <s v="ON"/>
    <m/>
    <s v="iPod"/>
    <m/>
    <x v="3"/>
    <n v="1"/>
    <m/>
    <m/>
    <m/>
    <m/>
    <m/>
    <s v="6 to 10"/>
    <m/>
    <n v="1"/>
    <m/>
    <m/>
    <m/>
    <n v="1"/>
    <m/>
    <n v="1"/>
    <n v="1"/>
    <m/>
    <m/>
    <n v="3"/>
    <n v="4"/>
    <n v="4"/>
    <n v="2"/>
    <n v="1"/>
    <n v="2"/>
    <n v="4"/>
    <n v="5"/>
    <n v="5"/>
    <n v="4"/>
    <n v="4"/>
    <n v="5"/>
    <n v="4"/>
    <n v="4"/>
    <n v="4"/>
    <n v="4"/>
    <n v="4"/>
    <n v="4"/>
    <n v="4"/>
    <n v="2"/>
    <n v="1"/>
    <n v="4"/>
    <m/>
    <m/>
    <n v="1"/>
    <m/>
    <m/>
    <m/>
    <m/>
    <m/>
    <m/>
    <m/>
    <m/>
    <n v="1"/>
    <n v="1"/>
    <n v="1"/>
    <n v="1"/>
    <m/>
    <m/>
    <m/>
    <s v="172.56.9.68"/>
    <d v="2016-01-16T00:00:00"/>
    <d v="1899-12-30T09:23:44"/>
  </r>
  <r>
    <s v="R_2VI1RyVu24Mzh9z"/>
    <n v="5"/>
    <x v="2"/>
    <s v="Freshman"/>
    <s v="12:30 - 2:00 pm"/>
    <s v="Other or Undecided"/>
    <s v="ON"/>
    <s v="ON"/>
    <s v="ON"/>
    <s v="ON"/>
    <s v="ON"/>
    <s v="iPod"/>
    <s v="Other"/>
    <x v="0"/>
    <n v="1"/>
    <m/>
    <m/>
    <m/>
    <m/>
    <m/>
    <s v="6 to 10"/>
    <m/>
    <n v="1"/>
    <m/>
    <m/>
    <m/>
    <m/>
    <n v="1"/>
    <m/>
    <m/>
    <m/>
    <m/>
    <n v="4"/>
    <n v="2"/>
    <n v="2"/>
    <n v="1"/>
    <n v="2"/>
    <n v="2"/>
    <n v="4"/>
    <n v="2"/>
    <n v="4"/>
    <n v="3"/>
    <n v="2"/>
    <n v="2"/>
    <n v="2"/>
    <n v="2"/>
    <n v="2"/>
    <n v="2"/>
    <n v="2"/>
    <n v="4"/>
    <n v="4"/>
    <n v="2"/>
    <n v="2"/>
    <n v="2"/>
    <m/>
    <m/>
    <m/>
    <m/>
    <m/>
    <n v="1"/>
    <m/>
    <n v="1"/>
    <m/>
    <m/>
    <m/>
    <m/>
    <m/>
    <n v="1"/>
    <m/>
    <m/>
    <m/>
    <m/>
    <s v="208.84.138.13"/>
    <d v="2016-01-16T00:00:00"/>
    <d v="1899-12-30T09:34:52"/>
  </r>
  <r>
    <s v="R_2qjAe96216h5UQF"/>
    <n v="0"/>
    <x v="2"/>
    <s v="Freshman"/>
    <s v="11:00 - 12:30 pm"/>
    <s v="Other or Undecided"/>
    <m/>
    <m/>
    <m/>
    <m/>
    <m/>
    <s v="iPod"/>
    <s v="Other"/>
    <x v="1"/>
    <n v="1"/>
    <m/>
    <m/>
    <m/>
    <m/>
    <m/>
    <s v="1 to 5"/>
    <m/>
    <m/>
    <m/>
    <m/>
    <m/>
    <m/>
    <m/>
    <m/>
    <m/>
    <m/>
    <m/>
    <n v="3"/>
    <n v="4"/>
    <n v="2"/>
    <n v="1"/>
    <n v="2"/>
    <n v="1"/>
    <n v="2"/>
    <n v="2"/>
    <n v="3"/>
    <n v="2"/>
    <n v="2"/>
    <n v="2"/>
    <n v="2"/>
    <n v="2"/>
    <n v="2"/>
    <n v="3"/>
    <n v="2"/>
    <n v="2"/>
    <n v="2"/>
    <n v="2"/>
    <n v="1"/>
    <n v="2"/>
    <m/>
    <m/>
    <m/>
    <m/>
    <m/>
    <m/>
    <m/>
    <m/>
    <m/>
    <m/>
    <m/>
    <m/>
    <m/>
    <n v="1"/>
    <n v="1"/>
    <m/>
    <m/>
    <m/>
    <s v="208.124.10.71"/>
    <d v="2016-01-16T00:00:00"/>
    <d v="1899-12-30T09:41:41"/>
  </r>
  <r>
    <s v="R_2YrIgGo1xvxwRyh"/>
    <n v="1"/>
    <x v="2"/>
    <s v="Freshman"/>
    <s v="9:30 - 11:00 am"/>
    <s v="Other or Undecided"/>
    <m/>
    <m/>
    <m/>
    <s v="ON"/>
    <m/>
    <s v="iPod"/>
    <s v="Other"/>
    <x v="4"/>
    <n v="1"/>
    <m/>
    <m/>
    <m/>
    <m/>
    <m/>
    <s v="1 to 5"/>
    <m/>
    <m/>
    <m/>
    <m/>
    <m/>
    <m/>
    <m/>
    <m/>
    <m/>
    <m/>
    <m/>
    <n v="3"/>
    <n v="4"/>
    <n v="1"/>
    <n v="1"/>
    <n v="1"/>
    <n v="1"/>
    <n v="4"/>
    <n v="2"/>
    <n v="4"/>
    <n v="3"/>
    <n v="2"/>
    <n v="2"/>
    <n v="2"/>
    <n v="2"/>
    <n v="3"/>
    <n v="2"/>
    <n v="3"/>
    <n v="4"/>
    <n v="2"/>
    <n v="2"/>
    <n v="1"/>
    <n v="1"/>
    <m/>
    <m/>
    <m/>
    <m/>
    <n v="1"/>
    <m/>
    <m/>
    <n v="1"/>
    <m/>
    <m/>
    <m/>
    <m/>
    <m/>
    <n v="1"/>
    <m/>
    <m/>
    <m/>
    <m/>
    <s v="66.112.236.29"/>
    <d v="2016-01-16T00:00:00"/>
    <d v="1899-12-30T10:30:28"/>
  </r>
  <r>
    <s v="R_2RaVK2Yd1BxTPAS"/>
    <n v="0"/>
    <x v="2"/>
    <s v="Freshman"/>
    <s v="11:00 - 12:30 pm"/>
    <s v="Management"/>
    <m/>
    <m/>
    <m/>
    <m/>
    <m/>
    <s v="iPod"/>
    <s v="Other"/>
    <x v="0"/>
    <n v="1"/>
    <m/>
    <m/>
    <m/>
    <m/>
    <m/>
    <s v="11 to 15"/>
    <m/>
    <m/>
    <m/>
    <m/>
    <m/>
    <m/>
    <n v="1"/>
    <m/>
    <m/>
    <m/>
    <m/>
    <n v="2"/>
    <n v="4"/>
    <n v="3"/>
    <n v="1"/>
    <n v="1"/>
    <n v="2"/>
    <n v="4"/>
    <n v="1"/>
    <n v="4"/>
    <n v="3"/>
    <n v="2"/>
    <n v="2"/>
    <n v="2"/>
    <n v="2"/>
    <n v="2"/>
    <n v="2"/>
    <n v="2"/>
    <n v="4"/>
    <n v="3"/>
    <n v="2"/>
    <n v="1"/>
    <n v="1"/>
    <m/>
    <m/>
    <m/>
    <m/>
    <m/>
    <m/>
    <m/>
    <m/>
    <n v="1"/>
    <m/>
    <n v="1"/>
    <n v="1"/>
    <m/>
    <n v="1"/>
    <n v="1"/>
    <m/>
    <m/>
    <m/>
    <s v="107.107.187.169"/>
    <d v="2016-01-16T00:00:00"/>
    <d v="1899-12-30T10:32:39"/>
  </r>
  <r>
    <s v="R_1i8pl8hS9UC8K7u"/>
    <n v="5"/>
    <x v="2"/>
    <s v="Freshman"/>
    <s v="9:30 - 11:00 am"/>
    <s v="Supply Chain"/>
    <s v="ON"/>
    <s v="ON"/>
    <s v="ON"/>
    <s v="ON"/>
    <s v="ON"/>
    <s v="iPod"/>
    <s v="Other"/>
    <x v="1"/>
    <n v="1"/>
    <m/>
    <m/>
    <m/>
    <m/>
    <m/>
    <s v="more than 35"/>
    <m/>
    <m/>
    <m/>
    <m/>
    <m/>
    <m/>
    <n v="1"/>
    <m/>
    <m/>
    <m/>
    <m/>
    <n v="2"/>
    <n v="3"/>
    <n v="2"/>
    <n v="1"/>
    <n v="1"/>
    <n v="1"/>
    <n v="4"/>
    <n v="1"/>
    <n v="5"/>
    <n v="3"/>
    <n v="3"/>
    <n v="1"/>
    <n v="1"/>
    <n v="3"/>
    <n v="3"/>
    <n v="2"/>
    <n v="2"/>
    <n v="3"/>
    <n v="4"/>
    <n v="1"/>
    <n v="1"/>
    <n v="1"/>
    <m/>
    <m/>
    <m/>
    <m/>
    <m/>
    <m/>
    <m/>
    <m/>
    <m/>
    <m/>
    <m/>
    <m/>
    <m/>
    <n v="1"/>
    <n v="1"/>
    <m/>
    <m/>
    <m/>
    <s v="97.99.107.235"/>
    <d v="2016-01-16T00:00:00"/>
    <d v="1899-12-30T11:11:13"/>
  </r>
  <r>
    <s v="R_UJQP3Q2cvxYTFgB"/>
    <n v="0"/>
    <x v="2"/>
    <s v="Freshman"/>
    <s v="9:30 - 11:00 am"/>
    <s v="Other or Undecided"/>
    <m/>
    <m/>
    <m/>
    <m/>
    <m/>
    <s v="iPod"/>
    <s v="iPad"/>
    <x v="0"/>
    <n v="1"/>
    <m/>
    <m/>
    <m/>
    <m/>
    <m/>
    <s v="11 to 15"/>
    <m/>
    <m/>
    <m/>
    <m/>
    <m/>
    <m/>
    <m/>
    <n v="1"/>
    <m/>
    <m/>
    <m/>
    <n v="4"/>
    <n v="4"/>
    <n v="4"/>
    <n v="1"/>
    <n v="1"/>
    <n v="2"/>
    <n v="2"/>
    <n v="2"/>
    <n v="4"/>
    <n v="3"/>
    <n v="4"/>
    <n v="4"/>
    <n v="2"/>
    <n v="4"/>
    <n v="4"/>
    <n v="2"/>
    <n v="2"/>
    <n v="5"/>
    <n v="4"/>
    <n v="2"/>
    <n v="1"/>
    <n v="1"/>
    <n v="1"/>
    <m/>
    <m/>
    <m/>
    <m/>
    <m/>
    <m/>
    <n v="1"/>
    <n v="1"/>
    <n v="1"/>
    <n v="1"/>
    <n v="1"/>
    <m/>
    <n v="1"/>
    <n v="1"/>
    <m/>
    <m/>
    <m/>
    <s v="107.107.185.221"/>
    <d v="2016-01-16T00:00:00"/>
    <d v="1899-12-30T11:43:27"/>
  </r>
  <r>
    <s v="R_3oIazK30GevZtAd"/>
    <n v="0"/>
    <x v="2"/>
    <s v="Freshman"/>
    <s v="12:30 - 2:00 pm"/>
    <s v="Other or Undecided"/>
    <m/>
    <m/>
    <m/>
    <m/>
    <m/>
    <s v="iPod"/>
    <m/>
    <x v="0"/>
    <n v="1"/>
    <m/>
    <m/>
    <m/>
    <m/>
    <m/>
    <s v="more than 35"/>
    <m/>
    <n v="1"/>
    <n v="1"/>
    <n v="1"/>
    <m/>
    <m/>
    <n v="1"/>
    <n v="1"/>
    <n v="1"/>
    <m/>
    <m/>
    <n v="4"/>
    <n v="2"/>
    <n v="5"/>
    <n v="3"/>
    <n v="4"/>
    <n v="4"/>
    <n v="4"/>
    <n v="4"/>
    <n v="4"/>
    <n v="4"/>
    <n v="5"/>
    <n v="3"/>
    <n v="5"/>
    <n v="3"/>
    <n v="4"/>
    <n v="2"/>
    <n v="3"/>
    <n v="4"/>
    <n v="5"/>
    <n v="4"/>
    <n v="4"/>
    <n v="4"/>
    <n v="1"/>
    <m/>
    <m/>
    <m/>
    <m/>
    <m/>
    <m/>
    <n v="1"/>
    <m/>
    <n v="1"/>
    <n v="1"/>
    <n v="1"/>
    <n v="1"/>
    <n v="1"/>
    <n v="1"/>
    <m/>
    <n v="1"/>
    <n v="1"/>
    <s v="70.210.230.85"/>
    <d v="2016-01-16T00:00:00"/>
    <d v="1899-12-30T12:38:01"/>
  </r>
  <r>
    <s v="R_2fyrW55gc6VRqnL"/>
    <n v="2"/>
    <x v="2"/>
    <s v="Sophomore"/>
    <s v="11:00 - 12:30 pm"/>
    <s v="Other or Undecided"/>
    <s v="ON"/>
    <s v="ON"/>
    <m/>
    <m/>
    <m/>
    <s v="iPod"/>
    <s v="iPad"/>
    <x v="0"/>
    <n v="1"/>
    <m/>
    <m/>
    <m/>
    <m/>
    <m/>
    <s v="11 to 15"/>
    <m/>
    <n v="1"/>
    <m/>
    <m/>
    <m/>
    <m/>
    <m/>
    <m/>
    <m/>
    <m/>
    <m/>
    <n v="3"/>
    <n v="3"/>
    <n v="1"/>
    <n v="1"/>
    <n v="1"/>
    <n v="2"/>
    <n v="4"/>
    <n v="2"/>
    <n v="4"/>
    <n v="4"/>
    <n v="2"/>
    <n v="2"/>
    <n v="1"/>
    <n v="1"/>
    <n v="1"/>
    <n v="1"/>
    <n v="1"/>
    <n v="4"/>
    <n v="5"/>
    <n v="2"/>
    <n v="1"/>
    <n v="1"/>
    <m/>
    <m/>
    <m/>
    <m/>
    <n v="1"/>
    <m/>
    <m/>
    <n v="1"/>
    <m/>
    <m/>
    <m/>
    <n v="1"/>
    <m/>
    <n v="1"/>
    <n v="1"/>
    <m/>
    <m/>
    <m/>
    <s v="128.62.48.125"/>
    <d v="2016-01-16T00:00:00"/>
    <d v="1899-12-30T12:58:27"/>
  </r>
  <r>
    <s v="R_1mJLiKRgP8pfgyg"/>
    <n v="5"/>
    <x v="2"/>
    <s v="Freshman"/>
    <s v="11:00 - 12:30 pm"/>
    <s v="Finance"/>
    <s v="ON"/>
    <s v="ON"/>
    <s v="ON"/>
    <s v="ON"/>
    <s v="ON"/>
    <s v="iPod"/>
    <s v="Surface"/>
    <x v="0"/>
    <n v="1"/>
    <m/>
    <m/>
    <m/>
    <m/>
    <m/>
    <s v="16 to 20"/>
    <n v="1"/>
    <n v="1"/>
    <m/>
    <m/>
    <m/>
    <m/>
    <m/>
    <m/>
    <n v="1"/>
    <m/>
    <m/>
    <n v="5"/>
    <n v="4"/>
    <n v="5"/>
    <n v="3"/>
    <n v="5"/>
    <n v="5"/>
    <n v="5"/>
    <n v="2"/>
    <n v="5"/>
    <n v="5"/>
    <n v="3"/>
    <n v="4"/>
    <n v="3"/>
    <n v="2"/>
    <n v="5"/>
    <n v="2"/>
    <n v="2"/>
    <n v="3"/>
    <n v="2"/>
    <n v="4"/>
    <n v="4"/>
    <n v="2"/>
    <n v="1"/>
    <n v="1"/>
    <n v="1"/>
    <m/>
    <n v="1"/>
    <n v="1"/>
    <m/>
    <n v="1"/>
    <m/>
    <n v="1"/>
    <n v="1"/>
    <n v="1"/>
    <m/>
    <n v="1"/>
    <n v="1"/>
    <m/>
    <m/>
    <m/>
    <s v="108.203.113.127"/>
    <d v="2016-01-16T00:00:00"/>
    <d v="1899-12-30T13:03:37"/>
  </r>
  <r>
    <s v="R_3JsLwkQkLtqu620"/>
    <n v="1"/>
    <x v="2"/>
    <s v="Freshman"/>
    <s v="11:00 - 12:30 pm"/>
    <s v="Finance"/>
    <m/>
    <m/>
    <s v="ON"/>
    <m/>
    <m/>
    <s v="iPod"/>
    <m/>
    <x v="0"/>
    <n v="1"/>
    <m/>
    <m/>
    <m/>
    <m/>
    <m/>
    <s v="6 to 10"/>
    <m/>
    <m/>
    <m/>
    <m/>
    <m/>
    <m/>
    <n v="1"/>
    <n v="1"/>
    <n v="1"/>
    <m/>
    <m/>
    <n v="2"/>
    <n v="4"/>
    <n v="2"/>
    <n v="1"/>
    <n v="1"/>
    <n v="1"/>
    <n v="1"/>
    <n v="2"/>
    <n v="2"/>
    <n v="5"/>
    <n v="3"/>
    <n v="2"/>
    <n v="2"/>
    <n v="2"/>
    <n v="4"/>
    <n v="2"/>
    <n v="2"/>
    <n v="4"/>
    <n v="4"/>
    <n v="2"/>
    <n v="1"/>
    <n v="1"/>
    <m/>
    <m/>
    <m/>
    <m/>
    <m/>
    <m/>
    <m/>
    <m/>
    <m/>
    <n v="1"/>
    <n v="1"/>
    <m/>
    <m/>
    <n v="1"/>
    <n v="1"/>
    <m/>
    <m/>
    <m/>
    <s v="98.200.225.104"/>
    <d v="2016-01-16T00:00:00"/>
    <d v="1899-12-30T13:18:33"/>
  </r>
  <r>
    <s v="R_2rPE52v1J8mhXb4"/>
    <n v="0"/>
    <x v="2"/>
    <s v="Freshman"/>
    <s v="12:30 - 2:00 pm"/>
    <s v="Other or Undecided"/>
    <m/>
    <m/>
    <m/>
    <m/>
    <m/>
    <s v="Other"/>
    <m/>
    <x v="1"/>
    <n v="1"/>
    <m/>
    <m/>
    <m/>
    <m/>
    <m/>
    <s v="more than 35"/>
    <n v="1"/>
    <m/>
    <m/>
    <n v="1"/>
    <n v="1"/>
    <n v="1"/>
    <n v="1"/>
    <n v="1"/>
    <n v="1"/>
    <n v="1"/>
    <m/>
    <n v="4"/>
    <n v="2"/>
    <n v="4"/>
    <n v="2"/>
    <n v="2"/>
    <n v="3"/>
    <n v="4"/>
    <n v="3"/>
    <n v="4"/>
    <n v="5"/>
    <n v="4"/>
    <n v="4"/>
    <n v="4"/>
    <n v="3"/>
    <n v="4"/>
    <n v="2"/>
    <n v="2"/>
    <n v="4"/>
    <n v="5"/>
    <n v="4"/>
    <n v="2"/>
    <n v="3"/>
    <m/>
    <m/>
    <m/>
    <m/>
    <m/>
    <m/>
    <n v="1"/>
    <n v="1"/>
    <m/>
    <n v="1"/>
    <n v="1"/>
    <m/>
    <n v="1"/>
    <n v="1"/>
    <n v="1"/>
    <m/>
    <n v="1"/>
    <m/>
    <s v="71.191.88.62"/>
    <d v="2016-01-16T00:00:00"/>
    <d v="1899-12-30T13:50:26"/>
  </r>
  <r>
    <s v="R_2v35xNgcqaafiBg"/>
    <n v="0"/>
    <x v="2"/>
    <s v="Freshman"/>
    <s v="12:30 - 2:00 pm"/>
    <s v="Finance"/>
    <m/>
    <m/>
    <m/>
    <m/>
    <m/>
    <s v="iPod"/>
    <s v="iPad"/>
    <x v="0"/>
    <n v="1"/>
    <m/>
    <m/>
    <m/>
    <m/>
    <m/>
    <s v="26 to 35"/>
    <m/>
    <n v="1"/>
    <m/>
    <m/>
    <m/>
    <m/>
    <m/>
    <m/>
    <n v="1"/>
    <m/>
    <m/>
    <n v="2"/>
    <n v="2"/>
    <n v="2"/>
    <n v="1"/>
    <n v="1"/>
    <n v="2"/>
    <n v="5"/>
    <n v="3"/>
    <n v="5"/>
    <n v="5"/>
    <n v="2"/>
    <n v="2"/>
    <n v="2"/>
    <n v="2"/>
    <n v="4"/>
    <n v="2"/>
    <n v="3"/>
    <n v="3"/>
    <n v="4"/>
    <n v="3"/>
    <n v="1"/>
    <n v="3"/>
    <n v="1"/>
    <m/>
    <m/>
    <m/>
    <n v="1"/>
    <m/>
    <m/>
    <m/>
    <m/>
    <n v="1"/>
    <m/>
    <m/>
    <n v="1"/>
    <n v="1"/>
    <n v="1"/>
    <m/>
    <m/>
    <m/>
    <s v="66.112.236.40"/>
    <d v="2016-01-16T00:00:00"/>
    <d v="1899-12-30T14:11:03"/>
  </r>
  <r>
    <s v="R_3dK8qp8lHMdG8Z8"/>
    <n v="0"/>
    <x v="2"/>
    <s v="Freshman"/>
    <s v="11:00 - 12:30 pm"/>
    <s v="Other or Undecided"/>
    <m/>
    <m/>
    <m/>
    <m/>
    <m/>
    <s v="iPod"/>
    <s v="Surface"/>
    <x v="2"/>
    <n v="1"/>
    <m/>
    <m/>
    <m/>
    <m/>
    <m/>
    <s v="more than 35"/>
    <m/>
    <m/>
    <m/>
    <m/>
    <m/>
    <m/>
    <n v="1"/>
    <m/>
    <m/>
    <m/>
    <m/>
    <n v="3"/>
    <n v="5"/>
    <n v="4"/>
    <n v="1"/>
    <n v="1"/>
    <n v="3"/>
    <n v="3"/>
    <n v="2"/>
    <n v="4"/>
    <n v="5"/>
    <n v="5"/>
    <n v="3"/>
    <n v="3"/>
    <n v="3"/>
    <n v="4"/>
    <n v="3"/>
    <n v="3"/>
    <n v="4"/>
    <n v="5"/>
    <n v="3"/>
    <n v="2"/>
    <n v="2"/>
    <m/>
    <m/>
    <m/>
    <m/>
    <m/>
    <m/>
    <m/>
    <m/>
    <m/>
    <m/>
    <n v="1"/>
    <m/>
    <m/>
    <n v="1"/>
    <n v="1"/>
    <m/>
    <m/>
    <m/>
    <s v="71.252.191.226"/>
    <d v="2016-01-16T00:00:00"/>
    <d v="1899-12-30T14:11:49"/>
  </r>
  <r>
    <s v="R_4YHX9hBFwaQlQI1"/>
    <n v="0"/>
    <x v="2"/>
    <s v="Freshman"/>
    <s v="9:30 - 11:00 am"/>
    <s v="Other or Undecided"/>
    <m/>
    <m/>
    <m/>
    <m/>
    <m/>
    <s v="iPod"/>
    <m/>
    <x v="0"/>
    <n v="1"/>
    <m/>
    <m/>
    <m/>
    <m/>
    <m/>
    <s v="more than 35"/>
    <m/>
    <n v="1"/>
    <m/>
    <m/>
    <m/>
    <m/>
    <m/>
    <n v="1"/>
    <n v="1"/>
    <m/>
    <m/>
    <n v="2"/>
    <n v="4"/>
    <n v="4"/>
    <n v="1"/>
    <n v="3"/>
    <n v="3"/>
    <n v="4"/>
    <n v="4"/>
    <n v="4"/>
    <n v="1"/>
    <n v="2"/>
    <n v="3"/>
    <n v="1"/>
    <n v="2"/>
    <n v="3"/>
    <n v="2"/>
    <n v="2"/>
    <n v="4"/>
    <n v="4"/>
    <n v="2"/>
    <n v="4"/>
    <n v="1"/>
    <m/>
    <m/>
    <m/>
    <m/>
    <m/>
    <m/>
    <m/>
    <n v="1"/>
    <n v="1"/>
    <m/>
    <m/>
    <m/>
    <m/>
    <n v="1"/>
    <n v="1"/>
    <m/>
    <m/>
    <m/>
    <s v="24.55.34.96"/>
    <d v="2016-01-16T00:00:00"/>
    <d v="1899-12-30T14:16:53"/>
  </r>
  <r>
    <s v="R_V2OxpLSLHv9IzG9"/>
    <n v="0"/>
    <x v="2"/>
    <s v="Freshman"/>
    <s v="11:00 - 12:30 pm"/>
    <s v="Finance"/>
    <m/>
    <m/>
    <m/>
    <m/>
    <m/>
    <s v="iPod"/>
    <s v="Surface"/>
    <x v="0"/>
    <n v="1"/>
    <m/>
    <m/>
    <m/>
    <m/>
    <m/>
    <s v="11 to 15"/>
    <m/>
    <m/>
    <n v="1"/>
    <m/>
    <m/>
    <m/>
    <n v="1"/>
    <m/>
    <m/>
    <m/>
    <m/>
    <n v="3"/>
    <n v="2"/>
    <n v="4"/>
    <n v="3"/>
    <n v="2"/>
    <n v="3"/>
    <n v="5"/>
    <n v="4"/>
    <n v="5"/>
    <n v="5"/>
    <n v="4"/>
    <n v="4"/>
    <n v="2"/>
    <n v="4"/>
    <n v="4"/>
    <n v="3"/>
    <n v="4"/>
    <n v="3"/>
    <n v="3"/>
    <n v="3"/>
    <n v="1"/>
    <n v="3"/>
    <m/>
    <m/>
    <m/>
    <m/>
    <m/>
    <m/>
    <m/>
    <m/>
    <m/>
    <n v="1"/>
    <n v="1"/>
    <m/>
    <m/>
    <n v="1"/>
    <m/>
    <m/>
    <m/>
    <m/>
    <s v="98.254.118.75"/>
    <d v="2016-01-16T00:00:00"/>
    <d v="1899-12-30T14:25:12"/>
  </r>
  <r>
    <s v="R_3D6jkp1doPQmqJs"/>
    <n v="2"/>
    <x v="2"/>
    <s v="Freshman"/>
    <s v="11:00 - 12:30 pm"/>
    <s v="Finance"/>
    <m/>
    <m/>
    <s v="ON"/>
    <s v="ON"/>
    <m/>
    <s v="iPod"/>
    <m/>
    <x v="1"/>
    <m/>
    <m/>
    <n v="1"/>
    <m/>
    <m/>
    <m/>
    <s v="21 to 25"/>
    <m/>
    <m/>
    <m/>
    <m/>
    <m/>
    <m/>
    <m/>
    <m/>
    <m/>
    <m/>
    <m/>
    <n v="3"/>
    <n v="3"/>
    <n v="4"/>
    <n v="1"/>
    <n v="1"/>
    <n v="3"/>
    <n v="4"/>
    <n v="3"/>
    <n v="5"/>
    <n v="4"/>
    <n v="4"/>
    <n v="4"/>
    <n v="3"/>
    <n v="4"/>
    <n v="4"/>
    <n v="3"/>
    <n v="3"/>
    <n v="4"/>
    <n v="4"/>
    <n v="4"/>
    <n v="3"/>
    <n v="3"/>
    <n v="1"/>
    <m/>
    <m/>
    <m/>
    <n v="1"/>
    <m/>
    <n v="1"/>
    <n v="1"/>
    <m/>
    <m/>
    <m/>
    <n v="1"/>
    <m/>
    <n v="1"/>
    <n v="1"/>
    <m/>
    <m/>
    <m/>
    <s v="70.117.124.161"/>
    <d v="2016-01-16T00:00:00"/>
    <d v="1899-12-30T14:48:52"/>
  </r>
  <r>
    <s v="R_3GuCs6MkZCqP6Xf"/>
    <n v="5"/>
    <x v="2"/>
    <s v="Freshman"/>
    <s v="11:00 - 12:30 pm"/>
    <s v="Other or Undecided"/>
    <s v="ON"/>
    <s v="ON"/>
    <s v="ON"/>
    <s v="ON"/>
    <s v="ON"/>
    <s v="iPod"/>
    <s v="iPad"/>
    <x v="0"/>
    <n v="1"/>
    <m/>
    <m/>
    <m/>
    <m/>
    <m/>
    <s v="11 to 15"/>
    <m/>
    <m/>
    <m/>
    <m/>
    <m/>
    <m/>
    <m/>
    <n v="1"/>
    <m/>
    <m/>
    <m/>
    <n v="4"/>
    <n v="3"/>
    <n v="3"/>
    <n v="1"/>
    <n v="1"/>
    <n v="2"/>
    <n v="2"/>
    <n v="2"/>
    <n v="4"/>
    <n v="2"/>
    <n v="3"/>
    <n v="2"/>
    <n v="2"/>
    <n v="2"/>
    <n v="3"/>
    <n v="2"/>
    <n v="2"/>
    <n v="2"/>
    <n v="4"/>
    <n v="2"/>
    <n v="1"/>
    <n v="1"/>
    <m/>
    <m/>
    <m/>
    <m/>
    <n v="1"/>
    <m/>
    <m/>
    <n v="1"/>
    <m/>
    <m/>
    <m/>
    <n v="1"/>
    <m/>
    <n v="1"/>
    <n v="1"/>
    <m/>
    <m/>
    <m/>
    <s v="76.31.160.50"/>
    <d v="2016-01-16T00:00:00"/>
    <d v="1899-12-30T15:30:39"/>
  </r>
  <r>
    <s v="R_2tgRppZiFVtsIrG"/>
    <n v="0"/>
    <x v="2"/>
    <s v="Freshman"/>
    <s v="11:00 - 12:30 pm"/>
    <s v="MIS"/>
    <m/>
    <m/>
    <m/>
    <m/>
    <m/>
    <s v="iPod"/>
    <s v="Other"/>
    <x v="4"/>
    <n v="1"/>
    <m/>
    <m/>
    <m/>
    <m/>
    <m/>
    <s v="more than 35"/>
    <m/>
    <m/>
    <m/>
    <m/>
    <m/>
    <m/>
    <m/>
    <m/>
    <m/>
    <m/>
    <m/>
    <n v="3"/>
    <n v="4"/>
    <n v="5"/>
    <n v="2"/>
    <n v="2"/>
    <n v="4"/>
    <n v="4"/>
    <n v="2"/>
    <n v="4"/>
    <n v="4"/>
    <n v="3"/>
    <n v="3"/>
    <n v="3"/>
    <n v="2"/>
    <n v="3"/>
    <n v="3"/>
    <n v="3"/>
    <n v="4"/>
    <n v="4"/>
    <n v="4"/>
    <n v="4"/>
    <n v="3"/>
    <m/>
    <m/>
    <m/>
    <m/>
    <m/>
    <m/>
    <m/>
    <m/>
    <m/>
    <n v="1"/>
    <m/>
    <m/>
    <m/>
    <n v="1"/>
    <n v="1"/>
    <m/>
    <m/>
    <m/>
    <s v="64.189.92.50"/>
    <d v="2016-01-16T00:00:00"/>
    <d v="1899-12-30T16:06:36"/>
  </r>
  <r>
    <s v="R_1OAyD5wh99NWwmQ"/>
    <n v="0"/>
    <x v="2"/>
    <s v="Freshman"/>
    <s v="9:30 - 11:00 am"/>
    <s v="Marketing"/>
    <m/>
    <m/>
    <m/>
    <m/>
    <m/>
    <s v="iPod"/>
    <m/>
    <x v="5"/>
    <n v="1"/>
    <m/>
    <m/>
    <m/>
    <m/>
    <m/>
    <s v="16 to 20"/>
    <m/>
    <m/>
    <m/>
    <m/>
    <m/>
    <m/>
    <n v="1"/>
    <m/>
    <m/>
    <m/>
    <m/>
    <n v="2"/>
    <n v="5"/>
    <n v="5"/>
    <n v="1"/>
    <n v="4"/>
    <n v="3"/>
    <n v="1"/>
    <n v="2"/>
    <n v="5"/>
    <n v="5"/>
    <n v="2"/>
    <n v="2"/>
    <n v="1"/>
    <n v="2"/>
    <n v="5"/>
    <n v="1"/>
    <n v="2"/>
    <n v="5"/>
    <n v="5"/>
    <n v="3"/>
    <n v="2"/>
    <n v="1"/>
    <m/>
    <m/>
    <m/>
    <m/>
    <m/>
    <m/>
    <m/>
    <m/>
    <m/>
    <m/>
    <m/>
    <m/>
    <m/>
    <n v="1"/>
    <m/>
    <m/>
    <m/>
    <m/>
    <s v="172.56.7.122"/>
    <d v="2016-01-16T00:00:00"/>
    <d v="1899-12-30T17:59:54"/>
  </r>
  <r>
    <s v="R_2BmRKNeZgUwxSaI"/>
    <n v="5"/>
    <x v="2"/>
    <s v="Freshman"/>
    <s v="9:30 - 11:00 am"/>
    <s v="Finance"/>
    <s v="ON"/>
    <s v="ON"/>
    <s v="ON"/>
    <s v="ON"/>
    <s v="ON"/>
    <s v="iPod"/>
    <s v="Other"/>
    <x v="0"/>
    <n v="1"/>
    <m/>
    <m/>
    <m/>
    <m/>
    <m/>
    <s v="16 to 20"/>
    <m/>
    <n v="1"/>
    <m/>
    <m/>
    <m/>
    <m/>
    <n v="1"/>
    <n v="1"/>
    <m/>
    <m/>
    <m/>
    <n v="4"/>
    <n v="1"/>
    <n v="4"/>
    <n v="2"/>
    <n v="2"/>
    <n v="3"/>
    <n v="4"/>
    <n v="2"/>
    <n v="4"/>
    <n v="5"/>
    <n v="4"/>
    <n v="4"/>
    <n v="2"/>
    <n v="3"/>
    <n v="4"/>
    <n v="1"/>
    <n v="1"/>
    <n v="5"/>
    <n v="4"/>
    <n v="2"/>
    <n v="2"/>
    <n v="2"/>
    <n v="1"/>
    <m/>
    <m/>
    <m/>
    <n v="1"/>
    <n v="1"/>
    <n v="1"/>
    <n v="1"/>
    <n v="1"/>
    <m/>
    <m/>
    <m/>
    <m/>
    <n v="1"/>
    <n v="1"/>
    <m/>
    <m/>
    <m/>
    <s v="66.112.236.8"/>
    <d v="2016-01-16T00:00:00"/>
    <d v="1899-12-30T18:19:52"/>
  </r>
  <r>
    <s v="R_1Ea0N6MH8dfjY5v"/>
    <n v="3"/>
    <x v="2"/>
    <s v="Freshman"/>
    <s v="9:30 - 11:00 am"/>
    <s v="Management"/>
    <s v="ON"/>
    <s v="ON"/>
    <m/>
    <s v="ON"/>
    <m/>
    <s v="iPod"/>
    <s v="Other"/>
    <x v="3"/>
    <n v="1"/>
    <m/>
    <m/>
    <m/>
    <m/>
    <m/>
    <s v="26 to 35"/>
    <n v="1"/>
    <n v="1"/>
    <m/>
    <m/>
    <m/>
    <m/>
    <n v="1"/>
    <n v="1"/>
    <n v="1"/>
    <m/>
    <m/>
    <n v="4"/>
    <n v="3"/>
    <n v="4"/>
    <n v="2"/>
    <n v="1"/>
    <n v="3"/>
    <n v="4"/>
    <n v="2"/>
    <n v="2"/>
    <n v="4"/>
    <n v="4"/>
    <n v="4"/>
    <n v="4"/>
    <n v="2"/>
    <n v="4"/>
    <n v="3"/>
    <n v="4"/>
    <n v="4"/>
    <n v="5"/>
    <n v="3"/>
    <n v="2"/>
    <n v="2"/>
    <m/>
    <m/>
    <n v="1"/>
    <m/>
    <n v="1"/>
    <m/>
    <n v="1"/>
    <n v="1"/>
    <m/>
    <m/>
    <m/>
    <n v="1"/>
    <m/>
    <n v="1"/>
    <n v="1"/>
    <m/>
    <m/>
    <m/>
    <s v="128.62.67.100"/>
    <d v="2016-01-16T00:00:00"/>
    <d v="1899-12-30T19:15:14"/>
  </r>
  <r>
    <s v="R_3HiYumsETeR8lZ8"/>
    <n v="0"/>
    <x v="2"/>
    <s v="Freshman"/>
    <s v="12:30 - 2:00 pm"/>
    <s v="MIS"/>
    <m/>
    <m/>
    <m/>
    <m/>
    <m/>
    <s v="iPod"/>
    <s v="Other"/>
    <x v="0"/>
    <n v="1"/>
    <m/>
    <m/>
    <m/>
    <m/>
    <m/>
    <s v="26 to 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n v="1"/>
    <n v="1"/>
    <m/>
    <m/>
    <m/>
    <s v="24.27.8.224"/>
    <d v="2016-01-16T00:00:00"/>
    <d v="1899-12-30T19:34:20"/>
  </r>
  <r>
    <s v="R_3Jh3MR0MBmB38Yt"/>
    <n v="3"/>
    <x v="2"/>
    <s v="Freshman"/>
    <s v="12:30 - 2:00 pm"/>
    <s v="Finance"/>
    <s v="ON"/>
    <s v="ON"/>
    <s v="ON"/>
    <m/>
    <m/>
    <s v="iPod"/>
    <s v="iPad"/>
    <x v="1"/>
    <n v="1"/>
    <m/>
    <m/>
    <m/>
    <m/>
    <m/>
    <s v="11 to 15"/>
    <n v="1"/>
    <n v="1"/>
    <m/>
    <m/>
    <n v="1"/>
    <n v="1"/>
    <n v="1"/>
    <n v="1"/>
    <m/>
    <n v="1"/>
    <m/>
    <n v="4"/>
    <n v="5"/>
    <n v="4"/>
    <n v="4"/>
    <n v="4"/>
    <n v="4"/>
    <n v="5"/>
    <n v="2"/>
    <n v="4"/>
    <n v="4"/>
    <n v="4"/>
    <n v="4"/>
    <n v="2"/>
    <n v="2"/>
    <n v="5"/>
    <n v="3"/>
    <n v="5"/>
    <n v="5"/>
    <n v="2"/>
    <n v="2"/>
    <n v="5"/>
    <n v="2"/>
    <n v="1"/>
    <m/>
    <m/>
    <m/>
    <m/>
    <n v="1"/>
    <m/>
    <n v="1"/>
    <m/>
    <m/>
    <n v="1"/>
    <m/>
    <n v="1"/>
    <n v="1"/>
    <m/>
    <m/>
    <m/>
    <m/>
    <s v="71.252.154.187"/>
    <d v="2016-01-16T00:00:00"/>
    <d v="1899-12-30T22:43:45"/>
  </r>
  <r>
    <s v="R_0UtflUnfPcvzRVn"/>
    <n v="2"/>
    <x v="2"/>
    <s v="Freshman"/>
    <s v="12:30 - 2:00 pm"/>
    <s v="Marketing"/>
    <s v="ON"/>
    <m/>
    <m/>
    <s v="ON"/>
    <m/>
    <s v="iPod"/>
    <s v="iPad"/>
    <x v="4"/>
    <m/>
    <n v="1"/>
    <m/>
    <m/>
    <m/>
    <m/>
    <s v="16 to 20"/>
    <m/>
    <m/>
    <m/>
    <m/>
    <m/>
    <m/>
    <m/>
    <m/>
    <m/>
    <m/>
    <m/>
    <n v="3"/>
    <n v="5"/>
    <n v="4"/>
    <n v="1"/>
    <n v="1"/>
    <n v="2"/>
    <n v="2"/>
    <n v="2"/>
    <n v="5"/>
    <n v="5"/>
    <n v="4"/>
    <n v="4"/>
    <n v="3"/>
    <n v="4"/>
    <n v="5"/>
    <n v="2"/>
    <n v="4"/>
    <n v="4"/>
    <n v="4"/>
    <n v="5"/>
    <n v="2"/>
    <n v="1"/>
    <m/>
    <m/>
    <m/>
    <m/>
    <m/>
    <m/>
    <m/>
    <m/>
    <m/>
    <m/>
    <m/>
    <n v="1"/>
    <m/>
    <m/>
    <m/>
    <m/>
    <m/>
    <n v="1"/>
    <s v="66.112.236.27"/>
    <d v="2016-01-16T00:00:00"/>
    <d v="1899-12-30T23:33:25"/>
  </r>
  <r>
    <s v="R_1oI1PWB3E0igFGp"/>
    <n v="0"/>
    <x v="2"/>
    <s v="Freshman"/>
    <s v="12:30 - 2:00 pm"/>
    <s v="Finance"/>
    <m/>
    <m/>
    <m/>
    <m/>
    <m/>
    <s v="iPod"/>
    <m/>
    <x v="1"/>
    <n v="1"/>
    <m/>
    <m/>
    <m/>
    <m/>
    <m/>
    <s v="more than 35"/>
    <n v="1"/>
    <n v="1"/>
    <m/>
    <m/>
    <m/>
    <m/>
    <n v="1"/>
    <n v="1"/>
    <n v="1"/>
    <m/>
    <m/>
    <n v="2"/>
    <n v="3"/>
    <n v="4"/>
    <n v="3"/>
    <n v="2"/>
    <n v="4"/>
    <n v="4"/>
    <n v="4"/>
    <n v="2"/>
    <n v="5"/>
    <n v="4"/>
    <n v="4"/>
    <n v="4"/>
    <n v="2"/>
    <n v="3"/>
    <n v="2"/>
    <n v="2"/>
    <n v="5"/>
    <n v="4"/>
    <n v="2"/>
    <n v="2"/>
    <n v="4"/>
    <n v="1"/>
    <m/>
    <m/>
    <m/>
    <m/>
    <n v="1"/>
    <m/>
    <n v="1"/>
    <m/>
    <n v="1"/>
    <n v="1"/>
    <n v="1"/>
    <n v="1"/>
    <n v="1"/>
    <n v="1"/>
    <m/>
    <n v="1"/>
    <n v="1"/>
    <s v="70.138.184.143"/>
    <d v="2016-01-17T00:00:00"/>
    <d v="1899-12-30T01:06:46"/>
  </r>
  <r>
    <s v="R_XmPDo8RKzVrvpDz"/>
    <n v="0"/>
    <x v="2"/>
    <s v="Freshman"/>
    <s v="12:30 - 2:00 pm"/>
    <s v="Finance"/>
    <m/>
    <m/>
    <m/>
    <m/>
    <m/>
    <s v="Other"/>
    <s v="Other"/>
    <x v="2"/>
    <m/>
    <m/>
    <n v="1"/>
    <m/>
    <m/>
    <m/>
    <s v="16 to 20"/>
    <m/>
    <m/>
    <m/>
    <m/>
    <m/>
    <m/>
    <m/>
    <n v="1"/>
    <m/>
    <m/>
    <m/>
    <n v="3"/>
    <n v="4"/>
    <n v="2"/>
    <n v="2"/>
    <n v="2"/>
    <n v="2"/>
    <n v="4"/>
    <n v="4"/>
    <n v="5"/>
    <n v="2"/>
    <n v="4"/>
    <n v="4"/>
    <n v="2"/>
    <n v="2"/>
    <n v="4"/>
    <n v="2"/>
    <n v="2"/>
    <n v="3"/>
    <n v="4"/>
    <n v="3"/>
    <n v="2"/>
    <n v="2"/>
    <m/>
    <m/>
    <m/>
    <m/>
    <m/>
    <m/>
    <m/>
    <m/>
    <m/>
    <m/>
    <n v="1"/>
    <m/>
    <m/>
    <n v="1"/>
    <m/>
    <m/>
    <m/>
    <m/>
    <s v="66.112.236.28"/>
    <d v="2016-01-17T00:00:00"/>
    <d v="1899-12-30T10:33:38"/>
  </r>
  <r>
    <s v="R_3MhQ9EyUq1g9HfL"/>
    <n v="0"/>
    <x v="2"/>
    <s v="Freshman"/>
    <s v="11:00 - 12:30 pm"/>
    <s v="Finance"/>
    <m/>
    <m/>
    <m/>
    <m/>
    <m/>
    <m/>
    <m/>
    <x v="4"/>
    <m/>
    <n v="1"/>
    <m/>
    <m/>
    <m/>
    <m/>
    <s v="1 to 5"/>
    <m/>
    <m/>
    <m/>
    <m/>
    <m/>
    <m/>
    <m/>
    <n v="1"/>
    <m/>
    <m/>
    <m/>
    <n v="5"/>
    <n v="5"/>
    <n v="5"/>
    <n v="2"/>
    <n v="2"/>
    <n v="2"/>
    <n v="1"/>
    <n v="1"/>
    <n v="5"/>
    <n v="2"/>
    <n v="5"/>
    <n v="5"/>
    <n v="5"/>
    <n v="5"/>
    <n v="5"/>
    <n v="5"/>
    <n v="5"/>
    <n v="5"/>
    <n v="5"/>
    <n v="1"/>
    <n v="5"/>
    <n v="2"/>
    <m/>
    <m/>
    <m/>
    <m/>
    <m/>
    <n v="1"/>
    <m/>
    <n v="1"/>
    <m/>
    <n v="1"/>
    <n v="1"/>
    <n v="1"/>
    <n v="1"/>
    <n v="1"/>
    <n v="1"/>
    <n v="1"/>
    <n v="1"/>
    <n v="1"/>
    <s v="128.62.77.194"/>
    <d v="2016-01-17T00:00:00"/>
    <d v="1899-12-30T13:35:03"/>
  </r>
  <r>
    <s v="R_ahD0HgMHOOBTq2F"/>
    <n v="0"/>
    <x v="2"/>
    <s v="Freshman"/>
    <s v="12:30 - 2:00 pm"/>
    <s v="Finance"/>
    <m/>
    <m/>
    <m/>
    <m/>
    <m/>
    <s v="iPod"/>
    <s v="iPad"/>
    <x v="0"/>
    <n v="1"/>
    <m/>
    <m/>
    <m/>
    <m/>
    <m/>
    <s v="more than 35"/>
    <m/>
    <n v="1"/>
    <n v="1"/>
    <m/>
    <m/>
    <m/>
    <m/>
    <m/>
    <m/>
    <m/>
    <m/>
    <n v="4"/>
    <n v="5"/>
    <n v="3"/>
    <n v="1"/>
    <n v="2"/>
    <n v="3"/>
    <n v="4"/>
    <n v="3"/>
    <n v="4"/>
    <n v="5"/>
    <n v="4"/>
    <n v="4"/>
    <n v="4"/>
    <n v="4"/>
    <n v="3"/>
    <n v="4"/>
    <n v="3"/>
    <n v="4"/>
    <n v="5"/>
    <n v="2"/>
    <n v="1"/>
    <n v="2"/>
    <n v="1"/>
    <m/>
    <m/>
    <m/>
    <n v="1"/>
    <m/>
    <m/>
    <n v="1"/>
    <m/>
    <m/>
    <m/>
    <n v="1"/>
    <n v="1"/>
    <n v="1"/>
    <n v="1"/>
    <m/>
    <m/>
    <m/>
    <s v="66.112.236.25"/>
    <d v="2016-01-17T00:00:00"/>
    <d v="1899-12-30T12:46:58"/>
  </r>
  <r>
    <s v="R_tQx5PtRq8SX6j9n"/>
    <n v="2"/>
    <x v="2"/>
    <s v="Sophomore"/>
    <s v="12:30 - 2:00 pm"/>
    <s v="Accounting"/>
    <s v="ON"/>
    <s v="ON"/>
    <m/>
    <m/>
    <m/>
    <s v="iPod"/>
    <s v="Samsung"/>
    <x v="1"/>
    <m/>
    <m/>
    <n v="1"/>
    <m/>
    <m/>
    <m/>
    <s v="21 to 25"/>
    <m/>
    <n v="1"/>
    <m/>
    <m/>
    <m/>
    <m/>
    <m/>
    <n v="1"/>
    <m/>
    <m/>
    <m/>
    <n v="3"/>
    <n v="5"/>
    <n v="4"/>
    <n v="3"/>
    <n v="1"/>
    <n v="2"/>
    <n v="1"/>
    <n v="4"/>
    <n v="1"/>
    <n v="5"/>
    <n v="3"/>
    <n v="3"/>
    <n v="3"/>
    <n v="3"/>
    <n v="3"/>
    <n v="4"/>
    <n v="4"/>
    <n v="5"/>
    <n v="5"/>
    <n v="5"/>
    <n v="3"/>
    <n v="3"/>
    <n v="1"/>
    <m/>
    <m/>
    <m/>
    <m/>
    <n v="1"/>
    <m/>
    <n v="1"/>
    <m/>
    <n v="1"/>
    <m/>
    <n v="1"/>
    <m/>
    <n v="1"/>
    <n v="1"/>
    <m/>
    <m/>
    <n v="1"/>
    <s v="198.170.185.222"/>
    <d v="2016-01-17T00:00:00"/>
    <d v="1899-12-30T16:25:28"/>
  </r>
  <r>
    <s v="R_3QS1E6hhcLNNidg"/>
    <n v="0"/>
    <x v="2"/>
    <s v="Freshman"/>
    <s v="9:30 - 11:00 am"/>
    <s v="Finance"/>
    <m/>
    <m/>
    <m/>
    <m/>
    <m/>
    <s v="iPod"/>
    <s v="iPad Mini"/>
    <x v="0"/>
    <n v="1"/>
    <m/>
    <m/>
    <m/>
    <m/>
    <m/>
    <s v="26 to 35"/>
    <m/>
    <n v="1"/>
    <m/>
    <n v="1"/>
    <m/>
    <m/>
    <n v="1"/>
    <n v="1"/>
    <n v="1"/>
    <m/>
    <m/>
    <n v="4"/>
    <n v="2"/>
    <n v="3"/>
    <n v="2"/>
    <n v="4"/>
    <n v="2"/>
    <n v="4"/>
    <n v="2"/>
    <n v="4"/>
    <n v="2"/>
    <n v="2"/>
    <n v="4"/>
    <n v="2"/>
    <n v="2"/>
    <n v="4"/>
    <n v="2"/>
    <n v="2"/>
    <n v="4"/>
    <n v="4"/>
    <n v="2"/>
    <n v="4"/>
    <n v="2"/>
    <m/>
    <m/>
    <m/>
    <m/>
    <m/>
    <m/>
    <m/>
    <n v="1"/>
    <m/>
    <n v="1"/>
    <m/>
    <m/>
    <m/>
    <n v="1"/>
    <n v="1"/>
    <m/>
    <m/>
    <n v="1"/>
    <s v="128.62.79.146"/>
    <d v="2016-01-17T00:00:00"/>
    <d v="1899-12-30T16:31:14"/>
  </r>
  <r>
    <s v="R_25ZuoedZDWB0VrX"/>
    <n v="0"/>
    <x v="2"/>
    <s v="Freshman"/>
    <s v="12:30 - 2:00 pm"/>
    <s v="Finance"/>
    <m/>
    <m/>
    <m/>
    <m/>
    <m/>
    <s v="Other"/>
    <m/>
    <x v="0"/>
    <n v="1"/>
    <m/>
    <m/>
    <m/>
    <m/>
    <m/>
    <s v="16 to 20"/>
    <m/>
    <m/>
    <m/>
    <m/>
    <m/>
    <m/>
    <m/>
    <m/>
    <m/>
    <m/>
    <m/>
    <n v="3"/>
    <n v="4"/>
    <n v="3"/>
    <n v="1"/>
    <n v="1"/>
    <n v="2"/>
    <n v="4"/>
    <n v="2"/>
    <n v="2"/>
    <n v="5"/>
    <n v="4"/>
    <n v="4"/>
    <n v="4"/>
    <n v="4"/>
    <n v="3"/>
    <n v="2"/>
    <n v="1"/>
    <n v="4"/>
    <n v="4"/>
    <n v="4"/>
    <n v="4"/>
    <n v="2"/>
    <m/>
    <m/>
    <m/>
    <m/>
    <m/>
    <n v="1"/>
    <m/>
    <m/>
    <m/>
    <m/>
    <n v="1"/>
    <m/>
    <m/>
    <n v="1"/>
    <m/>
    <m/>
    <m/>
    <m/>
    <s v="128.62.70.65"/>
    <d v="2016-01-17T00:00:00"/>
    <d v="1899-12-30T17:13:38"/>
  </r>
  <r>
    <s v="R_2Vyjb89IR0Ksvpe"/>
    <n v="5"/>
    <x v="2"/>
    <s v="Freshman"/>
    <s v="9:30 - 11:00 am"/>
    <s v="Accounting"/>
    <s v="ON"/>
    <s v="ON"/>
    <s v="ON"/>
    <s v="ON"/>
    <s v="ON"/>
    <s v="iPod"/>
    <s v="Other"/>
    <x v="1"/>
    <n v="1"/>
    <m/>
    <m/>
    <m/>
    <m/>
    <m/>
    <s v="21 to 25"/>
    <n v="1"/>
    <n v="1"/>
    <m/>
    <m/>
    <n v="1"/>
    <m/>
    <m/>
    <n v="1"/>
    <m/>
    <n v="1"/>
    <m/>
    <n v="4"/>
    <n v="2"/>
    <n v="3"/>
    <n v="1"/>
    <n v="3"/>
    <n v="3"/>
    <n v="4"/>
    <n v="1"/>
    <n v="4"/>
    <n v="1"/>
    <n v="2"/>
    <n v="2"/>
    <n v="2"/>
    <n v="2"/>
    <n v="2"/>
    <n v="2"/>
    <n v="2"/>
    <n v="4"/>
    <n v="4"/>
    <n v="2"/>
    <n v="2"/>
    <n v="1"/>
    <m/>
    <m/>
    <m/>
    <m/>
    <m/>
    <m/>
    <m/>
    <n v="1"/>
    <m/>
    <n v="1"/>
    <m/>
    <n v="1"/>
    <m/>
    <n v="1"/>
    <n v="1"/>
    <m/>
    <m/>
    <m/>
    <s v="128.62.75.64"/>
    <d v="2016-01-17T00:00:00"/>
    <d v="1899-12-30T17:38:14"/>
  </r>
  <r>
    <s v="R_29v4a934sVG0ivq"/>
    <n v="5"/>
    <x v="2"/>
    <s v="Freshman"/>
    <s v="11:00 - 12:30 pm"/>
    <s v="Supply Chain"/>
    <s v="ON"/>
    <s v="ON"/>
    <s v="ON"/>
    <s v="ON"/>
    <s v="ON"/>
    <s v="iPod"/>
    <m/>
    <x v="3"/>
    <n v="1"/>
    <m/>
    <m/>
    <m/>
    <m/>
    <m/>
    <s v="16 to 20"/>
    <m/>
    <n v="1"/>
    <m/>
    <m/>
    <n v="1"/>
    <m/>
    <n v="1"/>
    <n v="1"/>
    <n v="1"/>
    <m/>
    <m/>
    <n v="4"/>
    <n v="4"/>
    <n v="4"/>
    <n v="2"/>
    <n v="2"/>
    <n v="2"/>
    <n v="4"/>
    <n v="4"/>
    <n v="2"/>
    <n v="5"/>
    <n v="4"/>
    <n v="4"/>
    <n v="2"/>
    <n v="2"/>
    <n v="4"/>
    <n v="4"/>
    <n v="4"/>
    <n v="4"/>
    <n v="4"/>
    <n v="2"/>
    <n v="1"/>
    <n v="2"/>
    <m/>
    <m/>
    <n v="1"/>
    <m/>
    <n v="1"/>
    <m/>
    <m/>
    <n v="1"/>
    <m/>
    <m/>
    <m/>
    <n v="1"/>
    <m/>
    <n v="1"/>
    <n v="1"/>
    <m/>
    <m/>
    <m/>
    <s v="129.116.11.50"/>
    <d v="2016-01-17T00:00:00"/>
    <d v="1899-12-30T18:02:33"/>
  </r>
  <r>
    <s v="R_31FXkhFsPdAAFcZ"/>
    <n v="0"/>
    <x v="2"/>
    <s v="Freshman"/>
    <s v="9:30 - 11:00 am"/>
    <s v="Other or Undecided"/>
    <m/>
    <m/>
    <m/>
    <m/>
    <m/>
    <s v="iPod"/>
    <m/>
    <x v="3"/>
    <m/>
    <n v="1"/>
    <m/>
    <m/>
    <m/>
    <m/>
    <s v="more than 35"/>
    <m/>
    <n v="1"/>
    <m/>
    <m/>
    <m/>
    <m/>
    <n v="1"/>
    <n v="1"/>
    <n v="1"/>
    <m/>
    <m/>
    <n v="3"/>
    <n v="3"/>
    <n v="4"/>
    <n v="3"/>
    <n v="2"/>
    <n v="3"/>
    <n v="5"/>
    <n v="3"/>
    <n v="4"/>
    <n v="5"/>
    <n v="4"/>
    <n v="4"/>
    <n v="3"/>
    <n v="3"/>
    <n v="4"/>
    <n v="3"/>
    <n v="3"/>
    <n v="4"/>
    <n v="4"/>
    <n v="5"/>
    <n v="4"/>
    <n v="3"/>
    <m/>
    <m/>
    <n v="1"/>
    <n v="1"/>
    <n v="1"/>
    <m/>
    <n v="1"/>
    <n v="1"/>
    <m/>
    <m/>
    <m/>
    <n v="1"/>
    <n v="1"/>
    <n v="1"/>
    <n v="1"/>
    <m/>
    <n v="1"/>
    <n v="1"/>
    <s v="166.172.120.126"/>
    <d v="2016-01-17T00:00:00"/>
    <d v="1899-12-30T18:55:39"/>
  </r>
  <r>
    <s v="R_ZagpO83APdWEH8R"/>
    <n v="0"/>
    <x v="2"/>
    <s v="Freshman"/>
    <s v="11:00 - 12:30 pm"/>
    <s v="Finance"/>
    <m/>
    <m/>
    <m/>
    <m/>
    <m/>
    <s v="iPod"/>
    <s v="Other Android"/>
    <x v="2"/>
    <m/>
    <m/>
    <n v="1"/>
    <m/>
    <m/>
    <m/>
    <s v="26 to 35"/>
    <m/>
    <n v="1"/>
    <n v="1"/>
    <m/>
    <m/>
    <m/>
    <n v="1"/>
    <n v="1"/>
    <n v="1"/>
    <m/>
    <m/>
    <n v="3"/>
    <n v="4"/>
    <n v="4"/>
    <n v="4"/>
    <n v="4"/>
    <n v="4"/>
    <n v="4"/>
    <n v="3"/>
    <n v="3"/>
    <n v="1"/>
    <n v="4"/>
    <n v="4"/>
    <n v="2"/>
    <n v="4"/>
    <n v="4"/>
    <n v="4"/>
    <n v="4"/>
    <n v="4"/>
    <n v="4"/>
    <n v="1"/>
    <n v="1"/>
    <n v="1"/>
    <m/>
    <m/>
    <m/>
    <m/>
    <m/>
    <m/>
    <m/>
    <n v="1"/>
    <m/>
    <n v="1"/>
    <n v="1"/>
    <m/>
    <m/>
    <n v="1"/>
    <m/>
    <m/>
    <m/>
    <m/>
    <s v="128.62.77.163"/>
    <d v="2016-01-17T00:00:00"/>
    <d v="1899-12-30T23:47:54"/>
  </r>
  <r>
    <s v="R_pSIR3iWTLzYD3MZ"/>
    <n v="2"/>
    <x v="2"/>
    <s v="Sophomore"/>
    <s v="11:00 - 12:30 pm"/>
    <s v="Accounting"/>
    <s v="ON"/>
    <s v="ON"/>
    <m/>
    <m/>
    <m/>
    <s v="iPod"/>
    <s v="iPad"/>
    <x v="0"/>
    <n v="1"/>
    <m/>
    <m/>
    <m/>
    <m/>
    <m/>
    <s v="11 to 15"/>
    <m/>
    <m/>
    <m/>
    <m/>
    <m/>
    <m/>
    <m/>
    <m/>
    <m/>
    <m/>
    <m/>
    <n v="3"/>
    <n v="4"/>
    <n v="2"/>
    <n v="3"/>
    <n v="3"/>
    <n v="3"/>
    <n v="5"/>
    <n v="4"/>
    <n v="5"/>
    <n v="5"/>
    <n v="5"/>
    <n v="5"/>
    <n v="3"/>
    <n v="4"/>
    <n v="5"/>
    <n v="2"/>
    <n v="4"/>
    <n v="5"/>
    <n v="4"/>
    <n v="3"/>
    <n v="2"/>
    <n v="3"/>
    <n v="1"/>
    <m/>
    <n v="1"/>
    <m/>
    <m/>
    <m/>
    <m/>
    <n v="1"/>
    <m/>
    <m/>
    <m/>
    <m/>
    <m/>
    <n v="1"/>
    <n v="1"/>
    <m/>
    <m/>
    <m/>
    <s v="68.170.91.242"/>
    <d v="2016-01-18T00:00:00"/>
    <d v="1899-12-30T00:16:18"/>
  </r>
  <r>
    <s v="R_3k4Kk25ibApaabH"/>
    <n v="0"/>
    <x v="2"/>
    <s v="Freshman"/>
    <s v="9:30 - 11:00 am"/>
    <s v="Finance"/>
    <m/>
    <m/>
    <m/>
    <m/>
    <m/>
    <s v="iPod"/>
    <s v="Other"/>
    <x v="0"/>
    <n v="1"/>
    <m/>
    <m/>
    <m/>
    <m/>
    <m/>
    <s v="26 to 35"/>
    <m/>
    <n v="1"/>
    <m/>
    <m/>
    <m/>
    <n v="1"/>
    <n v="1"/>
    <n v="1"/>
    <n v="1"/>
    <m/>
    <m/>
    <n v="4"/>
    <n v="5"/>
    <n v="4"/>
    <n v="3"/>
    <n v="2"/>
    <n v="2"/>
    <n v="5"/>
    <n v="4"/>
    <n v="5"/>
    <n v="5"/>
    <n v="5"/>
    <n v="4"/>
    <n v="4"/>
    <n v="4"/>
    <n v="4"/>
    <n v="2"/>
    <n v="2"/>
    <n v="5"/>
    <n v="5"/>
    <n v="4"/>
    <n v="4"/>
    <n v="1"/>
    <n v="1"/>
    <m/>
    <m/>
    <n v="1"/>
    <m/>
    <m/>
    <m/>
    <m/>
    <m/>
    <m/>
    <n v="1"/>
    <n v="1"/>
    <m/>
    <n v="1"/>
    <n v="1"/>
    <m/>
    <m/>
    <m/>
    <s v="128.62.79.254"/>
    <d v="2016-01-18T00:00:00"/>
    <d v="1899-12-30T09:51:28"/>
  </r>
  <r>
    <s v="R_d4feyCGkW5aCyit"/>
    <n v="4"/>
    <x v="2"/>
    <s v="Freshman"/>
    <s v="9:30 - 11:00 am"/>
    <s v="Finance"/>
    <s v="ON"/>
    <s v="ON"/>
    <s v="ON"/>
    <s v="ON"/>
    <m/>
    <s v="iPod"/>
    <m/>
    <x v="1"/>
    <n v="1"/>
    <m/>
    <m/>
    <m/>
    <m/>
    <m/>
    <s v="11 to 15"/>
    <m/>
    <n v="1"/>
    <n v="1"/>
    <m/>
    <m/>
    <m/>
    <n v="1"/>
    <m/>
    <n v="1"/>
    <m/>
    <n v="1"/>
    <n v="4"/>
    <n v="2"/>
    <n v="4"/>
    <n v="2"/>
    <n v="2"/>
    <n v="4"/>
    <n v="5"/>
    <n v="5"/>
    <n v="5"/>
    <n v="5"/>
    <n v="3"/>
    <n v="4"/>
    <n v="1"/>
    <n v="1"/>
    <n v="4"/>
    <n v="3"/>
    <n v="2"/>
    <n v="5"/>
    <n v="5"/>
    <n v="3"/>
    <n v="1"/>
    <n v="1"/>
    <m/>
    <m/>
    <m/>
    <m/>
    <m/>
    <n v="1"/>
    <m/>
    <n v="1"/>
    <m/>
    <m/>
    <n v="1"/>
    <m/>
    <m/>
    <n v="1"/>
    <n v="1"/>
    <m/>
    <m/>
    <m/>
    <s v="66.112.236.20"/>
    <d v="2016-01-18T00:00:00"/>
    <d v="1899-12-30T11:40:38"/>
  </r>
  <r>
    <s v="R_9LxWjhHe4rlgrPr"/>
    <n v="5"/>
    <x v="2"/>
    <s v="Freshman"/>
    <s v="12:30 - 2:00 pm"/>
    <s v="MIS"/>
    <s v="ON"/>
    <s v="ON"/>
    <s v="ON"/>
    <s v="ON"/>
    <s v="ON"/>
    <s v="iPod"/>
    <m/>
    <x v="0"/>
    <n v="1"/>
    <m/>
    <m/>
    <m/>
    <m/>
    <m/>
    <s v="26 to 35"/>
    <m/>
    <m/>
    <m/>
    <m/>
    <m/>
    <m/>
    <n v="1"/>
    <n v="1"/>
    <n v="1"/>
    <m/>
    <m/>
    <n v="2"/>
    <n v="4"/>
    <n v="4"/>
    <n v="1"/>
    <n v="1"/>
    <n v="4"/>
    <n v="4"/>
    <n v="1"/>
    <n v="5"/>
    <n v="5"/>
    <n v="5"/>
    <n v="3"/>
    <n v="4"/>
    <n v="4"/>
    <n v="4"/>
    <n v="2"/>
    <n v="2"/>
    <n v="4"/>
    <n v="4"/>
    <n v="2"/>
    <n v="3"/>
    <n v="4"/>
    <n v="1"/>
    <m/>
    <m/>
    <m/>
    <m/>
    <m/>
    <m/>
    <m/>
    <m/>
    <m/>
    <n v="1"/>
    <n v="1"/>
    <n v="1"/>
    <n v="1"/>
    <n v="1"/>
    <m/>
    <m/>
    <m/>
    <s v="129.116.13.99"/>
    <d v="2016-01-18T00:00:00"/>
    <d v="1899-12-30T12:31:55"/>
  </r>
  <r>
    <s v="R_2bJYCXfxS2sVRRP"/>
    <n v="0"/>
    <x v="2"/>
    <s v="Freshman"/>
    <s v="12:30 - 2:00 pm"/>
    <s v="MIS"/>
    <m/>
    <m/>
    <m/>
    <m/>
    <m/>
    <s v="iPod"/>
    <s v="iPad"/>
    <x v="2"/>
    <n v="1"/>
    <m/>
    <m/>
    <m/>
    <m/>
    <m/>
    <s v="more than 35"/>
    <n v="1"/>
    <n v="1"/>
    <m/>
    <n v="1"/>
    <m/>
    <m/>
    <n v="1"/>
    <n v="1"/>
    <n v="1"/>
    <m/>
    <m/>
    <n v="4"/>
    <n v="1"/>
    <m/>
    <n v="3"/>
    <n v="4"/>
    <n v="2"/>
    <n v="2"/>
    <n v="2"/>
    <n v="5"/>
    <n v="5"/>
    <n v="5"/>
    <n v="4"/>
    <n v="2"/>
    <n v="4"/>
    <n v="4"/>
    <n v="2"/>
    <n v="2"/>
    <n v="4"/>
    <n v="4"/>
    <n v="2"/>
    <n v="1"/>
    <n v="1"/>
    <n v="1"/>
    <m/>
    <m/>
    <m/>
    <n v="1"/>
    <n v="1"/>
    <m/>
    <n v="1"/>
    <n v="1"/>
    <n v="1"/>
    <m/>
    <n v="1"/>
    <m/>
    <n v="1"/>
    <n v="1"/>
    <m/>
    <m/>
    <m/>
    <s v="128.62.75.89"/>
    <d v="2016-01-18T00:00:00"/>
    <d v="1899-12-30T13:03:19"/>
  </r>
  <r>
    <s v="R_Zag88ydbXqDs46Z"/>
    <n v="0"/>
    <x v="2"/>
    <s v="Freshman"/>
    <s v="12:30 - 2:00 pm"/>
    <s v="Finance"/>
    <m/>
    <m/>
    <m/>
    <m/>
    <m/>
    <s v="iPod"/>
    <s v="iPad"/>
    <x v="0"/>
    <n v="1"/>
    <m/>
    <m/>
    <m/>
    <m/>
    <m/>
    <s v="11 to 15"/>
    <m/>
    <n v="1"/>
    <n v="1"/>
    <m/>
    <n v="1"/>
    <m/>
    <n v="1"/>
    <n v="1"/>
    <n v="1"/>
    <m/>
    <m/>
    <n v="4"/>
    <n v="4"/>
    <n v="4"/>
    <n v="3"/>
    <n v="3"/>
    <n v="4"/>
    <n v="5"/>
    <n v="1"/>
    <n v="5"/>
    <n v="5"/>
    <n v="4"/>
    <n v="3"/>
    <n v="3"/>
    <n v="3"/>
    <n v="4"/>
    <n v="3"/>
    <n v="4"/>
    <n v="4"/>
    <n v="3"/>
    <n v="2"/>
    <n v="3"/>
    <n v="1"/>
    <m/>
    <m/>
    <m/>
    <m/>
    <n v="1"/>
    <m/>
    <m/>
    <n v="1"/>
    <m/>
    <m/>
    <m/>
    <m/>
    <m/>
    <m/>
    <m/>
    <m/>
    <m/>
    <m/>
    <s v="66.112.251.104"/>
    <d v="2016-01-18T00:00:00"/>
    <d v="1899-12-30T13:17:25"/>
  </r>
  <r>
    <s v="R_22ol3yRIS2WQJEz"/>
    <n v="0"/>
    <x v="2"/>
    <s v="Freshman"/>
    <s v="11:00 - 12:30 pm"/>
    <s v="Accounting"/>
    <m/>
    <m/>
    <m/>
    <m/>
    <m/>
    <s v="iPod"/>
    <s v="iPad"/>
    <x v="3"/>
    <m/>
    <m/>
    <n v="1"/>
    <m/>
    <m/>
    <m/>
    <s v="6 to 10"/>
    <n v="1"/>
    <n v="1"/>
    <n v="1"/>
    <m/>
    <m/>
    <m/>
    <m/>
    <n v="1"/>
    <n v="1"/>
    <m/>
    <m/>
    <n v="4"/>
    <n v="4"/>
    <n v="5"/>
    <n v="3"/>
    <n v="2"/>
    <n v="5"/>
    <n v="5"/>
    <n v="3"/>
    <n v="5"/>
    <n v="5"/>
    <n v="5"/>
    <n v="5"/>
    <n v="5"/>
    <n v="5"/>
    <n v="5"/>
    <n v="3"/>
    <n v="4"/>
    <n v="4"/>
    <n v="4"/>
    <n v="5"/>
    <n v="3"/>
    <n v="2"/>
    <n v="1"/>
    <m/>
    <n v="1"/>
    <n v="1"/>
    <m/>
    <m/>
    <n v="1"/>
    <n v="1"/>
    <m/>
    <m/>
    <n v="1"/>
    <m/>
    <n v="1"/>
    <n v="1"/>
    <m/>
    <m/>
    <m/>
    <m/>
    <s v="74.174.236.84"/>
    <d v="2016-01-18T00:00:00"/>
    <d v="1899-12-30T13:35:16"/>
  </r>
  <r>
    <s v="R_WofJGegGxJSCPId"/>
    <n v="1"/>
    <x v="2"/>
    <s v="Freshman"/>
    <s v="11:00 - 12:30 pm"/>
    <s v="Finance"/>
    <m/>
    <m/>
    <s v="ON"/>
    <m/>
    <m/>
    <s v="iPod"/>
    <s v="iPad"/>
    <x v="0"/>
    <n v="1"/>
    <m/>
    <m/>
    <m/>
    <m/>
    <m/>
    <s v="more than 35"/>
    <m/>
    <m/>
    <m/>
    <m/>
    <m/>
    <m/>
    <m/>
    <m/>
    <m/>
    <m/>
    <m/>
    <n v="2"/>
    <n v="4"/>
    <n v="5"/>
    <n v="1"/>
    <n v="2"/>
    <n v="5"/>
    <n v="4"/>
    <n v="4"/>
    <n v="4"/>
    <n v="3"/>
    <n v="4"/>
    <n v="5"/>
    <n v="4"/>
    <n v="4"/>
    <n v="4"/>
    <n v="4"/>
    <n v="3"/>
    <n v="5"/>
    <n v="4"/>
    <n v="5"/>
    <n v="3"/>
    <n v="2"/>
    <m/>
    <m/>
    <n v="1"/>
    <m/>
    <n v="1"/>
    <m/>
    <n v="1"/>
    <n v="1"/>
    <m/>
    <m/>
    <m/>
    <n v="1"/>
    <m/>
    <n v="1"/>
    <n v="1"/>
    <m/>
    <m/>
    <n v="1"/>
    <s v="66.112.236.42"/>
    <d v="2016-01-18T00:00:00"/>
    <d v="1899-12-30T13:51:13"/>
  </r>
  <r>
    <s v="R_tE7gtBlGlE3pda9"/>
    <n v="0"/>
    <x v="2"/>
    <s v="Freshman"/>
    <s v="11:00 - 12:30 pm"/>
    <s v="Finance"/>
    <m/>
    <m/>
    <m/>
    <m/>
    <m/>
    <m/>
    <m/>
    <x v="1"/>
    <n v="1"/>
    <m/>
    <m/>
    <m/>
    <m/>
    <m/>
    <s v="26 to 35"/>
    <m/>
    <m/>
    <m/>
    <m/>
    <m/>
    <m/>
    <m/>
    <m/>
    <m/>
    <m/>
    <m/>
    <n v="4"/>
    <n v="2"/>
    <n v="4"/>
    <n v="2"/>
    <n v="2"/>
    <n v="3"/>
    <n v="4"/>
    <n v="1"/>
    <n v="5"/>
    <n v="4"/>
    <n v="2"/>
    <n v="4"/>
    <n v="3"/>
    <n v="4"/>
    <n v="3"/>
    <n v="1"/>
    <n v="4"/>
    <n v="4"/>
    <n v="2"/>
    <n v="2"/>
    <n v="1"/>
    <n v="2"/>
    <m/>
    <m/>
    <m/>
    <m/>
    <n v="1"/>
    <n v="1"/>
    <m/>
    <n v="1"/>
    <m/>
    <m/>
    <n v="1"/>
    <n v="1"/>
    <m/>
    <n v="1"/>
    <n v="1"/>
    <m/>
    <m/>
    <m/>
    <s v="128.62.76.33"/>
    <d v="2016-01-15T00:00:00"/>
    <d v="1899-12-30T21:14:11"/>
  </r>
  <r>
    <s v="R_1jeOLx4AvtUg7At"/>
    <n v="5"/>
    <x v="2"/>
    <s v="Freshman"/>
    <s v="9:30 - 11:00 am"/>
    <s v="Marketing"/>
    <s v="ON"/>
    <s v="ON"/>
    <s v="ON"/>
    <s v="ON"/>
    <s v="ON"/>
    <s v="iPod"/>
    <s v="iPad"/>
    <x v="1"/>
    <n v="1"/>
    <m/>
    <m/>
    <m/>
    <m/>
    <m/>
    <s v="16 to 20"/>
    <m/>
    <m/>
    <m/>
    <m/>
    <m/>
    <m/>
    <n v="1"/>
    <m/>
    <m/>
    <m/>
    <m/>
    <n v="3"/>
    <n v="2"/>
    <n v="3"/>
    <n v="1"/>
    <n v="1"/>
    <n v="1"/>
    <n v="2"/>
    <n v="2"/>
    <n v="4"/>
    <n v="1"/>
    <n v="3"/>
    <n v="4"/>
    <n v="2"/>
    <n v="2"/>
    <n v="4"/>
    <n v="4"/>
    <n v="4"/>
    <n v="3"/>
    <n v="4"/>
    <n v="2"/>
    <n v="3"/>
    <n v="3"/>
    <m/>
    <m/>
    <m/>
    <m/>
    <n v="1"/>
    <m/>
    <n v="1"/>
    <m/>
    <m/>
    <n v="1"/>
    <n v="1"/>
    <n v="1"/>
    <m/>
    <n v="1"/>
    <n v="1"/>
    <m/>
    <m/>
    <m/>
    <s v="128.62.70.215"/>
    <d v="2016-01-18T00:00:00"/>
    <d v="1899-12-30T14:56:19"/>
  </r>
  <r>
    <s v="R_Xhz8VhF0eq1doxb"/>
    <n v="5"/>
    <x v="2"/>
    <s v="Freshman"/>
    <s v="12:30 - 2:00 pm"/>
    <s v="Finance"/>
    <s v="ON"/>
    <s v="ON"/>
    <s v="ON"/>
    <s v="ON"/>
    <s v="ON"/>
    <s v="Other"/>
    <s v="iPad"/>
    <x v="0"/>
    <n v="1"/>
    <m/>
    <m/>
    <m/>
    <m/>
    <m/>
    <s v="21 to 25"/>
    <n v="1"/>
    <n v="1"/>
    <n v="1"/>
    <m/>
    <m/>
    <n v="1"/>
    <n v="1"/>
    <n v="1"/>
    <n v="1"/>
    <m/>
    <m/>
    <n v="4"/>
    <n v="2"/>
    <n v="4"/>
    <n v="3"/>
    <n v="2"/>
    <n v="3"/>
    <n v="4"/>
    <n v="3"/>
    <n v="4"/>
    <n v="2"/>
    <n v="4"/>
    <n v="4"/>
    <n v="2"/>
    <n v="4"/>
    <n v="4"/>
    <n v="2"/>
    <n v="2"/>
    <n v="4"/>
    <n v="3"/>
    <n v="4"/>
    <n v="4"/>
    <n v="2"/>
    <n v="1"/>
    <m/>
    <m/>
    <m/>
    <m/>
    <m/>
    <m/>
    <m/>
    <m/>
    <n v="1"/>
    <n v="1"/>
    <m/>
    <m/>
    <n v="1"/>
    <n v="1"/>
    <m/>
    <m/>
    <m/>
    <s v="128.62.66.41"/>
    <d v="2016-01-18T00:00:00"/>
    <d v="1899-12-30T12:07:42"/>
  </r>
  <r>
    <s v="R_2akqQmsndIJfk6F"/>
    <n v="0"/>
    <x v="2"/>
    <s v="Freshman"/>
    <s v="11:00 - 12:30 pm"/>
    <s v="Other or Undecided"/>
    <m/>
    <m/>
    <m/>
    <m/>
    <m/>
    <s v="iPod"/>
    <s v="iPad"/>
    <x v="0"/>
    <n v="1"/>
    <m/>
    <m/>
    <m/>
    <m/>
    <m/>
    <s v="11 to 15"/>
    <m/>
    <n v="1"/>
    <m/>
    <m/>
    <m/>
    <m/>
    <m/>
    <n v="1"/>
    <m/>
    <m/>
    <m/>
    <n v="3"/>
    <n v="4"/>
    <n v="2"/>
    <n v="1"/>
    <n v="4"/>
    <n v="2"/>
    <n v="4"/>
    <n v="2"/>
    <n v="4"/>
    <n v="5"/>
    <n v="4"/>
    <n v="3"/>
    <n v="1"/>
    <n v="3"/>
    <n v="4"/>
    <n v="2"/>
    <n v="3"/>
    <n v="4"/>
    <n v="4"/>
    <n v="2"/>
    <n v="4"/>
    <n v="1"/>
    <m/>
    <m/>
    <m/>
    <m/>
    <m/>
    <m/>
    <m/>
    <n v="1"/>
    <m/>
    <m/>
    <m/>
    <m/>
    <m/>
    <n v="1"/>
    <m/>
    <m/>
    <m/>
    <m/>
    <s v="128.62.76.28"/>
    <d v="2016-01-18T00:00:00"/>
    <d v="1899-12-30T17:06:09"/>
  </r>
  <r>
    <s v="R_2flYhnGHAMAxnrW"/>
    <n v="5"/>
    <x v="2"/>
    <s v="Freshman"/>
    <s v="11:00 - 12:30 pm"/>
    <s v="Accounting"/>
    <s v="ON"/>
    <s v="ON"/>
    <s v="ON"/>
    <s v="ON"/>
    <s v="ON"/>
    <s v="iPod"/>
    <s v="iPad"/>
    <x v="0"/>
    <n v="1"/>
    <m/>
    <m/>
    <m/>
    <m/>
    <m/>
    <s v="11 to 15"/>
    <m/>
    <m/>
    <n v="1"/>
    <m/>
    <n v="1"/>
    <n v="1"/>
    <n v="1"/>
    <m/>
    <m/>
    <m/>
    <m/>
    <n v="4"/>
    <n v="4"/>
    <n v="3"/>
    <n v="2"/>
    <n v="2"/>
    <n v="2"/>
    <n v="4"/>
    <n v="4"/>
    <n v="3"/>
    <n v="4"/>
    <n v="2"/>
    <n v="3"/>
    <n v="2"/>
    <n v="3"/>
    <n v="2"/>
    <n v="2"/>
    <n v="3"/>
    <n v="4"/>
    <n v="4"/>
    <n v="2"/>
    <n v="1"/>
    <n v="1"/>
    <m/>
    <m/>
    <m/>
    <m/>
    <n v="1"/>
    <n v="1"/>
    <m/>
    <m/>
    <m/>
    <m/>
    <n v="1"/>
    <m/>
    <m/>
    <n v="1"/>
    <m/>
    <m/>
    <m/>
    <m/>
    <s v="128.62.65.154"/>
    <d v="2016-01-18T00:00:00"/>
    <d v="1899-12-30T17:01:30"/>
  </r>
  <r>
    <s v="R_1I9KczY2j18sVC4"/>
    <n v="0"/>
    <x v="2"/>
    <s v="Freshman"/>
    <s v="9:30 - 11:00 am"/>
    <s v="Marketing"/>
    <m/>
    <m/>
    <m/>
    <m/>
    <m/>
    <s v="iPod"/>
    <m/>
    <x v="0"/>
    <n v="1"/>
    <m/>
    <m/>
    <m/>
    <m/>
    <m/>
    <s v="21 to 25"/>
    <m/>
    <m/>
    <m/>
    <m/>
    <m/>
    <m/>
    <m/>
    <m/>
    <m/>
    <m/>
    <m/>
    <n v="3"/>
    <n v="2"/>
    <n v="3"/>
    <n v="1"/>
    <n v="1"/>
    <n v="1"/>
    <n v="4"/>
    <n v="1"/>
    <n v="1"/>
    <n v="1"/>
    <n v="1"/>
    <n v="1"/>
    <n v="1"/>
    <n v="1"/>
    <n v="1"/>
    <n v="1"/>
    <n v="1"/>
    <n v="4"/>
    <n v="4"/>
    <n v="1"/>
    <n v="1"/>
    <n v="1"/>
    <m/>
    <m/>
    <m/>
    <m/>
    <n v="1"/>
    <n v="1"/>
    <m/>
    <n v="1"/>
    <m/>
    <m/>
    <m/>
    <m/>
    <m/>
    <m/>
    <m/>
    <m/>
    <m/>
    <m/>
    <s v="128.62.65.216"/>
    <d v="2016-01-18T00:00:00"/>
    <d v="1899-12-30T17:06:22"/>
  </r>
  <r>
    <s v="R_3m3u2oEAxtXm0v0"/>
    <n v="5"/>
    <x v="2"/>
    <s v="Freshman"/>
    <s v="11:00 - 12:30 pm"/>
    <s v="Finance"/>
    <s v="ON"/>
    <s v="ON"/>
    <s v="ON"/>
    <s v="ON"/>
    <s v="ON"/>
    <s v="iPod"/>
    <s v="iPad"/>
    <x v="0"/>
    <n v="1"/>
    <m/>
    <m/>
    <m/>
    <m/>
    <m/>
    <s v="11 to 15"/>
    <n v="1"/>
    <n v="1"/>
    <n v="1"/>
    <m/>
    <n v="1"/>
    <n v="1"/>
    <n v="1"/>
    <m/>
    <n v="1"/>
    <m/>
    <m/>
    <n v="4"/>
    <n v="5"/>
    <n v="3"/>
    <n v="3"/>
    <n v="2"/>
    <n v="2"/>
    <n v="5"/>
    <n v="3"/>
    <n v="5"/>
    <n v="4"/>
    <n v="4"/>
    <n v="3"/>
    <n v="3"/>
    <n v="2"/>
    <n v="5"/>
    <n v="3"/>
    <n v="2"/>
    <n v="4"/>
    <n v="3"/>
    <n v="2"/>
    <n v="2"/>
    <n v="2"/>
    <n v="1"/>
    <m/>
    <m/>
    <m/>
    <m/>
    <n v="1"/>
    <n v="1"/>
    <n v="1"/>
    <m/>
    <m/>
    <n v="1"/>
    <n v="1"/>
    <n v="1"/>
    <n v="1"/>
    <n v="1"/>
    <n v="1"/>
    <m/>
    <n v="1"/>
    <s v="128.62.68.125"/>
    <d v="2016-01-18T00:00:00"/>
    <d v="1899-12-30T17:25:49"/>
  </r>
  <r>
    <s v="R_8HdBBwDi1kDgN3z"/>
    <n v="0"/>
    <x v="2"/>
    <s v="Freshman"/>
    <s v="9:30 - 11:00 am"/>
    <s v="Finance"/>
    <m/>
    <m/>
    <m/>
    <m/>
    <m/>
    <s v="iPod"/>
    <s v="iPad Mini"/>
    <x v="1"/>
    <n v="1"/>
    <m/>
    <m/>
    <n v="1"/>
    <m/>
    <m/>
    <s v="16 to 20"/>
    <m/>
    <n v="1"/>
    <m/>
    <n v="1"/>
    <m/>
    <m/>
    <n v="1"/>
    <n v="1"/>
    <n v="1"/>
    <n v="1"/>
    <m/>
    <n v="4"/>
    <n v="4"/>
    <n v="4"/>
    <n v="3"/>
    <n v="4"/>
    <n v="4"/>
    <n v="4"/>
    <n v="4"/>
    <n v="5"/>
    <n v="1"/>
    <n v="4"/>
    <n v="4"/>
    <n v="4"/>
    <n v="4"/>
    <n v="4"/>
    <n v="4"/>
    <n v="4"/>
    <n v="4"/>
    <n v="4"/>
    <n v="3"/>
    <n v="2"/>
    <n v="4"/>
    <m/>
    <m/>
    <m/>
    <m/>
    <m/>
    <n v="1"/>
    <m/>
    <m/>
    <m/>
    <n v="1"/>
    <n v="1"/>
    <n v="1"/>
    <n v="1"/>
    <n v="1"/>
    <n v="1"/>
    <m/>
    <n v="1"/>
    <n v="1"/>
    <s v="66.112.236.14"/>
    <d v="2016-01-18T00:00:00"/>
    <d v="1899-12-30T12:56:22"/>
  </r>
  <r>
    <s v="R_1Nu5rCXYBe6r597"/>
    <n v="5"/>
    <x v="2"/>
    <s v="Freshman"/>
    <s v="11:00 - 12:30 pm"/>
    <s v="Supply Chain"/>
    <s v="ON"/>
    <s v="ON"/>
    <s v="ON"/>
    <s v="ON"/>
    <s v="ON"/>
    <s v="Other"/>
    <s v="Other"/>
    <x v="4"/>
    <m/>
    <n v="1"/>
    <m/>
    <m/>
    <m/>
    <m/>
    <s v="more than 35"/>
    <m/>
    <n v="1"/>
    <m/>
    <m/>
    <m/>
    <m/>
    <n v="1"/>
    <n v="1"/>
    <n v="1"/>
    <m/>
    <m/>
    <n v="2"/>
    <n v="4"/>
    <n v="4"/>
    <n v="2"/>
    <n v="3"/>
    <n v="2"/>
    <n v="3"/>
    <n v="2"/>
    <n v="4"/>
    <n v="4"/>
    <n v="2"/>
    <n v="1"/>
    <n v="3"/>
    <n v="3"/>
    <n v="3"/>
    <n v="2"/>
    <n v="3"/>
    <n v="4"/>
    <n v="4"/>
    <n v="2"/>
    <n v="2"/>
    <n v="2"/>
    <m/>
    <m/>
    <m/>
    <m/>
    <m/>
    <m/>
    <m/>
    <m/>
    <m/>
    <n v="1"/>
    <m/>
    <n v="1"/>
    <m/>
    <n v="1"/>
    <n v="1"/>
    <m/>
    <m/>
    <m/>
    <s v="125.178.243.20"/>
    <d v="2016-01-18T00:00:00"/>
    <d v="1899-12-30T17:46:00"/>
  </r>
  <r>
    <s v="R_3R3GhiWA48hw7E4"/>
    <n v="0"/>
    <x v="2"/>
    <s v="Freshman"/>
    <s v="12:30 - 2:00 pm"/>
    <s v="Other or Undecided"/>
    <m/>
    <m/>
    <m/>
    <m/>
    <m/>
    <s v="iPod"/>
    <m/>
    <x v="0"/>
    <n v="1"/>
    <m/>
    <m/>
    <m/>
    <m/>
    <m/>
    <s v="11 to 15"/>
    <m/>
    <n v="1"/>
    <n v="1"/>
    <m/>
    <m/>
    <n v="1"/>
    <n v="1"/>
    <n v="1"/>
    <n v="1"/>
    <m/>
    <m/>
    <n v="4"/>
    <n v="1"/>
    <n v="4"/>
    <n v="2"/>
    <n v="4"/>
    <n v="3"/>
    <n v="4"/>
    <n v="3"/>
    <n v="5"/>
    <n v="5"/>
    <n v="4"/>
    <n v="4"/>
    <n v="2"/>
    <n v="4"/>
    <n v="4"/>
    <n v="3"/>
    <n v="4"/>
    <n v="5"/>
    <n v="4"/>
    <n v="3"/>
    <n v="1"/>
    <n v="1"/>
    <m/>
    <m/>
    <m/>
    <m/>
    <m/>
    <m/>
    <m/>
    <n v="1"/>
    <m/>
    <n v="1"/>
    <m/>
    <m/>
    <m/>
    <n v="1"/>
    <n v="1"/>
    <m/>
    <m/>
    <m/>
    <s v="66.112.254.147"/>
    <d v="2016-01-17T00:00:00"/>
    <d v="1899-12-30T12:16:02"/>
  </r>
  <r>
    <s v="R_2fkqQgQhduKNqP0"/>
    <n v="4"/>
    <x v="2"/>
    <s v="Freshman"/>
    <s v="11:00 - 12:30 pm"/>
    <s v="Finance"/>
    <s v="ON"/>
    <s v="ON"/>
    <s v="ON"/>
    <s v="ON"/>
    <m/>
    <s v="iPod"/>
    <m/>
    <x v="2"/>
    <n v="1"/>
    <m/>
    <m/>
    <m/>
    <m/>
    <m/>
    <s v="11 to 15"/>
    <m/>
    <m/>
    <m/>
    <m/>
    <m/>
    <m/>
    <m/>
    <m/>
    <m/>
    <m/>
    <m/>
    <n v="2"/>
    <n v="4"/>
    <n v="3"/>
    <n v="1"/>
    <n v="1"/>
    <n v="3"/>
    <n v="4"/>
    <n v="4"/>
    <n v="5"/>
    <n v="3"/>
    <n v="4"/>
    <n v="3"/>
    <n v="4"/>
    <n v="2"/>
    <n v="4"/>
    <n v="3"/>
    <n v="4"/>
    <n v="4"/>
    <n v="4"/>
    <n v="3"/>
    <n v="2"/>
    <n v="1"/>
    <n v="1"/>
    <m/>
    <m/>
    <m/>
    <m/>
    <n v="1"/>
    <m/>
    <n v="1"/>
    <m/>
    <m/>
    <m/>
    <n v="1"/>
    <m/>
    <n v="1"/>
    <n v="1"/>
    <m/>
    <m/>
    <m/>
    <s v="66.112.236.34"/>
    <d v="2016-01-18T00:00:00"/>
    <d v="1899-12-30T19:23:57"/>
  </r>
  <r>
    <s v="R_2TyK7XCwXGm5RCw"/>
    <n v="0"/>
    <x v="2"/>
    <s v="Freshman"/>
    <s v="11:00 - 12:30 pm"/>
    <s v="Other or Undecided"/>
    <m/>
    <m/>
    <m/>
    <m/>
    <m/>
    <s v="iPod"/>
    <s v="iPad"/>
    <x v="0"/>
    <n v="1"/>
    <m/>
    <m/>
    <m/>
    <m/>
    <m/>
    <s v="16 to 20"/>
    <m/>
    <m/>
    <m/>
    <m/>
    <m/>
    <m/>
    <m/>
    <m/>
    <m/>
    <m/>
    <m/>
    <n v="4"/>
    <n v="5"/>
    <n v="4"/>
    <n v="2"/>
    <n v="3"/>
    <n v="3"/>
    <n v="3"/>
    <n v="1"/>
    <n v="5"/>
    <n v="1"/>
    <n v="3"/>
    <n v="4"/>
    <n v="2"/>
    <n v="3"/>
    <n v="3"/>
    <n v="2"/>
    <n v="4"/>
    <n v="4"/>
    <n v="4"/>
    <n v="4"/>
    <n v="1"/>
    <n v="2"/>
    <m/>
    <m/>
    <m/>
    <m/>
    <m/>
    <m/>
    <m/>
    <m/>
    <m/>
    <m/>
    <n v="1"/>
    <m/>
    <n v="1"/>
    <n v="1"/>
    <m/>
    <m/>
    <m/>
    <m/>
    <s v="128.62.74.196"/>
    <d v="2016-01-18T00:00:00"/>
    <d v="1899-12-30T19:18:01"/>
  </r>
  <r>
    <s v="R_1gFLOC3be6Zq043"/>
    <n v="3"/>
    <x v="2"/>
    <s v="Freshman"/>
    <s v="11:00 - 12:30 pm"/>
    <s v="Other or Undecided"/>
    <m/>
    <s v="ON"/>
    <s v="ON"/>
    <s v="ON"/>
    <m/>
    <s v="iPod"/>
    <s v="Other"/>
    <x v="0"/>
    <n v="1"/>
    <m/>
    <m/>
    <m/>
    <m/>
    <m/>
    <s v="21 to 25"/>
    <n v="1"/>
    <n v="1"/>
    <n v="1"/>
    <n v="1"/>
    <m/>
    <n v="1"/>
    <n v="1"/>
    <n v="1"/>
    <n v="1"/>
    <m/>
    <m/>
    <n v="4"/>
    <n v="4"/>
    <n v="4"/>
    <n v="2"/>
    <n v="2"/>
    <n v="3"/>
    <n v="2"/>
    <n v="2"/>
    <n v="4"/>
    <n v="4"/>
    <n v="3"/>
    <n v="2"/>
    <n v="2"/>
    <n v="2"/>
    <n v="4"/>
    <n v="3"/>
    <n v="2"/>
    <n v="3"/>
    <n v="2"/>
    <n v="1"/>
    <n v="1"/>
    <n v="2"/>
    <n v="1"/>
    <m/>
    <m/>
    <m/>
    <m/>
    <m/>
    <m/>
    <m/>
    <m/>
    <n v="1"/>
    <n v="1"/>
    <m/>
    <m/>
    <n v="1"/>
    <n v="1"/>
    <m/>
    <m/>
    <m/>
    <s v="128.62.78.49"/>
    <d v="2016-01-16T00:00:00"/>
    <d v="1899-12-30T21:51:44"/>
  </r>
  <r>
    <s v="R_893yyQZmjLI5OO9"/>
    <n v="5"/>
    <x v="2"/>
    <s v="Freshman"/>
    <s v="11:00 - 12:30 pm"/>
    <s v="Other or Undecided"/>
    <s v="ON"/>
    <s v="ON"/>
    <s v="ON"/>
    <s v="ON"/>
    <s v="ON"/>
    <s v="iPod"/>
    <s v="iPad"/>
    <x v="0"/>
    <n v="1"/>
    <m/>
    <m/>
    <m/>
    <m/>
    <m/>
    <s v="26 to 35"/>
    <m/>
    <n v="1"/>
    <m/>
    <m/>
    <m/>
    <m/>
    <n v="1"/>
    <n v="1"/>
    <n v="1"/>
    <m/>
    <m/>
    <n v="4"/>
    <n v="4"/>
    <n v="3"/>
    <n v="2"/>
    <n v="4"/>
    <n v="2"/>
    <n v="4"/>
    <n v="2"/>
    <n v="4"/>
    <n v="4"/>
    <n v="4"/>
    <n v="4"/>
    <n v="2"/>
    <n v="4"/>
    <n v="4"/>
    <n v="2"/>
    <n v="2"/>
    <n v="4"/>
    <n v="3"/>
    <n v="2"/>
    <n v="1"/>
    <n v="2"/>
    <m/>
    <m/>
    <m/>
    <m/>
    <m/>
    <m/>
    <m/>
    <n v="1"/>
    <m/>
    <m/>
    <n v="1"/>
    <n v="1"/>
    <n v="1"/>
    <n v="1"/>
    <n v="1"/>
    <m/>
    <m/>
    <m/>
    <s v="128.62.67.214"/>
    <d v="2016-01-18T00:00:00"/>
    <d v="1899-12-30T15:19:56"/>
  </r>
  <r>
    <s v="R_247asi3XZmPzziy"/>
    <n v="0"/>
    <x v="2"/>
    <s v="Freshman"/>
    <s v="9:30 - 11:00 am"/>
    <s v="Finance"/>
    <m/>
    <m/>
    <m/>
    <m/>
    <m/>
    <s v="Other"/>
    <m/>
    <x v="1"/>
    <n v="1"/>
    <m/>
    <m/>
    <m/>
    <m/>
    <m/>
    <s v="16 to 20"/>
    <m/>
    <m/>
    <m/>
    <m/>
    <m/>
    <m/>
    <n v="1"/>
    <n v="1"/>
    <m/>
    <m/>
    <m/>
    <n v="4"/>
    <n v="2"/>
    <n v="2"/>
    <n v="2"/>
    <n v="2"/>
    <n v="2"/>
    <n v="4"/>
    <n v="4"/>
    <n v="4"/>
    <n v="2"/>
    <n v="4"/>
    <n v="4"/>
    <n v="4"/>
    <n v="3"/>
    <n v="4"/>
    <n v="3"/>
    <n v="4"/>
    <n v="4"/>
    <n v="2"/>
    <n v="2"/>
    <n v="2"/>
    <n v="2"/>
    <m/>
    <m/>
    <m/>
    <m/>
    <m/>
    <m/>
    <m/>
    <m/>
    <m/>
    <m/>
    <n v="1"/>
    <n v="1"/>
    <m/>
    <n v="1"/>
    <n v="1"/>
    <m/>
    <m/>
    <m/>
    <s v="64.189.88.18"/>
    <d v="2016-01-18T00:00:00"/>
    <d v="1899-12-30T22:29:11"/>
  </r>
  <r>
    <s v="R_12RcY5zXpraMXa0"/>
    <n v="0"/>
    <x v="2"/>
    <s v="Freshman"/>
    <s v="12:30 - 2:00 pm"/>
    <s v="Finance"/>
    <m/>
    <m/>
    <m/>
    <m/>
    <m/>
    <s v="iPod"/>
    <s v="iPad"/>
    <x v="0"/>
    <n v="1"/>
    <m/>
    <m/>
    <m/>
    <m/>
    <m/>
    <s v="21 to 25"/>
    <n v="1"/>
    <n v="1"/>
    <m/>
    <m/>
    <m/>
    <m/>
    <n v="1"/>
    <n v="1"/>
    <n v="1"/>
    <m/>
    <m/>
    <n v="3"/>
    <n v="5"/>
    <n v="5"/>
    <n v="1"/>
    <n v="1"/>
    <n v="4"/>
    <n v="4"/>
    <n v="2"/>
    <n v="2"/>
    <n v="5"/>
    <n v="5"/>
    <n v="5"/>
    <n v="5"/>
    <n v="5"/>
    <n v="5"/>
    <n v="2"/>
    <n v="2"/>
    <n v="4"/>
    <n v="5"/>
    <n v="5"/>
    <n v="4"/>
    <n v="4"/>
    <n v="1"/>
    <m/>
    <m/>
    <m/>
    <n v="1"/>
    <m/>
    <m/>
    <m/>
    <m/>
    <m/>
    <n v="1"/>
    <n v="1"/>
    <n v="1"/>
    <n v="1"/>
    <n v="1"/>
    <m/>
    <n v="1"/>
    <n v="1"/>
    <s v="128.62.72.183"/>
    <d v="2016-01-18T00:00:00"/>
    <d v="1899-12-30T22:39:10"/>
  </r>
  <r>
    <s v="R_1Gv2PseDXjasbZJ"/>
    <n v="1"/>
    <x v="2"/>
    <s v="Freshman"/>
    <s v="11:00 - 12:30 pm"/>
    <s v="Finance"/>
    <m/>
    <m/>
    <s v="ON"/>
    <m/>
    <m/>
    <s v="iPod"/>
    <s v="iPad"/>
    <x v="4"/>
    <n v="1"/>
    <m/>
    <m/>
    <m/>
    <m/>
    <m/>
    <s v="11 to 15"/>
    <m/>
    <n v="1"/>
    <m/>
    <m/>
    <m/>
    <m/>
    <m/>
    <n v="1"/>
    <n v="1"/>
    <m/>
    <m/>
    <n v="4"/>
    <n v="3"/>
    <n v="4"/>
    <n v="3"/>
    <n v="3"/>
    <n v="3"/>
    <n v="4"/>
    <n v="3"/>
    <n v="4"/>
    <n v="4"/>
    <n v="2"/>
    <n v="4"/>
    <n v="3"/>
    <n v="4"/>
    <n v="4"/>
    <n v="2"/>
    <n v="2"/>
    <n v="4"/>
    <n v="3"/>
    <n v="3"/>
    <n v="4"/>
    <n v="2"/>
    <n v="1"/>
    <m/>
    <m/>
    <m/>
    <m/>
    <m/>
    <m/>
    <m/>
    <m/>
    <m/>
    <m/>
    <m/>
    <m/>
    <n v="1"/>
    <n v="1"/>
    <m/>
    <m/>
    <m/>
    <s v="128.62.71.47"/>
    <d v="2016-01-18T00:00:00"/>
    <d v="1899-12-30T21:29:33"/>
  </r>
  <r>
    <s v="R_RLkfGUiSCJM3H7H"/>
    <n v="0"/>
    <x v="2"/>
    <s v="Freshman"/>
    <s v="12:30 - 2:00 pm"/>
    <s v="Finance"/>
    <m/>
    <m/>
    <m/>
    <m/>
    <m/>
    <m/>
    <m/>
    <x v="0"/>
    <n v="1"/>
    <m/>
    <m/>
    <m/>
    <m/>
    <m/>
    <s v="more than 35"/>
    <n v="1"/>
    <n v="1"/>
    <n v="1"/>
    <n v="1"/>
    <n v="1"/>
    <m/>
    <n v="1"/>
    <n v="1"/>
    <n v="1"/>
    <n v="1"/>
    <n v="1"/>
    <n v="4"/>
    <n v="2"/>
    <n v="5"/>
    <n v="3"/>
    <n v="2"/>
    <n v="5"/>
    <n v="5"/>
    <n v="2"/>
    <n v="5"/>
    <n v="4"/>
    <n v="4"/>
    <n v="4"/>
    <n v="4"/>
    <n v="4"/>
    <n v="4"/>
    <n v="2"/>
    <n v="2"/>
    <n v="5"/>
    <n v="5"/>
    <n v="4"/>
    <n v="4"/>
    <n v="4"/>
    <n v="1"/>
    <m/>
    <m/>
    <m/>
    <m/>
    <n v="1"/>
    <m/>
    <n v="1"/>
    <m/>
    <n v="1"/>
    <n v="1"/>
    <n v="1"/>
    <n v="1"/>
    <n v="1"/>
    <n v="1"/>
    <n v="1"/>
    <n v="1"/>
    <n v="1"/>
    <s v="128.62.78.139"/>
    <d v="2016-01-18T00:00:00"/>
    <d v="1899-12-30T22:27:40"/>
  </r>
  <r>
    <s v="R_2dGs8Kf5ZNBSYaH"/>
    <n v="0"/>
    <x v="2"/>
    <s v="Freshman"/>
    <s v="11:00 - 12:30 pm"/>
    <s v="Finance"/>
    <m/>
    <m/>
    <m/>
    <m/>
    <m/>
    <s v="Other"/>
    <s v="iPad"/>
    <x v="0"/>
    <n v="1"/>
    <m/>
    <m/>
    <m/>
    <m/>
    <m/>
    <s v="26 to 35"/>
    <n v="1"/>
    <n v="1"/>
    <n v="1"/>
    <m/>
    <n v="1"/>
    <m/>
    <n v="1"/>
    <n v="1"/>
    <n v="1"/>
    <n v="1"/>
    <m/>
    <n v="4"/>
    <n v="3"/>
    <n v="4"/>
    <n v="3"/>
    <n v="4"/>
    <n v="4"/>
    <n v="4"/>
    <n v="2"/>
    <n v="5"/>
    <n v="4"/>
    <n v="4"/>
    <n v="4"/>
    <n v="4"/>
    <n v="2"/>
    <n v="4"/>
    <n v="2"/>
    <n v="2"/>
    <n v="4"/>
    <n v="4"/>
    <n v="3"/>
    <n v="2"/>
    <n v="2"/>
    <m/>
    <m/>
    <m/>
    <m/>
    <n v="1"/>
    <m/>
    <m/>
    <n v="1"/>
    <n v="1"/>
    <m/>
    <n v="1"/>
    <n v="1"/>
    <m/>
    <n v="1"/>
    <n v="1"/>
    <m/>
    <m/>
    <m/>
    <s v="128.62.78.171"/>
    <d v="2016-01-18T00:00:00"/>
    <d v="1899-12-30T23:31:25"/>
  </r>
  <r>
    <s v="R_2SeniHAyCChHxSP"/>
    <n v="0"/>
    <x v="2"/>
    <s v="Freshman"/>
    <s v="11:00 - 12:30 pm"/>
    <s v="Finance"/>
    <m/>
    <m/>
    <m/>
    <m/>
    <m/>
    <s v="iPod"/>
    <m/>
    <x v="1"/>
    <m/>
    <n v="1"/>
    <m/>
    <m/>
    <m/>
    <m/>
    <s v="more than 35"/>
    <n v="1"/>
    <n v="1"/>
    <m/>
    <n v="1"/>
    <m/>
    <n v="1"/>
    <n v="1"/>
    <n v="1"/>
    <n v="1"/>
    <m/>
    <m/>
    <n v="4"/>
    <n v="5"/>
    <n v="4"/>
    <n v="4"/>
    <n v="2"/>
    <n v="3"/>
    <n v="5"/>
    <n v="2"/>
    <n v="2"/>
    <n v="1"/>
    <n v="5"/>
    <n v="5"/>
    <n v="3"/>
    <n v="3"/>
    <n v="4"/>
    <n v="2"/>
    <n v="4"/>
    <n v="4"/>
    <n v="3"/>
    <n v="2"/>
    <n v="3"/>
    <n v="4"/>
    <n v="1"/>
    <m/>
    <m/>
    <m/>
    <m/>
    <m/>
    <m/>
    <m/>
    <m/>
    <m/>
    <n v="1"/>
    <m/>
    <n v="1"/>
    <n v="1"/>
    <n v="1"/>
    <m/>
    <m/>
    <m/>
    <s v="66.112.236.23"/>
    <d v="2016-01-18T00:00:00"/>
    <d v="1899-12-30T23:32:32"/>
  </r>
  <r>
    <s v="R_W68oANaYVnQhMHf"/>
    <n v="4"/>
    <x v="2"/>
    <s v="Freshman"/>
    <s v="12:30 - 2:00 pm"/>
    <s v="Other or Undecided"/>
    <s v="ON"/>
    <s v="ON"/>
    <s v="ON"/>
    <s v="ON"/>
    <m/>
    <s v="iPod"/>
    <m/>
    <x v="0"/>
    <n v="1"/>
    <m/>
    <m/>
    <m/>
    <m/>
    <m/>
    <s v="more than 35"/>
    <m/>
    <n v="1"/>
    <n v="1"/>
    <m/>
    <n v="1"/>
    <m/>
    <m/>
    <n v="1"/>
    <n v="1"/>
    <m/>
    <m/>
    <n v="5"/>
    <n v="3"/>
    <n v="3"/>
    <n v="2"/>
    <n v="3"/>
    <n v="2"/>
    <n v="4"/>
    <n v="4"/>
    <n v="5"/>
    <n v="3"/>
    <n v="5"/>
    <n v="5"/>
    <n v="3"/>
    <n v="3"/>
    <n v="4"/>
    <n v="4"/>
    <n v="5"/>
    <n v="5"/>
    <n v="4"/>
    <n v="2"/>
    <n v="3"/>
    <n v="2"/>
    <n v="1"/>
    <m/>
    <m/>
    <m/>
    <m/>
    <m/>
    <m/>
    <n v="1"/>
    <m/>
    <m/>
    <n v="1"/>
    <n v="1"/>
    <m/>
    <n v="1"/>
    <n v="1"/>
    <m/>
    <m/>
    <m/>
    <s v="128.62.79.3"/>
    <d v="2016-01-18T00:00:00"/>
    <d v="1899-12-30T23:37:30"/>
  </r>
  <r>
    <s v="R_3kbTG0UycF5RArS"/>
    <n v="5"/>
    <x v="2"/>
    <s v="Freshman"/>
    <s v="9:30 - 11:00 am"/>
    <s v="Marketing"/>
    <s v="ON"/>
    <s v="ON"/>
    <s v="ON"/>
    <s v="ON"/>
    <s v="ON"/>
    <s v="iPod"/>
    <m/>
    <x v="1"/>
    <m/>
    <m/>
    <m/>
    <m/>
    <n v="1"/>
    <m/>
    <s v="more than 35"/>
    <n v="1"/>
    <n v="1"/>
    <n v="1"/>
    <m/>
    <m/>
    <m/>
    <n v="1"/>
    <n v="1"/>
    <n v="1"/>
    <n v="1"/>
    <m/>
    <n v="4"/>
    <n v="2"/>
    <n v="3"/>
    <n v="2"/>
    <n v="1"/>
    <n v="2"/>
    <n v="4"/>
    <n v="3"/>
    <n v="4"/>
    <n v="4"/>
    <n v="4"/>
    <n v="4"/>
    <n v="2"/>
    <n v="3"/>
    <n v="4"/>
    <n v="2"/>
    <n v="3"/>
    <n v="2"/>
    <n v="3"/>
    <n v="1"/>
    <n v="4"/>
    <n v="2"/>
    <m/>
    <m/>
    <n v="1"/>
    <m/>
    <m/>
    <n v="1"/>
    <m/>
    <n v="1"/>
    <m/>
    <n v="1"/>
    <m/>
    <m/>
    <m/>
    <n v="1"/>
    <n v="1"/>
    <m/>
    <m/>
    <m/>
    <s v="96.225.48.123"/>
    <d v="2016-01-18T00:00:00"/>
    <d v="1899-12-30T22:19:59"/>
  </r>
  <r>
    <s v="R_2ZULYtroQOS0e8s"/>
    <n v="4"/>
    <x v="2"/>
    <s v="Freshman"/>
    <s v="12:30 - 2:00 pm"/>
    <s v="Accounting"/>
    <s v="ON"/>
    <s v="ON"/>
    <s v="ON"/>
    <s v="ON"/>
    <m/>
    <s v="iPod"/>
    <s v="Other"/>
    <x v="3"/>
    <n v="1"/>
    <m/>
    <m/>
    <m/>
    <m/>
    <m/>
    <s v="1 to 5"/>
    <n v="1"/>
    <n v="1"/>
    <m/>
    <m/>
    <m/>
    <m/>
    <n v="1"/>
    <n v="1"/>
    <n v="1"/>
    <m/>
    <m/>
    <n v="4"/>
    <n v="2"/>
    <n v="3"/>
    <n v="2"/>
    <n v="3"/>
    <n v="2"/>
    <n v="4"/>
    <n v="2"/>
    <n v="4"/>
    <n v="5"/>
    <n v="3"/>
    <n v="3"/>
    <n v="3"/>
    <n v="2"/>
    <n v="2"/>
    <n v="2"/>
    <n v="2"/>
    <n v="4"/>
    <n v="4"/>
    <n v="2"/>
    <n v="2"/>
    <n v="2"/>
    <m/>
    <m/>
    <m/>
    <m/>
    <n v="1"/>
    <m/>
    <m/>
    <n v="1"/>
    <m/>
    <m/>
    <m/>
    <m/>
    <m/>
    <n v="1"/>
    <n v="1"/>
    <m/>
    <m/>
    <m/>
    <s v="128.62.78.177"/>
    <d v="2016-01-18T00:00:00"/>
    <d v="1899-12-30T09:45:31"/>
  </r>
  <r>
    <s v="R_2akvOFBB4WEJjxB"/>
    <n v="4"/>
    <x v="2"/>
    <s v="Freshman"/>
    <s v="12:30 - 2:00 pm"/>
    <s v="MIS"/>
    <s v="ON"/>
    <s v="ON"/>
    <s v="ON"/>
    <s v="ON"/>
    <m/>
    <s v="iPod"/>
    <m/>
    <x v="4"/>
    <n v="1"/>
    <m/>
    <m/>
    <m/>
    <m/>
    <m/>
    <s v="16 to 20"/>
    <m/>
    <n v="1"/>
    <m/>
    <m/>
    <m/>
    <m/>
    <n v="1"/>
    <n v="1"/>
    <n v="1"/>
    <m/>
    <m/>
    <n v="2"/>
    <n v="3"/>
    <n v="4"/>
    <n v="2"/>
    <n v="2"/>
    <n v="4"/>
    <n v="1"/>
    <n v="1"/>
    <n v="5"/>
    <n v="5"/>
    <n v="5"/>
    <n v="4"/>
    <n v="4"/>
    <n v="4"/>
    <n v="4"/>
    <n v="2"/>
    <n v="2"/>
    <n v="5"/>
    <n v="5"/>
    <n v="2"/>
    <n v="4"/>
    <n v="2"/>
    <m/>
    <m/>
    <m/>
    <m/>
    <m/>
    <m/>
    <m/>
    <m/>
    <m/>
    <m/>
    <n v="1"/>
    <m/>
    <m/>
    <n v="1"/>
    <n v="1"/>
    <m/>
    <m/>
    <m/>
    <s v="129.116.20.11"/>
    <d v="2016-01-19T00:00:00"/>
    <d v="1899-12-30T00:57:18"/>
  </r>
  <r>
    <s v="R_3G1lJXZFUfrfEpw"/>
    <n v="5"/>
    <x v="2"/>
    <s v="Freshman"/>
    <s v="9:30 - 11:00 am"/>
    <s v="Finance"/>
    <s v="ON"/>
    <s v="ON"/>
    <s v="ON"/>
    <s v="ON"/>
    <s v="ON"/>
    <s v="iPod"/>
    <s v="Surface"/>
    <x v="0"/>
    <n v="1"/>
    <m/>
    <m/>
    <m/>
    <m/>
    <m/>
    <s v="more than 35"/>
    <m/>
    <m/>
    <m/>
    <m/>
    <m/>
    <m/>
    <n v="1"/>
    <n v="1"/>
    <m/>
    <m/>
    <m/>
    <n v="2"/>
    <n v="5"/>
    <n v="5"/>
    <n v="1"/>
    <n v="1"/>
    <n v="5"/>
    <n v="1"/>
    <n v="2"/>
    <n v="3"/>
    <n v="5"/>
    <n v="2"/>
    <n v="5"/>
    <n v="5"/>
    <n v="4"/>
    <n v="4"/>
    <n v="4"/>
    <n v="4"/>
    <n v="3"/>
    <n v="3"/>
    <n v="5"/>
    <n v="5"/>
    <n v="5"/>
    <m/>
    <m/>
    <m/>
    <m/>
    <m/>
    <m/>
    <n v="1"/>
    <n v="1"/>
    <m/>
    <m/>
    <m/>
    <m/>
    <n v="1"/>
    <n v="1"/>
    <n v="1"/>
    <m/>
    <m/>
    <m/>
    <s v="128.62.77.61"/>
    <d v="2016-01-19T00:00:00"/>
    <d v="1899-12-30T00:50:06"/>
  </r>
  <r>
    <s v="R_3PFA8uqvDbgO5XG"/>
    <n v="0"/>
    <x v="2"/>
    <s v="Freshman"/>
    <s v="12:30 - 2:00 pm"/>
    <s v="Finance"/>
    <m/>
    <m/>
    <m/>
    <m/>
    <m/>
    <s v="iPod"/>
    <s v="Surface"/>
    <x v="0"/>
    <n v="1"/>
    <m/>
    <m/>
    <m/>
    <m/>
    <m/>
    <s v="more than 35"/>
    <m/>
    <m/>
    <n v="1"/>
    <m/>
    <m/>
    <m/>
    <m/>
    <m/>
    <m/>
    <m/>
    <m/>
    <n v="4"/>
    <n v="5"/>
    <n v="4"/>
    <n v="2"/>
    <n v="2"/>
    <n v="5"/>
    <n v="4"/>
    <n v="3"/>
    <n v="4"/>
    <n v="4"/>
    <n v="5"/>
    <n v="5"/>
    <n v="4"/>
    <n v="5"/>
    <n v="5"/>
    <n v="4"/>
    <n v="3"/>
    <n v="4"/>
    <n v="5"/>
    <n v="4"/>
    <n v="4"/>
    <n v="4"/>
    <n v="1"/>
    <n v="1"/>
    <m/>
    <m/>
    <m/>
    <n v="1"/>
    <n v="1"/>
    <n v="1"/>
    <m/>
    <m/>
    <n v="1"/>
    <n v="1"/>
    <n v="1"/>
    <n v="1"/>
    <n v="1"/>
    <m/>
    <m/>
    <n v="1"/>
    <s v="128.62.68.15"/>
    <d v="2016-01-19T00:00:00"/>
    <d v="1899-12-30T02:00:36"/>
  </r>
  <r>
    <s v="R_31ElHy2SoYc5wG3"/>
    <n v="5"/>
    <x v="2"/>
    <s v="Freshman"/>
    <s v="9:30 - 11:00 am"/>
    <s v="MIS"/>
    <s v="ON"/>
    <s v="ON"/>
    <s v="ON"/>
    <s v="ON"/>
    <s v="ON"/>
    <s v="iPod"/>
    <m/>
    <x v="0"/>
    <n v="1"/>
    <m/>
    <m/>
    <m/>
    <m/>
    <m/>
    <s v="more than 35"/>
    <m/>
    <n v="1"/>
    <m/>
    <m/>
    <m/>
    <m/>
    <m/>
    <m/>
    <m/>
    <m/>
    <m/>
    <n v="4"/>
    <n v="2"/>
    <n v="3"/>
    <n v="2"/>
    <n v="2"/>
    <n v="2"/>
    <n v="2"/>
    <n v="4"/>
    <n v="2"/>
    <n v="5"/>
    <n v="4"/>
    <n v="2"/>
    <n v="2"/>
    <n v="2"/>
    <n v="4"/>
    <n v="2"/>
    <n v="2"/>
    <n v="4"/>
    <n v="3"/>
    <n v="2"/>
    <n v="2"/>
    <n v="2"/>
    <m/>
    <m/>
    <m/>
    <m/>
    <m/>
    <m/>
    <m/>
    <m/>
    <m/>
    <m/>
    <n v="1"/>
    <m/>
    <m/>
    <n v="1"/>
    <n v="1"/>
    <m/>
    <m/>
    <m/>
    <s v="128.62.65.17"/>
    <d v="2016-01-18T00:00:00"/>
    <d v="1899-12-30T12:59:13"/>
  </r>
  <r>
    <s v="R_3P7ex4UjxuhwrR1"/>
    <n v="0"/>
    <x v="2"/>
    <s v="Freshman"/>
    <s v="12:30 - 2:00 pm"/>
    <s v="Finance"/>
    <m/>
    <m/>
    <m/>
    <m/>
    <m/>
    <s v="iPod"/>
    <s v="iPad"/>
    <x v="0"/>
    <n v="1"/>
    <m/>
    <m/>
    <m/>
    <m/>
    <m/>
    <s v="more than 35"/>
    <m/>
    <n v="1"/>
    <m/>
    <m/>
    <m/>
    <m/>
    <m/>
    <m/>
    <m/>
    <m/>
    <m/>
    <n v="2"/>
    <n v="4"/>
    <n v="4"/>
    <n v="2"/>
    <n v="3"/>
    <n v="3"/>
    <n v="1"/>
    <n v="1"/>
    <n v="5"/>
    <n v="4"/>
    <n v="4"/>
    <n v="3"/>
    <n v="1"/>
    <n v="2"/>
    <n v="4"/>
    <n v="2"/>
    <n v="1"/>
    <n v="4"/>
    <n v="4"/>
    <n v="3"/>
    <n v="2"/>
    <n v="2"/>
    <m/>
    <m/>
    <m/>
    <m/>
    <m/>
    <m/>
    <m/>
    <m/>
    <m/>
    <n v="1"/>
    <m/>
    <m/>
    <m/>
    <n v="1"/>
    <m/>
    <m/>
    <m/>
    <m/>
    <s v="66.112.236.21"/>
    <d v="2016-01-19T00:00:00"/>
    <d v="1899-12-30T02:46:25"/>
  </r>
  <r>
    <s v="R_Y0lL0tzuekjO9Hz"/>
    <n v="0"/>
    <x v="2"/>
    <s v="Freshman"/>
    <s v="9:30 - 11:00 am"/>
    <s v="Other or Undecided"/>
    <m/>
    <m/>
    <m/>
    <m/>
    <m/>
    <s v="iPod"/>
    <m/>
    <x v="0"/>
    <n v="1"/>
    <m/>
    <m/>
    <m/>
    <m/>
    <m/>
    <s v="6 to 10"/>
    <m/>
    <n v="1"/>
    <m/>
    <m/>
    <m/>
    <m/>
    <n v="1"/>
    <n v="1"/>
    <m/>
    <m/>
    <m/>
    <n v="4"/>
    <n v="2"/>
    <n v="2"/>
    <n v="2"/>
    <n v="3"/>
    <n v="2"/>
    <n v="4"/>
    <n v="4"/>
    <n v="4"/>
    <n v="2"/>
    <n v="4"/>
    <n v="4"/>
    <n v="2"/>
    <n v="2"/>
    <n v="4"/>
    <n v="2"/>
    <n v="2"/>
    <n v="4"/>
    <n v="4"/>
    <n v="2"/>
    <n v="2"/>
    <n v="2"/>
    <m/>
    <m/>
    <m/>
    <n v="1"/>
    <m/>
    <m/>
    <n v="1"/>
    <n v="1"/>
    <n v="1"/>
    <m/>
    <n v="1"/>
    <n v="1"/>
    <n v="1"/>
    <n v="1"/>
    <n v="1"/>
    <m/>
    <m/>
    <n v="1"/>
    <s v="108.255.56.37"/>
    <d v="2016-01-19T00:00:00"/>
    <d v="1899-12-30T07:18:57"/>
  </r>
  <r>
    <s v="R_1LYyTtM71bho3ki"/>
    <n v="3"/>
    <x v="2"/>
    <s v="Freshman"/>
    <s v="11:00 - 12:30 pm"/>
    <s v="Finance"/>
    <s v="ON"/>
    <s v="ON"/>
    <s v="ON"/>
    <m/>
    <m/>
    <s v="iPod"/>
    <s v="iPad"/>
    <x v="1"/>
    <n v="1"/>
    <m/>
    <m/>
    <m/>
    <m/>
    <m/>
    <s v="26 to 35"/>
    <m/>
    <m/>
    <m/>
    <n v="1"/>
    <m/>
    <m/>
    <n v="1"/>
    <n v="1"/>
    <m/>
    <m/>
    <m/>
    <n v="5"/>
    <n v="5"/>
    <n v="4"/>
    <n v="1"/>
    <n v="2"/>
    <n v="3"/>
    <n v="5"/>
    <n v="5"/>
    <n v="5"/>
    <n v="5"/>
    <n v="5"/>
    <n v="5"/>
    <n v="1"/>
    <n v="3"/>
    <n v="4"/>
    <n v="4"/>
    <n v="3"/>
    <n v="4"/>
    <n v="4"/>
    <n v="3"/>
    <n v="3"/>
    <n v="3"/>
    <n v="1"/>
    <m/>
    <m/>
    <m/>
    <n v="1"/>
    <m/>
    <n v="1"/>
    <m/>
    <m/>
    <n v="1"/>
    <m/>
    <n v="1"/>
    <m/>
    <n v="1"/>
    <m/>
    <m/>
    <m/>
    <m/>
    <s v="128.62.73.29"/>
    <d v="2016-01-19T00:00:00"/>
    <d v="1899-12-30T08:21:52"/>
  </r>
  <r>
    <s v="R_01J5rxdo6nRUK1H"/>
    <n v="4"/>
    <x v="2"/>
    <s v="Freshman"/>
    <s v="12:30 - 2:00 pm"/>
    <s v="Finance"/>
    <s v="ON"/>
    <s v="ON"/>
    <s v="ON"/>
    <s v="ON"/>
    <m/>
    <s v="iPod"/>
    <s v="iPad"/>
    <x v="0"/>
    <n v="1"/>
    <m/>
    <m/>
    <m/>
    <m/>
    <m/>
    <s v="11 to 15"/>
    <m/>
    <n v="1"/>
    <m/>
    <m/>
    <m/>
    <m/>
    <n v="1"/>
    <n v="1"/>
    <n v="1"/>
    <m/>
    <m/>
    <n v="5"/>
    <n v="4"/>
    <n v="4"/>
    <n v="2"/>
    <n v="2"/>
    <n v="2"/>
    <n v="5"/>
    <n v="4"/>
    <n v="5"/>
    <n v="2"/>
    <n v="4"/>
    <n v="4"/>
    <n v="2"/>
    <n v="4"/>
    <n v="4"/>
    <n v="2"/>
    <n v="4"/>
    <n v="4"/>
    <n v="4"/>
    <n v="2"/>
    <n v="2"/>
    <n v="2"/>
    <m/>
    <m/>
    <m/>
    <m/>
    <n v="1"/>
    <m/>
    <m/>
    <n v="1"/>
    <m/>
    <m/>
    <m/>
    <n v="1"/>
    <m/>
    <n v="1"/>
    <n v="1"/>
    <m/>
    <m/>
    <m/>
    <s v="66.112.225.107"/>
    <d v="2016-01-19T00:00:00"/>
    <d v="1899-12-30T08:54:07"/>
  </r>
  <r>
    <s v="R_3gRG8kC2yeWZKOo"/>
    <n v="5"/>
    <x v="2"/>
    <s v="Freshman"/>
    <s v="11:00 - 12:30 pm"/>
    <s v="Marketing"/>
    <s v="ON"/>
    <s v="ON"/>
    <s v="ON"/>
    <s v="ON"/>
    <s v="ON"/>
    <s v="iPod"/>
    <s v="iPad Mini"/>
    <x v="0"/>
    <n v="1"/>
    <m/>
    <m/>
    <m/>
    <m/>
    <m/>
    <s v="11 to 15"/>
    <m/>
    <n v="1"/>
    <n v="1"/>
    <m/>
    <n v="1"/>
    <n v="1"/>
    <n v="1"/>
    <n v="1"/>
    <n v="1"/>
    <m/>
    <m/>
    <n v="4"/>
    <n v="3"/>
    <n v="5"/>
    <n v="4"/>
    <n v="3"/>
    <n v="5"/>
    <n v="5"/>
    <n v="3"/>
    <n v="5"/>
    <n v="2"/>
    <n v="5"/>
    <n v="5"/>
    <n v="3"/>
    <n v="5"/>
    <n v="5"/>
    <n v="2"/>
    <n v="5"/>
    <n v="4"/>
    <n v="4"/>
    <n v="5"/>
    <n v="2"/>
    <n v="2"/>
    <n v="1"/>
    <m/>
    <m/>
    <m/>
    <m/>
    <m/>
    <n v="1"/>
    <m/>
    <m/>
    <m/>
    <m/>
    <n v="1"/>
    <m/>
    <n v="1"/>
    <n v="1"/>
    <m/>
    <m/>
    <m/>
    <s v="107.107.186.82"/>
    <d v="2016-01-19T00:00:00"/>
    <d v="1899-12-30T09:51:41"/>
  </r>
  <r>
    <s v="R_3QplLCk6MTbnPiB"/>
    <n v="1"/>
    <x v="2"/>
    <s v="Freshman"/>
    <s v="11:00 - 12:30 pm"/>
    <s v="Finance"/>
    <m/>
    <m/>
    <s v="ON"/>
    <m/>
    <m/>
    <s v="iPod"/>
    <m/>
    <x v="2"/>
    <m/>
    <n v="1"/>
    <m/>
    <m/>
    <m/>
    <m/>
    <s v="16 to 20"/>
    <n v="1"/>
    <n v="1"/>
    <m/>
    <n v="1"/>
    <m/>
    <m/>
    <m/>
    <n v="1"/>
    <n v="1"/>
    <n v="1"/>
    <m/>
    <n v="4"/>
    <n v="4"/>
    <n v="3"/>
    <n v="2"/>
    <n v="2"/>
    <n v="3"/>
    <n v="4"/>
    <n v="2"/>
    <n v="4"/>
    <n v="1"/>
    <n v="4"/>
    <n v="4"/>
    <n v="2"/>
    <n v="3"/>
    <n v="4"/>
    <n v="2"/>
    <n v="3"/>
    <n v="5"/>
    <n v="4"/>
    <n v="4"/>
    <n v="2"/>
    <n v="1"/>
    <n v="1"/>
    <m/>
    <m/>
    <m/>
    <m/>
    <n v="1"/>
    <m/>
    <m/>
    <m/>
    <m/>
    <m/>
    <n v="1"/>
    <m/>
    <n v="1"/>
    <m/>
    <m/>
    <m/>
    <m/>
    <s v="128.62.21.110"/>
    <d v="2016-01-19T00:00:00"/>
    <d v="1899-12-30T10:16:31"/>
  </r>
  <r>
    <s v="R_1mJHcfdYFZ7spg9"/>
    <n v="0"/>
    <x v="2"/>
    <s v="Sophomore"/>
    <s v="12:30 - 2:00 pm"/>
    <s v="Finance"/>
    <m/>
    <m/>
    <m/>
    <m/>
    <m/>
    <s v="iPod"/>
    <s v="iPad"/>
    <x v="0"/>
    <n v="1"/>
    <m/>
    <m/>
    <m/>
    <m/>
    <m/>
    <s v="11 to 15"/>
    <m/>
    <m/>
    <m/>
    <m/>
    <n v="1"/>
    <n v="1"/>
    <n v="1"/>
    <n v="1"/>
    <m/>
    <m/>
    <m/>
    <n v="2"/>
    <n v="4"/>
    <n v="2"/>
    <n v="2"/>
    <n v="2"/>
    <n v="2"/>
    <n v="4"/>
    <n v="2"/>
    <n v="4"/>
    <n v="4"/>
    <n v="4"/>
    <n v="4"/>
    <n v="4"/>
    <n v="2"/>
    <n v="4"/>
    <n v="2"/>
    <n v="4"/>
    <n v="4"/>
    <n v="4"/>
    <n v="4"/>
    <n v="2"/>
    <n v="4"/>
    <n v="1"/>
    <m/>
    <m/>
    <m/>
    <n v="1"/>
    <m/>
    <m/>
    <n v="1"/>
    <m/>
    <m/>
    <m/>
    <m/>
    <n v="1"/>
    <n v="1"/>
    <m/>
    <m/>
    <m/>
    <m/>
    <s v="66.112.236.11"/>
    <d v="2016-01-19T00:00:00"/>
    <d v="1899-12-30T10:25:54"/>
  </r>
  <r>
    <s v="R_3qQIntAOcBIJIYO"/>
    <n v="0"/>
    <x v="2"/>
    <s v="Freshman"/>
    <s v="12:30 - 2:00 pm"/>
    <s v="Finance"/>
    <m/>
    <m/>
    <m/>
    <m/>
    <m/>
    <s v="iPod"/>
    <s v="iPad"/>
    <x v="0"/>
    <n v="1"/>
    <m/>
    <m/>
    <m/>
    <m/>
    <m/>
    <s v="more than 35"/>
    <n v="1"/>
    <n v="1"/>
    <m/>
    <n v="1"/>
    <n v="1"/>
    <n v="1"/>
    <m/>
    <n v="1"/>
    <n v="1"/>
    <n v="1"/>
    <m/>
    <n v="4"/>
    <n v="2"/>
    <n v="3"/>
    <n v="1"/>
    <n v="1"/>
    <n v="1"/>
    <n v="4"/>
    <n v="2"/>
    <n v="4"/>
    <n v="4"/>
    <n v="4"/>
    <n v="4"/>
    <n v="4"/>
    <n v="2"/>
    <n v="4"/>
    <n v="2"/>
    <n v="2"/>
    <n v="4"/>
    <n v="4"/>
    <n v="2"/>
    <n v="2"/>
    <n v="2"/>
    <n v="1"/>
    <m/>
    <m/>
    <m/>
    <m/>
    <m/>
    <m/>
    <n v="1"/>
    <m/>
    <m/>
    <m/>
    <m/>
    <m/>
    <n v="1"/>
    <n v="1"/>
    <m/>
    <m/>
    <m/>
    <s v="128.62.43.49"/>
    <d v="2016-01-19T00:00:00"/>
    <d v="1899-12-30T11:04:38"/>
  </r>
  <r>
    <s v="R_28Z1stmvmC3SB5k"/>
    <n v="0"/>
    <x v="2"/>
    <s v="Freshman"/>
    <s v="9:30 - 11:00 am"/>
    <s v="Finance"/>
    <m/>
    <m/>
    <m/>
    <m/>
    <m/>
    <s v="Other"/>
    <s v="Surface"/>
    <x v="7"/>
    <m/>
    <n v="1"/>
    <m/>
    <m/>
    <m/>
    <m/>
    <s v="11 to 15"/>
    <n v="1"/>
    <n v="1"/>
    <m/>
    <m/>
    <n v="1"/>
    <n v="1"/>
    <n v="1"/>
    <n v="1"/>
    <n v="1"/>
    <n v="1"/>
    <n v="1"/>
    <n v="4"/>
    <n v="4"/>
    <n v="5"/>
    <n v="2"/>
    <n v="3"/>
    <n v="4"/>
    <n v="4"/>
    <n v="3"/>
    <n v="2"/>
    <n v="5"/>
    <n v="5"/>
    <n v="5"/>
    <n v="4"/>
    <n v="4"/>
    <n v="4"/>
    <n v="4"/>
    <n v="4"/>
    <n v="5"/>
    <n v="5"/>
    <n v="2"/>
    <n v="3"/>
    <n v="3"/>
    <n v="1"/>
    <m/>
    <m/>
    <m/>
    <m/>
    <m/>
    <m/>
    <n v="1"/>
    <m/>
    <m/>
    <n v="1"/>
    <m/>
    <n v="1"/>
    <n v="1"/>
    <n v="1"/>
    <n v="1"/>
    <m/>
    <n v="1"/>
    <s v="128.62.64.201"/>
    <d v="2016-01-21T00:00:00"/>
    <d v="1899-12-30T00:05:51"/>
  </r>
  <r>
    <s v="R_1InrZskQP0TunDc"/>
    <n v="5"/>
    <x v="2"/>
    <s v="Freshman"/>
    <s v="11:00 - 12:30 pm"/>
    <s v="Finance"/>
    <s v="ON"/>
    <s v="ON"/>
    <s v="ON"/>
    <s v="ON"/>
    <s v="ON"/>
    <s v="iPod"/>
    <s v="iPad"/>
    <x v="0"/>
    <n v="1"/>
    <m/>
    <m/>
    <m/>
    <m/>
    <m/>
    <s v="16 to 20"/>
    <m/>
    <n v="1"/>
    <n v="1"/>
    <m/>
    <m/>
    <m/>
    <n v="1"/>
    <m/>
    <m/>
    <m/>
    <m/>
    <n v="5"/>
    <n v="5"/>
    <n v="3"/>
    <n v="2"/>
    <n v="3"/>
    <n v="3"/>
    <n v="5"/>
    <n v="4"/>
    <n v="5"/>
    <n v="4"/>
    <n v="5"/>
    <n v="5"/>
    <n v="4"/>
    <n v="5"/>
    <n v="5"/>
    <n v="2"/>
    <n v="3"/>
    <n v="5"/>
    <n v="4"/>
    <n v="5"/>
    <n v="3"/>
    <n v="1"/>
    <m/>
    <m/>
    <m/>
    <m/>
    <m/>
    <m/>
    <m/>
    <m/>
    <m/>
    <n v="1"/>
    <m/>
    <m/>
    <m/>
    <n v="1"/>
    <n v="1"/>
    <m/>
    <m/>
    <m/>
    <s v="74.193.21.213"/>
    <d v="2016-01-21T00:00:00"/>
    <d v="1899-12-30T01:26: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1">
  <r>
    <s v="R_exIYnvkoa3WFHh3"/>
    <n v="5"/>
    <x v="0"/>
    <s v="Freshman"/>
    <s v="11:00 - 12:30 pm"/>
    <s v="Other or Undecided"/>
    <s v="ON"/>
    <s v="ON"/>
    <s v="ON"/>
    <s v="ON"/>
    <s v="ON"/>
    <s v="iPod"/>
    <s v="iPad"/>
    <s v="Apple Macbook"/>
    <n v="1"/>
    <m/>
    <m/>
    <m/>
    <m/>
    <m/>
    <s v="11 to 15"/>
    <n v="0"/>
  </r>
  <r>
    <s v="R_emlVURlApv0W12R"/>
    <n v="5"/>
    <x v="0"/>
    <s v="Freshman"/>
    <s v="12:30 - 2:00 pm"/>
    <s v="Finance"/>
    <s v="ON"/>
    <s v="ON"/>
    <s v="ON"/>
    <s v="ON"/>
    <s v="ON"/>
    <s v="iPod"/>
    <s v="iPad"/>
    <s v="Apple Macbook"/>
    <n v="1"/>
    <m/>
    <m/>
    <m/>
    <m/>
    <m/>
    <s v="26 to 35"/>
    <n v="2"/>
  </r>
  <r>
    <s v="R_eJAe916Kcjs3zmt"/>
    <n v="5"/>
    <x v="0"/>
    <s v="Freshman"/>
    <s v="11:00 - 12:30 pm"/>
    <s v="Finance"/>
    <s v="ON"/>
    <s v="ON"/>
    <s v="ON"/>
    <s v="ON"/>
    <s v="ON"/>
    <s v="iPod"/>
    <s v="Other"/>
    <s v="Apple Macbook"/>
    <n v="1"/>
    <m/>
    <m/>
    <m/>
    <m/>
    <m/>
    <s v="6 to 10"/>
    <n v="0"/>
  </r>
  <r>
    <s v="R_egQRty01uheGl6d"/>
    <n v="2"/>
    <x v="0"/>
    <s v="Sophomore"/>
    <s v="11:00 - 12:30 pm"/>
    <s v="Accounting"/>
    <s v="ON"/>
    <s v="ON"/>
    <m/>
    <m/>
    <m/>
    <s v="iPod"/>
    <s v="iPad"/>
    <s v="Dell"/>
    <n v="1"/>
    <m/>
    <m/>
    <m/>
    <m/>
    <m/>
    <s v="6 to 10"/>
    <n v="6"/>
  </r>
  <r>
    <s v="R_daMwFl2BW92iWgd"/>
    <n v="0"/>
    <x v="0"/>
    <s v="Freshman"/>
    <s v="9:30 - 11:00 am"/>
    <s v="Finance"/>
    <m/>
    <m/>
    <m/>
    <m/>
    <m/>
    <s v="iPod"/>
    <s v="iPad"/>
    <s v="Apple Macbook"/>
    <n v="1"/>
    <m/>
    <m/>
    <m/>
    <m/>
    <m/>
    <s v="11 to 15"/>
    <n v="2"/>
  </r>
  <r>
    <s v="R_d6z3bQylEdXrHEN"/>
    <n v="0"/>
    <x v="0"/>
    <s v="Freshman"/>
    <s v="9:30 - 11:00 am"/>
    <s v="Other or Undecided"/>
    <m/>
    <m/>
    <m/>
    <m/>
    <m/>
    <s v="iPod"/>
    <m/>
    <s v="Apple Macbook"/>
    <n v="1"/>
    <m/>
    <m/>
    <m/>
    <m/>
    <m/>
    <s v="more than 35"/>
    <n v="0"/>
  </r>
  <r>
    <s v="R_cSF0uAKTsapEaiN"/>
    <n v="5"/>
    <x v="0"/>
    <s v="Sophomore"/>
    <s v="11:00 - 12:30 pm"/>
    <s v="Accounting"/>
    <s v="ON"/>
    <s v="ON"/>
    <s v="ON"/>
    <s v="ON"/>
    <s v="ON"/>
    <s v="iPod"/>
    <s v="iPad"/>
    <s v="Apple Macbook"/>
    <n v="1"/>
    <m/>
    <m/>
    <m/>
    <m/>
    <m/>
    <s v="16 to 20"/>
    <n v="5"/>
  </r>
  <r>
    <s v="R_cOMG2Lw9eGRKMIZ"/>
    <n v="5"/>
    <x v="0"/>
    <s v="Freshman"/>
    <s v="9:30 - 11:00 am"/>
    <s v="Finance"/>
    <s v="ON"/>
    <s v="ON"/>
    <s v="ON"/>
    <s v="ON"/>
    <s v="ON"/>
    <s v="iPod"/>
    <s v="iPad Mini"/>
    <s v="Other"/>
    <m/>
    <m/>
    <n v="1"/>
    <m/>
    <m/>
    <m/>
    <s v="21 to 25"/>
    <n v="5"/>
  </r>
  <r>
    <s v="R_cO6fZfIstzhNVVH"/>
    <n v="0"/>
    <x v="0"/>
    <s v="Freshman"/>
    <s v="11:00 - 12:30 pm"/>
    <s v="Finance"/>
    <m/>
    <m/>
    <m/>
    <m/>
    <m/>
    <s v="iPod"/>
    <s v="Samsung"/>
    <s v="HP"/>
    <m/>
    <n v="1"/>
    <m/>
    <m/>
    <m/>
    <m/>
    <s v="6 to 10"/>
    <n v="4"/>
  </r>
  <r>
    <s v="R_cIqF7PgC8k1ldtz"/>
    <n v="0"/>
    <x v="0"/>
    <s v="Freshman"/>
    <s v="11:00 - 12:30 pm"/>
    <s v="Accounting"/>
    <m/>
    <m/>
    <m/>
    <m/>
    <m/>
    <s v="iPod"/>
    <s v="iPad"/>
    <s v="Apple Macbook"/>
    <n v="1"/>
    <m/>
    <m/>
    <m/>
    <m/>
    <m/>
    <s v="16 to 20"/>
    <n v="5"/>
  </r>
  <r>
    <s v="R_cGfbm3RafMWfgcR"/>
    <n v="5"/>
    <x v="0"/>
    <s v="Freshman"/>
    <s v="12:30 - 2:00 pm"/>
    <s v="Other or Undecided"/>
    <s v="ON"/>
    <s v="ON"/>
    <s v="ON"/>
    <s v="ON"/>
    <s v="ON"/>
    <s v="iPod"/>
    <s v="iPad"/>
    <s v="Other"/>
    <n v="1"/>
    <m/>
    <m/>
    <m/>
    <m/>
    <m/>
    <s v="more than 35"/>
    <n v="0"/>
  </r>
  <r>
    <s v="R_cAdX6yj1Znx0rkh"/>
    <n v="0"/>
    <x v="0"/>
    <s v="Freshman"/>
    <s v="12:30 - 2:00 pm"/>
    <s v="Finance"/>
    <m/>
    <m/>
    <m/>
    <m/>
    <m/>
    <s v="iPod"/>
    <s v="iPad"/>
    <s v="Apple Macbook"/>
    <n v="1"/>
    <m/>
    <m/>
    <m/>
    <m/>
    <m/>
    <s v="21 to 25"/>
    <n v="0"/>
  </r>
  <r>
    <s v="R_bvKT95KfkFcwwYt"/>
    <n v="1"/>
    <x v="0"/>
    <s v="Freshman"/>
    <m/>
    <s v="Other or Undecided"/>
    <m/>
    <s v="ON"/>
    <m/>
    <m/>
    <m/>
    <s v="iPod"/>
    <s v="iPad"/>
    <s v="Apple Macbook"/>
    <n v="1"/>
    <m/>
    <m/>
    <m/>
    <m/>
    <m/>
    <s v="21 to 25"/>
    <n v="1"/>
  </r>
  <r>
    <s v="R_bsh1MA1QbJyt3Vj"/>
    <n v="5"/>
    <x v="0"/>
    <s v="Freshman"/>
    <s v="9:30 - 11:00 am"/>
    <s v="Finance"/>
    <s v="ON"/>
    <s v="ON"/>
    <s v="ON"/>
    <s v="ON"/>
    <s v="ON"/>
    <s v="iPod"/>
    <m/>
    <s v="Apple Macbook"/>
    <n v="1"/>
    <m/>
    <m/>
    <m/>
    <m/>
    <m/>
    <s v="16 to 20"/>
    <n v="7"/>
  </r>
  <r>
    <s v="R_bsc3QTi9FyA6cTP"/>
    <n v="0"/>
    <x v="0"/>
    <s v="Freshman"/>
    <s v="9:30 - 11:00 am"/>
    <s v="Finance"/>
    <m/>
    <m/>
    <m/>
    <m/>
    <m/>
    <s v="iPod"/>
    <m/>
    <s v="Lenovo"/>
    <n v="1"/>
    <m/>
    <m/>
    <m/>
    <m/>
    <m/>
    <s v="11 to 15"/>
    <n v="9"/>
  </r>
  <r>
    <s v="R_brWfYda4NmGniYd"/>
    <n v="0"/>
    <x v="0"/>
    <s v="Freshman"/>
    <s v="9:30 - 11:00 am"/>
    <s v="Finance"/>
    <m/>
    <m/>
    <m/>
    <m/>
    <m/>
    <s v="iPod"/>
    <m/>
    <s v="Apple Macbook"/>
    <n v="1"/>
    <m/>
    <m/>
    <m/>
    <m/>
    <m/>
    <s v="26 to 35"/>
    <n v="0"/>
  </r>
  <r>
    <s v="R_bpGIxGo9PyR9Sqp"/>
    <n v="0"/>
    <x v="0"/>
    <s v="Freshman"/>
    <s v="11:00 - 12:30 pm"/>
    <s v="Marketing"/>
    <m/>
    <m/>
    <m/>
    <m/>
    <m/>
    <s v="iPod"/>
    <s v="iPad Mini"/>
    <s v="Lenovo"/>
    <n v="1"/>
    <m/>
    <m/>
    <m/>
    <m/>
    <m/>
    <s v="11 to 15"/>
    <n v="1"/>
  </r>
  <r>
    <s v="R_bK6MVx9YDkQYh9P"/>
    <n v="2"/>
    <x v="0"/>
    <s v="Freshman"/>
    <s v="11:00 - 12:30 pm"/>
    <s v="Finance"/>
    <m/>
    <s v="ON"/>
    <s v="ON"/>
    <m/>
    <m/>
    <s v="iPod"/>
    <m/>
    <s v="Apple Macbook"/>
    <n v="1"/>
    <m/>
    <m/>
    <m/>
    <m/>
    <m/>
    <s v="more than 35"/>
    <n v="1"/>
  </r>
  <r>
    <s v="R_bfqroDTintzwPpr"/>
    <n v="4"/>
    <x v="0"/>
    <s v="Freshman"/>
    <s v="11:00 - 12:30 pm"/>
    <s v="Finance"/>
    <s v="ON"/>
    <s v="ON"/>
    <s v="ON"/>
    <s v="ON"/>
    <m/>
    <s v="Other"/>
    <s v="Other"/>
    <s v="Other"/>
    <n v="1"/>
    <m/>
    <m/>
    <m/>
    <m/>
    <m/>
    <s v="16 to 20"/>
    <n v="1"/>
  </r>
  <r>
    <s v="R_bEPJIY4rKJBXBo9"/>
    <n v="0"/>
    <x v="0"/>
    <s v="Freshman"/>
    <s v="11:00 - 12:30 pm"/>
    <s v="Accounting"/>
    <m/>
    <m/>
    <m/>
    <m/>
    <m/>
    <s v="iPod"/>
    <s v="Other"/>
    <s v="Dell"/>
    <n v="1"/>
    <m/>
    <m/>
    <m/>
    <m/>
    <m/>
    <s v="6 to 10"/>
    <n v="0"/>
  </r>
  <r>
    <s v="R_bdt5KPOuZRrrfr7"/>
    <n v="5"/>
    <x v="0"/>
    <s v="Freshman"/>
    <s v="9:30 - 11:00 am"/>
    <s v="Finance"/>
    <s v="ON"/>
    <s v="ON"/>
    <s v="ON"/>
    <s v="ON"/>
    <s v="ON"/>
    <s v="iPod"/>
    <m/>
    <s v="Apple Macbook"/>
    <n v="1"/>
    <m/>
    <m/>
    <m/>
    <m/>
    <m/>
    <s v="16 to 20"/>
    <n v="0"/>
  </r>
  <r>
    <s v="R_bd9p1yllviQD8O1"/>
    <n v="0"/>
    <x v="0"/>
    <s v="Freshman"/>
    <s v="12:30 - 2:00 pm"/>
    <s v="Finance"/>
    <m/>
    <m/>
    <m/>
    <m/>
    <m/>
    <s v="iPod"/>
    <s v="iPad"/>
    <s v="Other"/>
    <m/>
    <m/>
    <n v="1"/>
    <m/>
    <m/>
    <m/>
    <s v="16 to 20"/>
    <n v="4"/>
  </r>
  <r>
    <s v="R_bCt5fQMO42tEVtb"/>
    <n v="0"/>
    <x v="0"/>
    <s v="Freshman"/>
    <s v="12:30 - 2:00 pm"/>
    <s v="Marketing"/>
    <m/>
    <m/>
    <m/>
    <m/>
    <m/>
    <s v="iPod"/>
    <s v="iPad"/>
    <s v="Lenovo"/>
    <n v="1"/>
    <m/>
    <m/>
    <m/>
    <m/>
    <m/>
    <s v="11 to 15"/>
    <n v="2"/>
  </r>
  <r>
    <s v="R_bBGi0yFaI4Rnx6R"/>
    <n v="5"/>
    <x v="0"/>
    <s v="Freshman"/>
    <s v="9:30 - 11:00 am"/>
    <s v="Finance"/>
    <s v="ON"/>
    <s v="ON"/>
    <s v="ON"/>
    <s v="ON"/>
    <s v="ON"/>
    <s v="iPod"/>
    <m/>
    <s v="Apple Macbook"/>
    <n v="1"/>
    <m/>
    <m/>
    <m/>
    <m/>
    <m/>
    <s v="more than 35"/>
    <n v="3"/>
  </r>
  <r>
    <s v="R_b8cDKS7dCnCoD3L"/>
    <n v="5"/>
    <x v="0"/>
    <s v="Freshman"/>
    <s v="12:30 - 2:00 pm"/>
    <s v="Supply Chain"/>
    <s v="ON"/>
    <s v="ON"/>
    <s v="ON"/>
    <s v="ON"/>
    <s v="ON"/>
    <s v="Other"/>
    <s v="Other"/>
    <s v="Apple Macbook"/>
    <n v="1"/>
    <m/>
    <m/>
    <m/>
    <m/>
    <m/>
    <s v="more than 35"/>
    <n v="2"/>
  </r>
  <r>
    <s v="R_b3Luh98USSSpy9T"/>
    <n v="5"/>
    <x v="0"/>
    <s v="Freshman"/>
    <s v="9:30 - 11:00 am"/>
    <s v="Other or Undecided"/>
    <s v="ON"/>
    <s v="ON"/>
    <s v="ON"/>
    <s v="ON"/>
    <s v="ON"/>
    <s v="iPod"/>
    <s v="iPad"/>
    <s v="Apple Macbook"/>
    <n v="1"/>
    <m/>
    <m/>
    <m/>
    <m/>
    <m/>
    <s v="16 to 20"/>
    <n v="2"/>
  </r>
  <r>
    <s v="R_b1NNf83xuAhWaqh"/>
    <n v="3"/>
    <x v="0"/>
    <s v="Freshman"/>
    <s v="11:00 - 12:30 pm"/>
    <s v="Finance"/>
    <m/>
    <s v="ON"/>
    <s v="ON"/>
    <s v="ON"/>
    <m/>
    <s v="iPod"/>
    <s v="iPad"/>
    <s v="Apple Macbook"/>
    <n v="1"/>
    <m/>
    <m/>
    <m/>
    <m/>
    <m/>
    <s v="21 to 25"/>
    <n v="8"/>
  </r>
  <r>
    <s v="R_aW59d7dhk1Owbzv"/>
    <n v="4"/>
    <x v="0"/>
    <s v="Freshman"/>
    <s v="9:30 - 11:00 am"/>
    <s v="Finance"/>
    <s v="ON"/>
    <s v="ON"/>
    <s v="ON"/>
    <s v="ON"/>
    <m/>
    <s v="Other"/>
    <s v="Samsung"/>
    <s v="Lenovo"/>
    <m/>
    <n v="1"/>
    <m/>
    <m/>
    <m/>
    <m/>
    <s v="11 to 15"/>
    <n v="9"/>
  </r>
  <r>
    <s v="R_a4amtklvzONRZc1"/>
    <n v="0"/>
    <x v="0"/>
    <s v="Freshman"/>
    <s v="12:30 - 2:00 pm"/>
    <s v="Finance"/>
    <m/>
    <m/>
    <m/>
    <m/>
    <m/>
    <s v="iPod"/>
    <s v="iPad"/>
    <s v="Apple Macbook"/>
    <n v="1"/>
    <m/>
    <m/>
    <m/>
    <m/>
    <m/>
    <s v="11 to 15"/>
    <n v="6"/>
  </r>
  <r>
    <s v="R_9uZPrROhM37t06F"/>
    <n v="0"/>
    <x v="0"/>
    <s v="Freshman"/>
    <s v="9:30 - 11:00 am"/>
    <s v="Finance"/>
    <m/>
    <m/>
    <m/>
    <m/>
    <m/>
    <s v="iPod"/>
    <s v="iPad Mini"/>
    <s v="Apple Macbook"/>
    <n v="1"/>
    <m/>
    <m/>
    <m/>
    <m/>
    <m/>
    <s v="more than 35"/>
    <n v="0"/>
  </r>
  <r>
    <s v="R_9RJ3oyg4IIfntcN"/>
    <n v="5"/>
    <x v="0"/>
    <s v="Freshman"/>
    <s v="11:00 - 12:30 pm"/>
    <s v="Marketing"/>
    <s v="ON"/>
    <s v="ON"/>
    <s v="ON"/>
    <s v="ON"/>
    <s v="ON"/>
    <s v="iPod"/>
    <m/>
    <s v="Apple Macbook"/>
    <n v="1"/>
    <m/>
    <m/>
    <m/>
    <m/>
    <m/>
    <s v="11 to 15"/>
    <n v="3"/>
  </r>
  <r>
    <s v="R_9nrswpPPINADeaV"/>
    <n v="5"/>
    <x v="0"/>
    <s v="Freshman"/>
    <s v="11:00 - 12:30 pm"/>
    <s v="Other or Undecided"/>
    <s v="ON"/>
    <s v="ON"/>
    <s v="ON"/>
    <s v="ON"/>
    <s v="ON"/>
    <s v="Other"/>
    <s v="Other"/>
    <s v="Apple Macbook"/>
    <n v="1"/>
    <m/>
    <m/>
    <m/>
    <m/>
    <m/>
    <s v="21 to 25"/>
    <n v="2"/>
  </r>
  <r>
    <s v="R_9nmgiDsDcmvghwh"/>
    <n v="5"/>
    <x v="0"/>
    <s v="Freshman"/>
    <s v="11:00 - 12:30 pm"/>
    <s v="Marketing"/>
    <s v="ON"/>
    <s v="ON"/>
    <s v="ON"/>
    <s v="ON"/>
    <s v="ON"/>
    <s v="iPod"/>
    <s v="iPad"/>
    <s v="Apple Macbook"/>
    <n v="1"/>
    <m/>
    <m/>
    <m/>
    <m/>
    <m/>
    <s v="more than 35"/>
    <n v="2"/>
  </r>
  <r>
    <s v="R_9Ae9t2xEeQRV7M1"/>
    <n v="0"/>
    <x v="0"/>
    <s v="Freshman"/>
    <s v="12:30 - 2:00 pm"/>
    <s v="Finance"/>
    <m/>
    <m/>
    <m/>
    <m/>
    <m/>
    <s v="iPod"/>
    <s v="iPad"/>
    <s v="Other"/>
    <n v="1"/>
    <m/>
    <m/>
    <m/>
    <m/>
    <m/>
    <s v="6 to 10"/>
    <n v="0"/>
  </r>
  <r>
    <s v="R_8zR7pyczcZznD5r"/>
    <n v="0"/>
    <x v="0"/>
    <s v="Freshman"/>
    <s v="9:30 - 11:00 am"/>
    <s v="Supply Chain"/>
    <m/>
    <m/>
    <m/>
    <m/>
    <m/>
    <s v="iPod"/>
    <s v="iPad"/>
    <s v="Apple Macbook"/>
    <n v="1"/>
    <m/>
    <m/>
    <m/>
    <m/>
    <m/>
    <s v="26 to 35"/>
    <n v="3"/>
  </r>
  <r>
    <s v="R_8wT2LWmjTKVpAih"/>
    <n v="4"/>
    <x v="0"/>
    <s v="Freshman"/>
    <s v="11:00 - 12:30 pm"/>
    <s v="Other or Undecided"/>
    <s v="ON"/>
    <s v="ON"/>
    <s v="ON"/>
    <s v="ON"/>
    <m/>
    <s v="iPod"/>
    <s v="Other"/>
    <s v="Apple Macbook"/>
    <n v="1"/>
    <m/>
    <m/>
    <m/>
    <m/>
    <m/>
    <s v="more than 35"/>
    <n v="0"/>
  </r>
  <r>
    <s v="R_8p5YOcW6Ti72PiZ"/>
    <n v="0"/>
    <x v="0"/>
    <s v="Freshman"/>
    <s v="9:30 - 11:00 am"/>
    <s v="Finance"/>
    <m/>
    <m/>
    <m/>
    <m/>
    <m/>
    <s v="iPod"/>
    <s v="Other"/>
    <s v="HP"/>
    <m/>
    <n v="1"/>
    <m/>
    <m/>
    <m/>
    <m/>
    <s v="16 to 20"/>
    <n v="0"/>
  </r>
  <r>
    <s v="R_8ozqhPUYyDDiK4l"/>
    <n v="0"/>
    <x v="0"/>
    <s v="Freshman"/>
    <s v="9:30 - 11:00 am"/>
    <s v="Finance"/>
    <m/>
    <m/>
    <m/>
    <m/>
    <m/>
    <s v="Other"/>
    <s v="Other Android"/>
    <s v="Dell"/>
    <m/>
    <m/>
    <n v="1"/>
    <m/>
    <m/>
    <m/>
    <s v="21 to 25"/>
    <n v="1"/>
  </r>
  <r>
    <s v="R_8oWVFKKkYNFDm73"/>
    <n v="5"/>
    <x v="0"/>
    <s v="Freshman"/>
    <s v="9:30 - 11:00 am"/>
    <s v="Other or Undecided"/>
    <s v="ON"/>
    <s v="ON"/>
    <s v="ON"/>
    <s v="ON"/>
    <s v="ON"/>
    <s v="iPod"/>
    <s v="Other"/>
    <s v="Apple Macbook"/>
    <n v="1"/>
    <m/>
    <m/>
    <m/>
    <m/>
    <m/>
    <s v="16 to 20"/>
    <n v="2"/>
  </r>
  <r>
    <s v="R_8DquNBKojXl85Eh"/>
    <n v="0"/>
    <x v="0"/>
    <s v="Freshman"/>
    <s v="9:30 - 11:00 am"/>
    <s v="Other or Undecided"/>
    <m/>
    <m/>
    <m/>
    <m/>
    <m/>
    <s v="iPod"/>
    <m/>
    <s v="HP"/>
    <n v="1"/>
    <m/>
    <m/>
    <m/>
    <m/>
    <m/>
    <s v="more than 35"/>
    <n v="0"/>
  </r>
  <r>
    <s v="R_87DRUvxLBcZ6Bs9"/>
    <n v="1"/>
    <x v="0"/>
    <s v="Freshman"/>
    <s v="9:30 - 11:00 am"/>
    <s v="Other or Undecided"/>
    <s v="ON"/>
    <m/>
    <m/>
    <m/>
    <m/>
    <s v="Zune"/>
    <s v="iPad"/>
    <s v="Lenovo"/>
    <m/>
    <n v="1"/>
    <m/>
    <m/>
    <m/>
    <m/>
    <s v="more than 35"/>
    <n v="4"/>
  </r>
  <r>
    <s v="R_81grj5QaNfoOb3f"/>
    <n v="5"/>
    <x v="0"/>
    <s v="Freshman"/>
    <s v="9:30 - 11:00 am"/>
    <s v="Other or Undecided"/>
    <s v="ON"/>
    <s v="ON"/>
    <s v="ON"/>
    <s v="ON"/>
    <s v="ON"/>
    <s v="iPod"/>
    <s v="Other"/>
    <s v="Acer/Gateway"/>
    <m/>
    <n v="1"/>
    <m/>
    <m/>
    <m/>
    <m/>
    <s v="16 to 20"/>
    <n v="3"/>
  </r>
  <r>
    <s v="R_804luafKuvJOq8d"/>
    <n v="4"/>
    <x v="0"/>
    <s v="Freshman"/>
    <s v="12:30 - 2:00 pm"/>
    <s v="Other or Undecided"/>
    <s v="ON"/>
    <s v="ON"/>
    <s v="ON"/>
    <s v="ON"/>
    <m/>
    <s v="iPod"/>
    <s v="Other"/>
    <s v="Apple Macbook"/>
    <n v="1"/>
    <m/>
    <m/>
    <m/>
    <m/>
    <m/>
    <s v="11 to 15"/>
    <n v="1"/>
  </r>
  <r>
    <s v="R_7WZvbVi9vnYUtTv"/>
    <n v="0"/>
    <x v="0"/>
    <s v="Freshman"/>
    <s v="11:00 - 12:30 pm"/>
    <s v="Other or Undecided"/>
    <m/>
    <m/>
    <m/>
    <m/>
    <m/>
    <s v="iPod"/>
    <m/>
    <s v="Apple Macbook"/>
    <n v="1"/>
    <m/>
    <m/>
    <m/>
    <m/>
    <m/>
    <s v="16 to 20"/>
    <n v="3"/>
  </r>
  <r>
    <s v="R_7UMtICP94tZRI6p"/>
    <n v="0"/>
    <x v="0"/>
    <s v="Freshman"/>
    <s v="11:00 - 12:30 pm"/>
    <s v="Finance"/>
    <m/>
    <m/>
    <m/>
    <m/>
    <m/>
    <s v="Other"/>
    <s v="iPad"/>
    <s v="Dell"/>
    <n v="1"/>
    <m/>
    <m/>
    <m/>
    <m/>
    <m/>
    <s v="6 to 10"/>
    <n v="3"/>
  </r>
  <r>
    <s v="R_7Qb2PSFUGLDcFwN"/>
    <n v="2"/>
    <x v="0"/>
    <s v="Sophomore"/>
    <s v="9:30 - 11:00 am"/>
    <s v="Finance"/>
    <s v="ON"/>
    <s v="ON"/>
    <m/>
    <m/>
    <m/>
    <s v="iPod"/>
    <m/>
    <s v="Dell"/>
    <n v="1"/>
    <m/>
    <m/>
    <m/>
    <m/>
    <m/>
    <s v="16 to 20"/>
    <n v="4"/>
  </r>
  <r>
    <s v="R_7PYZbFltAsTuyGh"/>
    <n v="3"/>
    <x v="0"/>
    <s v="Freshman"/>
    <s v="12:30 - 2:00 pm"/>
    <s v="Marketing"/>
    <s v="ON"/>
    <s v="ON"/>
    <m/>
    <s v="ON"/>
    <m/>
    <s v="iPod"/>
    <s v="iPad Mini"/>
    <s v="HP"/>
    <n v="1"/>
    <m/>
    <m/>
    <m/>
    <m/>
    <m/>
    <s v="21 to 25"/>
    <n v="0"/>
  </r>
  <r>
    <s v="R_7aipszxhVoJDQFL"/>
    <n v="5"/>
    <x v="0"/>
    <s v="Freshman"/>
    <s v="11:00 - 12:30 pm"/>
    <s v="Supply Chain"/>
    <s v="ON"/>
    <s v="ON"/>
    <s v="ON"/>
    <s v="ON"/>
    <s v="ON"/>
    <s v="iPod"/>
    <s v="Other Android"/>
    <s v="Apple Macbook"/>
    <n v="1"/>
    <m/>
    <m/>
    <m/>
    <m/>
    <m/>
    <s v="21 to 25"/>
    <n v="0"/>
  </r>
  <r>
    <s v="R_79WbQzGavovwei1"/>
    <n v="0"/>
    <x v="0"/>
    <s v="Freshman"/>
    <s v="11:00 - 12:30 pm"/>
    <s v="Other or Undecided"/>
    <m/>
    <m/>
    <m/>
    <m/>
    <m/>
    <s v="iPod"/>
    <s v="iPad"/>
    <s v="Other"/>
    <m/>
    <m/>
    <n v="1"/>
    <m/>
    <m/>
    <m/>
    <s v="21 to 25"/>
    <n v="4"/>
  </r>
  <r>
    <s v="R_78PV6nVGuKKfhR3"/>
    <n v="5"/>
    <x v="0"/>
    <s v="Freshman"/>
    <s v="9:30 - 11:00 am"/>
    <s v="Other or Undecided"/>
    <s v="ON"/>
    <s v="ON"/>
    <s v="ON"/>
    <s v="ON"/>
    <s v="ON"/>
    <s v="iPod"/>
    <s v="iPad"/>
    <s v="Apple Macbook"/>
    <n v="1"/>
    <m/>
    <m/>
    <m/>
    <m/>
    <m/>
    <s v="26 to 35"/>
    <n v="2"/>
  </r>
  <r>
    <s v="R_71EBWQVmhYPQ8IJ"/>
    <n v="5"/>
    <x v="0"/>
    <s v="Freshman"/>
    <s v="11:00 - 12:30 pm"/>
    <s v="MIS"/>
    <s v="ON"/>
    <s v="ON"/>
    <s v="ON"/>
    <s v="ON"/>
    <s v="ON"/>
    <s v="iPod"/>
    <s v="iPad"/>
    <s v="Lenovo"/>
    <n v="1"/>
    <m/>
    <m/>
    <m/>
    <m/>
    <m/>
    <s v="11 to 15"/>
    <n v="4"/>
  </r>
  <r>
    <s v="R_6YwaYtbweRe0Ls1"/>
    <n v="5"/>
    <x v="0"/>
    <s v="Freshman"/>
    <s v="11:00 - 12:30 pm"/>
    <s v="Finance"/>
    <s v="ON"/>
    <s v="ON"/>
    <s v="ON"/>
    <s v="ON"/>
    <s v="ON"/>
    <s v="iPod"/>
    <s v="iPad"/>
    <s v="Lenovo"/>
    <n v="1"/>
    <m/>
    <m/>
    <m/>
    <m/>
    <m/>
    <s v="more than 35"/>
    <n v="5"/>
  </r>
  <r>
    <s v="R_6YeDD8P1L9q7i61"/>
    <n v="0"/>
    <x v="0"/>
    <s v="Freshman"/>
    <s v="11:00 - 12:30 pm"/>
    <s v="Finance"/>
    <m/>
    <m/>
    <m/>
    <m/>
    <m/>
    <s v="iPod"/>
    <s v="iPad"/>
    <s v="Apple Macbook"/>
    <n v="1"/>
    <m/>
    <m/>
    <m/>
    <m/>
    <m/>
    <s v="16 to 20"/>
    <n v="4"/>
  </r>
  <r>
    <s v="R_6yBLcuRgGFfL4yx"/>
    <n v="0"/>
    <x v="0"/>
    <s v="Freshman"/>
    <s v="11:00 - 12:30 pm"/>
    <s v="Marketing"/>
    <m/>
    <m/>
    <m/>
    <m/>
    <m/>
    <s v="iPod"/>
    <s v="Other"/>
    <s v="Lenovo"/>
    <n v="1"/>
    <m/>
    <m/>
    <m/>
    <m/>
    <m/>
    <s v="16 to 20"/>
    <n v="2"/>
  </r>
  <r>
    <s v="R_6XKPP7z5qegJlpb"/>
    <n v="2"/>
    <x v="0"/>
    <s v="Sophomore"/>
    <s v="12:30 - 2:00 pm"/>
    <s v="Finance"/>
    <s v="ON"/>
    <s v="ON"/>
    <m/>
    <m/>
    <m/>
    <s v="Other"/>
    <s v="Other"/>
    <s v="Apple Macbook"/>
    <n v="1"/>
    <m/>
    <m/>
    <m/>
    <m/>
    <m/>
    <s v="6 to 10"/>
    <n v="4"/>
  </r>
  <r>
    <s v="R_6X7p1p83ArQwOxv"/>
    <n v="0"/>
    <x v="0"/>
    <s v="Freshman"/>
    <s v="11:00 - 12:30 pm"/>
    <s v="Finance"/>
    <m/>
    <m/>
    <m/>
    <m/>
    <m/>
    <s v="iPod"/>
    <s v="iPad"/>
    <s v="Apple Macbook"/>
    <n v="1"/>
    <m/>
    <m/>
    <m/>
    <m/>
    <m/>
    <s v="21 to 25"/>
    <n v="2"/>
  </r>
  <r>
    <s v="R_6W17l0U9L3LMkYt"/>
    <n v="5"/>
    <x v="0"/>
    <s v="Freshman"/>
    <s v="12:30 - 2:00 pm"/>
    <s v="Finance"/>
    <s v="ON"/>
    <s v="ON"/>
    <s v="ON"/>
    <s v="ON"/>
    <s v="ON"/>
    <s v="iPod"/>
    <m/>
    <s v="Other"/>
    <n v="1"/>
    <m/>
    <m/>
    <m/>
    <m/>
    <m/>
    <s v="16 to 20"/>
    <n v="8"/>
  </r>
  <r>
    <s v="R_6tWvB559HZL39rv"/>
    <n v="0"/>
    <x v="0"/>
    <s v="Freshman"/>
    <s v="12:30 - 2:00 pm"/>
    <s v="Other or Undecided"/>
    <m/>
    <m/>
    <m/>
    <m/>
    <m/>
    <s v="iPod"/>
    <s v="iPad"/>
    <s v="Apple Macbook"/>
    <n v="1"/>
    <m/>
    <m/>
    <m/>
    <m/>
    <m/>
    <s v="26 to 35"/>
    <n v="2"/>
  </r>
  <r>
    <s v="R_6nkiZG5fw9Y6vMV"/>
    <n v="0"/>
    <x v="0"/>
    <s v="Freshman"/>
    <s v="11:00 - 12:30 pm"/>
    <s v="Other or Undecided"/>
    <m/>
    <m/>
    <m/>
    <m/>
    <m/>
    <s v="iPod"/>
    <s v="iPad"/>
    <s v="Lenovo"/>
    <n v="1"/>
    <m/>
    <m/>
    <m/>
    <m/>
    <m/>
    <s v="16 to 20"/>
    <n v="3"/>
  </r>
  <r>
    <s v="R_6ndjnoTv2v1EIf3"/>
    <n v="0"/>
    <x v="0"/>
    <s v="Freshman"/>
    <s v="9:30 - 11:00 am"/>
    <s v="Marketing"/>
    <m/>
    <m/>
    <m/>
    <m/>
    <m/>
    <s v="iPod"/>
    <s v="Other"/>
    <s v="Lenovo"/>
    <n v="1"/>
    <m/>
    <m/>
    <m/>
    <m/>
    <m/>
    <s v="more than 35"/>
    <n v="3"/>
  </r>
  <r>
    <s v="R_6ledAUBUBhzJQax"/>
    <n v="4"/>
    <x v="0"/>
    <s v="Freshman"/>
    <s v="12:30 - 2:00 pm"/>
    <s v="Finance"/>
    <s v="ON"/>
    <s v="ON"/>
    <s v="ON"/>
    <s v="ON"/>
    <m/>
    <s v="iPod"/>
    <s v="iPad"/>
    <s v="Dell"/>
    <n v="1"/>
    <m/>
    <m/>
    <m/>
    <m/>
    <m/>
    <s v="26 to 35"/>
    <n v="0"/>
  </r>
  <r>
    <s v="R_6L3McPrDI45voax"/>
    <n v="0"/>
    <x v="0"/>
    <s v="Freshman"/>
    <s v="9:30 - 11:00 am"/>
    <s v="Marketing"/>
    <m/>
    <m/>
    <m/>
    <m/>
    <m/>
    <s v="iPod"/>
    <m/>
    <s v="HP"/>
    <m/>
    <m/>
    <n v="1"/>
    <m/>
    <m/>
    <m/>
    <s v="21 to 25"/>
    <n v="0"/>
  </r>
  <r>
    <s v="R_6G3zuWJmO4BmpWR"/>
    <n v="0"/>
    <x v="0"/>
    <s v="Freshman"/>
    <s v="11:00 - 12:30 pm"/>
    <s v="Finance"/>
    <m/>
    <m/>
    <m/>
    <m/>
    <m/>
    <s v="iPod"/>
    <m/>
    <s v="Apple Macbook"/>
    <n v="1"/>
    <m/>
    <m/>
    <m/>
    <m/>
    <m/>
    <s v="more than 35"/>
    <n v="2"/>
  </r>
  <r>
    <s v="R_6DzTJRGzS5mVEQl"/>
    <n v="0"/>
    <x v="0"/>
    <s v="Freshman"/>
    <s v="12:30 - 2:00 pm"/>
    <s v="Management"/>
    <m/>
    <m/>
    <m/>
    <m/>
    <m/>
    <s v="iPod"/>
    <s v="iPad"/>
    <s v="Apple Macbook"/>
    <n v="1"/>
    <m/>
    <m/>
    <m/>
    <m/>
    <m/>
    <s v="11 to 15"/>
    <n v="0"/>
  </r>
  <r>
    <s v="R_6D58pTXe3n9e6K9"/>
    <n v="0"/>
    <x v="0"/>
    <s v="Freshman"/>
    <s v="9:30 - 11:00 am"/>
    <s v="Other or Undecided"/>
    <m/>
    <m/>
    <m/>
    <m/>
    <m/>
    <s v="iPod"/>
    <s v="Other"/>
    <s v="Acer/Gateway"/>
    <m/>
    <m/>
    <n v="1"/>
    <m/>
    <m/>
    <m/>
    <s v="more than 35"/>
    <n v="4"/>
  </r>
  <r>
    <s v="R_5vwxyrZAQlL0k2F"/>
    <n v="0"/>
    <x v="0"/>
    <s v="Freshman"/>
    <s v="12:30 - 2:00 pm"/>
    <s v="Marketing"/>
    <m/>
    <m/>
    <m/>
    <m/>
    <m/>
    <s v="iPod"/>
    <s v="iPad"/>
    <s v="Apple Macbook"/>
    <n v="1"/>
    <m/>
    <m/>
    <m/>
    <m/>
    <m/>
    <s v="more than 35"/>
    <n v="7"/>
  </r>
  <r>
    <s v="R_5tZYi61I0Gc507X"/>
    <n v="5"/>
    <x v="0"/>
    <s v="Freshman"/>
    <s v="12:30 - 2:00 pm"/>
    <s v="Other or Undecided"/>
    <s v="ON"/>
    <s v="ON"/>
    <s v="ON"/>
    <s v="ON"/>
    <s v="ON"/>
    <s v="iPod"/>
    <s v="Other Android"/>
    <s v="Apple Macbook"/>
    <n v="1"/>
    <m/>
    <m/>
    <m/>
    <m/>
    <m/>
    <s v="26 to 35"/>
    <n v="0"/>
  </r>
  <r>
    <s v="R_5nFoyte8E3YZCG9"/>
    <n v="5"/>
    <x v="0"/>
    <s v="Freshman"/>
    <s v="9:30 - 11:00 am"/>
    <s v="Other or Undecided"/>
    <s v="ON"/>
    <s v="ON"/>
    <s v="ON"/>
    <s v="ON"/>
    <s v="ON"/>
    <s v="iPod"/>
    <s v="iPad"/>
    <s v="Other"/>
    <m/>
    <n v="1"/>
    <m/>
    <m/>
    <m/>
    <m/>
    <s v="6 to 10"/>
    <n v="3"/>
  </r>
  <r>
    <s v="R_5j8gymYEzcf5a8B"/>
    <n v="1"/>
    <x v="0"/>
    <s v="Freshman"/>
    <s v="12:30 - 2:00 pm"/>
    <s v="Finance"/>
    <m/>
    <m/>
    <s v="ON"/>
    <m/>
    <m/>
    <s v="iPod"/>
    <m/>
    <s v="Apple Macbook"/>
    <n v="1"/>
    <m/>
    <m/>
    <m/>
    <m/>
    <m/>
    <s v="11 to 15"/>
    <n v="0"/>
  </r>
  <r>
    <s v="R_5j6rT3OXDMosvZz"/>
    <n v="5"/>
    <x v="0"/>
    <s v="Freshman"/>
    <s v="9:30 - 11:00 am"/>
    <s v="Finance"/>
    <s v="ON"/>
    <s v="ON"/>
    <s v="ON"/>
    <s v="ON"/>
    <s v="ON"/>
    <s v="iPod"/>
    <s v="iPad"/>
    <s v="Acer/Gateway"/>
    <n v="1"/>
    <m/>
    <m/>
    <m/>
    <m/>
    <m/>
    <s v="6 to 10"/>
    <n v="1"/>
  </r>
  <r>
    <s v="R_5h86krosZQLtdGt"/>
    <n v="0"/>
    <x v="0"/>
    <s v="Freshman"/>
    <s v="11:00 - 12:30 pm"/>
    <s v="Management"/>
    <m/>
    <m/>
    <m/>
    <m/>
    <m/>
    <s v="iPod"/>
    <s v="iPad"/>
    <s v="Apple Macbook"/>
    <n v="1"/>
    <m/>
    <m/>
    <m/>
    <m/>
    <m/>
    <s v="21 to 25"/>
    <n v="7"/>
  </r>
  <r>
    <s v="R_5dpWEprTqw5vI9f"/>
    <n v="0"/>
    <x v="0"/>
    <s v="Freshman"/>
    <s v="11:00 - 12:30 pm"/>
    <s v="Finance"/>
    <m/>
    <m/>
    <m/>
    <m/>
    <m/>
    <s v="iPod"/>
    <s v="iPad"/>
    <s v="Apple Macbook"/>
    <n v="1"/>
    <m/>
    <m/>
    <m/>
    <m/>
    <m/>
    <s v="16 to 20"/>
    <n v="0"/>
  </r>
  <r>
    <s v="R_5co1cRgvpqslSsd"/>
    <n v="1"/>
    <x v="0"/>
    <s v="Freshman"/>
    <s v="12:30 - 2:00 pm"/>
    <s v="Finance"/>
    <m/>
    <m/>
    <s v="ON"/>
    <m/>
    <m/>
    <s v="iPod"/>
    <s v="Other"/>
    <s v="Apple Macbook"/>
    <n v="1"/>
    <m/>
    <m/>
    <m/>
    <m/>
    <m/>
    <s v="11 to 15"/>
    <n v="0"/>
  </r>
  <r>
    <s v="R_5BAqqFSVRLqsEJv"/>
    <n v="5"/>
    <x v="0"/>
    <s v="Freshman"/>
    <s v="11:00 - 12:30 pm"/>
    <s v="Finance"/>
    <s v="ON"/>
    <s v="ON"/>
    <s v="ON"/>
    <s v="ON"/>
    <s v="ON"/>
    <s v="Other"/>
    <m/>
    <s v="Apple Macbook"/>
    <n v="1"/>
    <m/>
    <m/>
    <m/>
    <m/>
    <m/>
    <s v="more than 35"/>
    <n v="6"/>
  </r>
  <r>
    <s v="R_5AosfaEyWoHnJWd"/>
    <n v="0"/>
    <x v="0"/>
    <s v="Freshman"/>
    <s v="12:30 - 2:00 pm"/>
    <s v="Other or Undecided"/>
    <m/>
    <m/>
    <m/>
    <m/>
    <m/>
    <s v="iPod"/>
    <s v="iPad"/>
    <s v="Apple Macbook"/>
    <n v="1"/>
    <m/>
    <m/>
    <m/>
    <m/>
    <m/>
    <s v="21 to 25"/>
    <n v="3"/>
  </r>
  <r>
    <s v="R_4VGlqm8PnwsNxhH"/>
    <n v="5"/>
    <x v="0"/>
    <s v="Freshman"/>
    <s v="9:30 - 11:00 am"/>
    <s v="Other or Undecided"/>
    <s v="ON"/>
    <s v="ON"/>
    <s v="ON"/>
    <s v="ON"/>
    <s v="ON"/>
    <s v="iPod"/>
    <m/>
    <s v="Acer/Gateway"/>
    <n v="1"/>
    <m/>
    <m/>
    <m/>
    <m/>
    <m/>
    <s v="1 to 5"/>
    <n v="3"/>
  </r>
  <r>
    <s v="R_4SbNQqWoQon7dVb"/>
    <n v="5"/>
    <x v="0"/>
    <s v="Freshman"/>
    <s v="12:30 - 2:00 pm"/>
    <s v="Supply Chain"/>
    <s v="ON"/>
    <s v="ON"/>
    <s v="ON"/>
    <s v="ON"/>
    <s v="ON"/>
    <s v="Other"/>
    <s v="iPad"/>
    <s v="Apple Macbook"/>
    <m/>
    <n v="1"/>
    <m/>
    <m/>
    <m/>
    <m/>
    <s v="6 to 10"/>
    <n v="2"/>
  </r>
  <r>
    <s v="R_4MdQy5ghBxd9fwx"/>
    <n v="1"/>
    <x v="0"/>
    <s v="Freshman"/>
    <s v="12:30 - 2:00 pm"/>
    <s v="Supply Chain"/>
    <s v="ON"/>
    <m/>
    <m/>
    <m/>
    <m/>
    <s v="iPod"/>
    <s v="iPad"/>
    <s v="Apple Macbook"/>
    <n v="1"/>
    <m/>
    <m/>
    <m/>
    <m/>
    <m/>
    <s v="21 to 25"/>
    <n v="1"/>
  </r>
  <r>
    <s v="R_4JvRcbu1bRVYWt7"/>
    <n v="0"/>
    <x v="0"/>
    <s v="Freshman"/>
    <s v="11:00 - 12:30 pm"/>
    <s v="Other or Undecided"/>
    <m/>
    <m/>
    <m/>
    <m/>
    <m/>
    <s v="iPod"/>
    <s v="Samsung"/>
    <s v="Apple Macbook"/>
    <n v="1"/>
    <m/>
    <m/>
    <m/>
    <m/>
    <m/>
    <s v="6 to 10"/>
    <n v="0"/>
  </r>
  <r>
    <s v="R_4Izm1uW9YgyxR3v"/>
    <n v="5"/>
    <x v="0"/>
    <s v="Freshman"/>
    <s v="9:30 - 11:00 am"/>
    <s v="Other or Undecided"/>
    <s v="ON"/>
    <s v="ON"/>
    <s v="ON"/>
    <s v="ON"/>
    <s v="ON"/>
    <s v="Other"/>
    <m/>
    <s v="Apple Macbook"/>
    <n v="1"/>
    <m/>
    <m/>
    <m/>
    <m/>
    <m/>
    <s v="more than 35"/>
    <n v="2"/>
  </r>
  <r>
    <s v="R_4ITz5O2vX2PS9vv"/>
    <n v="0"/>
    <x v="0"/>
    <s v="Freshman"/>
    <s v="11:00 - 12:30 pm"/>
    <s v="Marketing"/>
    <m/>
    <m/>
    <m/>
    <m/>
    <m/>
    <s v="iPod"/>
    <m/>
    <s v="Apple Macbook"/>
    <n v="1"/>
    <m/>
    <m/>
    <m/>
    <m/>
    <m/>
    <s v="21 to 25"/>
    <n v="6"/>
  </r>
  <r>
    <s v="R_4I15wMQCj2eSXYx"/>
    <n v="0"/>
    <x v="0"/>
    <s v="Freshman"/>
    <s v="12:30 - 2:00 pm"/>
    <s v="Finance"/>
    <m/>
    <m/>
    <m/>
    <m/>
    <m/>
    <s v="iPod"/>
    <s v="iPad"/>
    <s v="Apple Macbook"/>
    <n v="1"/>
    <m/>
    <m/>
    <m/>
    <m/>
    <m/>
    <s v="more than 35"/>
    <n v="1"/>
  </r>
  <r>
    <s v="R_43mii7nWj6poME5"/>
    <n v="5"/>
    <x v="0"/>
    <s v="Freshman"/>
    <s v="11:00 - 12:30 pm"/>
    <s v="Finance"/>
    <s v="ON"/>
    <s v="ON"/>
    <s v="ON"/>
    <s v="ON"/>
    <s v="ON"/>
    <s v="iPod"/>
    <m/>
    <s v="Apple Macbook"/>
    <n v="1"/>
    <m/>
    <m/>
    <m/>
    <m/>
    <m/>
    <s v="16 to 20"/>
    <n v="4"/>
  </r>
  <r>
    <s v="R_424Eb99ZIvoYAeh"/>
    <n v="0"/>
    <x v="0"/>
    <s v="Freshman"/>
    <s v="12:30 - 2:00 pm"/>
    <s v="Other or Undecided"/>
    <m/>
    <m/>
    <m/>
    <m/>
    <m/>
    <s v="Other"/>
    <s v="iPad"/>
    <s v="Lenovo"/>
    <n v="1"/>
    <m/>
    <m/>
    <m/>
    <m/>
    <m/>
    <s v="11 to 15"/>
    <n v="0"/>
  </r>
  <r>
    <s v="R_417UNjBm55JMc4J"/>
    <n v="0"/>
    <x v="0"/>
    <s v="Freshman"/>
    <s v="11:00 - 12:30 pm"/>
    <s v="Other or Undecided"/>
    <m/>
    <m/>
    <m/>
    <m/>
    <m/>
    <s v="iPod"/>
    <s v="Other"/>
    <s v="HP"/>
    <n v="1"/>
    <m/>
    <m/>
    <m/>
    <m/>
    <m/>
    <s v="11 to 15"/>
    <n v="3"/>
  </r>
  <r>
    <s v="R_3ZNZbaFXzH8YxWR"/>
    <n v="5"/>
    <x v="0"/>
    <s v="Freshman"/>
    <s v="11:00 - 12:30 pm"/>
    <s v="Finance"/>
    <s v="ON"/>
    <s v="ON"/>
    <s v="ON"/>
    <s v="ON"/>
    <s v="ON"/>
    <s v="iPod"/>
    <s v="Samsung"/>
    <s v="Lenovo"/>
    <m/>
    <n v="1"/>
    <m/>
    <m/>
    <m/>
    <m/>
    <s v="more than 35"/>
    <n v="5"/>
  </r>
  <r>
    <s v="R_3rtJngpc8AixYYR"/>
    <n v="0"/>
    <x v="0"/>
    <s v="Freshman"/>
    <s v="12:30 - 2:00 pm"/>
    <s v="Finance"/>
    <m/>
    <m/>
    <m/>
    <m/>
    <m/>
    <s v="iPod"/>
    <s v="iPad Mini"/>
    <s v="Dell"/>
    <n v="1"/>
    <m/>
    <m/>
    <m/>
    <m/>
    <m/>
    <s v="11 to 15"/>
    <n v="4"/>
  </r>
  <r>
    <s v="R_3OcXnLlwSTKO8WF"/>
    <n v="5"/>
    <x v="0"/>
    <s v="Freshman"/>
    <s v="9:30 - 11:00 am"/>
    <s v="Finance"/>
    <s v="ON"/>
    <s v="ON"/>
    <s v="ON"/>
    <s v="ON"/>
    <s v="ON"/>
    <s v="Other"/>
    <s v="iPad Mini"/>
    <s v="HP"/>
    <n v="1"/>
    <m/>
    <m/>
    <m/>
    <m/>
    <m/>
    <s v="21 to 25"/>
    <n v="1"/>
  </r>
  <r>
    <s v="R_3mbUvNRVTM5FCi9"/>
    <n v="0"/>
    <x v="0"/>
    <s v="Freshman"/>
    <s v="9:30 - 11:00 am"/>
    <s v="Marketing"/>
    <m/>
    <m/>
    <m/>
    <m/>
    <m/>
    <s v="Other"/>
    <s v="iPad"/>
    <s v="HP"/>
    <m/>
    <n v="1"/>
    <m/>
    <m/>
    <m/>
    <m/>
    <s v="more than 35"/>
    <n v="4"/>
  </r>
  <r>
    <s v="R_3kgNajiA9xbntYN"/>
    <n v="4"/>
    <x v="0"/>
    <s v="Freshman"/>
    <s v="12:30 - 2:00 pm"/>
    <s v="Finance"/>
    <m/>
    <s v="ON"/>
    <s v="ON"/>
    <s v="ON"/>
    <s v="ON"/>
    <s v="Other"/>
    <s v="Samsung"/>
    <s v="Dell"/>
    <m/>
    <n v="1"/>
    <m/>
    <m/>
    <m/>
    <m/>
    <s v="1 to 5"/>
    <n v="4"/>
  </r>
  <r>
    <s v="R_3jF9XdsBSApT4od"/>
    <n v="0"/>
    <x v="0"/>
    <s v="Freshman"/>
    <s v="12:30 - 2:00 pm"/>
    <s v="Other or Undecided"/>
    <m/>
    <m/>
    <m/>
    <m/>
    <m/>
    <s v="iPod"/>
    <m/>
    <s v="Lenovo"/>
    <m/>
    <n v="1"/>
    <m/>
    <m/>
    <m/>
    <m/>
    <s v="21 to 25"/>
    <n v="5"/>
  </r>
  <r>
    <s v="R_3dEK6eFHbxgM2LX"/>
    <n v="5"/>
    <x v="0"/>
    <s v="Freshman"/>
    <s v="9:30 - 11:00 am"/>
    <s v="Finance"/>
    <s v="ON"/>
    <s v="ON"/>
    <s v="ON"/>
    <s v="ON"/>
    <s v="ON"/>
    <s v="iPod"/>
    <s v="iPad"/>
    <s v="Apple Macbook"/>
    <n v="1"/>
    <m/>
    <m/>
    <m/>
    <m/>
    <m/>
    <s v="6 to 10"/>
    <n v="1"/>
  </r>
  <r>
    <s v="R_39HgXXLhzRMn2dL"/>
    <n v="0"/>
    <x v="0"/>
    <s v="Freshman"/>
    <s v="12:30 - 2:00 pm"/>
    <s v="Other or Undecided"/>
    <m/>
    <m/>
    <m/>
    <m/>
    <m/>
    <s v="iPod"/>
    <s v="iPad"/>
    <s v="Apple Macbook"/>
    <n v="1"/>
    <m/>
    <m/>
    <m/>
    <m/>
    <m/>
    <s v="6 to 10"/>
    <n v="3"/>
  </r>
  <r>
    <s v="R_2tLCMLF3JmR5xvn"/>
    <n v="0"/>
    <x v="0"/>
    <s v="Freshman"/>
    <s v="12:30 - 2:00 pm"/>
    <s v="Marketing"/>
    <m/>
    <m/>
    <m/>
    <m/>
    <m/>
    <s v="iPod"/>
    <s v="Surface"/>
    <s v="Dell"/>
    <n v="1"/>
    <m/>
    <m/>
    <m/>
    <m/>
    <m/>
    <s v="more than 35"/>
    <n v="9"/>
  </r>
  <r>
    <s v="R_2nSP8cLeHFwZAoJ"/>
    <n v="4"/>
    <x v="0"/>
    <s v="Freshman"/>
    <s v="9:30 - 11:00 am"/>
    <s v="Marketing"/>
    <m/>
    <s v="ON"/>
    <s v="ON"/>
    <s v="ON"/>
    <s v="ON"/>
    <s v="iPod"/>
    <s v="Surface"/>
    <s v="Dell"/>
    <n v="1"/>
    <m/>
    <m/>
    <m/>
    <m/>
    <m/>
    <s v="more than 35"/>
    <n v="0"/>
  </r>
  <r>
    <s v="R_2lc2BaYQQqRM1YF"/>
    <n v="2"/>
    <x v="0"/>
    <s v="Sophomore"/>
    <s v="11:00 - 12:30 pm"/>
    <s v="Finance"/>
    <s v="ON"/>
    <s v="ON"/>
    <m/>
    <m/>
    <m/>
    <s v="iPod"/>
    <s v="Samsung"/>
    <s v="Apple Macbook"/>
    <n v="1"/>
    <m/>
    <m/>
    <m/>
    <m/>
    <m/>
    <s v="16 to 20"/>
    <n v="7"/>
  </r>
  <r>
    <s v="R_2fP1etnrsz1lCO9"/>
    <n v="3"/>
    <x v="0"/>
    <s v="Freshman"/>
    <s v="11:00 - 12:30 pm"/>
    <s v="Other or Undecided"/>
    <m/>
    <s v="ON"/>
    <s v="ON"/>
    <s v="ON"/>
    <m/>
    <s v="iPod"/>
    <s v="Other"/>
    <s v="Apple Macbook"/>
    <n v="1"/>
    <m/>
    <m/>
    <m/>
    <m/>
    <m/>
    <s v="more than 35"/>
    <n v="3"/>
  </r>
  <r>
    <s v="R_23M3j4da6ZCtTtb"/>
    <n v="5"/>
    <x v="0"/>
    <s v="Freshman"/>
    <s v="12:30 - 2:00 pm"/>
    <s v="Marketing"/>
    <s v="ON"/>
    <s v="ON"/>
    <s v="ON"/>
    <s v="ON"/>
    <s v="ON"/>
    <s v="iPod"/>
    <s v="iPad"/>
    <s v="Apple Macbook"/>
    <n v="1"/>
    <m/>
    <m/>
    <m/>
    <m/>
    <m/>
    <s v="more than 35"/>
    <n v="5"/>
  </r>
  <r>
    <s v="R_1YRUQSKmX3Q1kup"/>
    <n v="5"/>
    <x v="0"/>
    <s v="Freshman"/>
    <s v="11:00 - 12:30 pm"/>
    <s v="MIS"/>
    <s v="ON"/>
    <s v="ON"/>
    <s v="ON"/>
    <s v="ON"/>
    <s v="ON"/>
    <s v="iPod"/>
    <m/>
    <s v="Other"/>
    <m/>
    <m/>
    <m/>
    <m/>
    <m/>
    <m/>
    <s v="21 to 25"/>
    <n v="3"/>
  </r>
  <r>
    <s v="R_1Y12s29KUgwUF5H"/>
    <n v="0"/>
    <x v="0"/>
    <s v="Freshman"/>
    <s v="12:30 - 2:00 pm"/>
    <s v="Finance"/>
    <m/>
    <m/>
    <m/>
    <m/>
    <m/>
    <s v="iPod"/>
    <s v="iPad"/>
    <s v="Apple Macbook"/>
    <n v="1"/>
    <m/>
    <m/>
    <m/>
    <m/>
    <m/>
    <s v="more than 35"/>
    <n v="3"/>
  </r>
  <r>
    <s v="R_1RfW2JEjLrrroxL"/>
    <n v="5"/>
    <x v="0"/>
    <s v="Freshman"/>
    <s v="12:30 - 2:00 pm"/>
    <s v="Finance"/>
    <s v="ON"/>
    <s v="ON"/>
    <s v="ON"/>
    <s v="ON"/>
    <s v="ON"/>
    <s v="iPod"/>
    <s v="Samsung"/>
    <s v="Apple Macbook"/>
    <n v="1"/>
    <m/>
    <m/>
    <m/>
    <m/>
    <m/>
    <s v="6 to 10"/>
    <n v="2"/>
  </r>
  <r>
    <s v="R_1HOO97r9IWS1NRj"/>
    <n v="5"/>
    <x v="0"/>
    <s v="Freshman"/>
    <s v="9:30 - 11:00 am"/>
    <s v="Finance"/>
    <s v="ON"/>
    <s v="ON"/>
    <s v="ON"/>
    <s v="ON"/>
    <s v="ON"/>
    <s v="Other"/>
    <s v="Other"/>
    <s v="Apple Macbook"/>
    <n v="1"/>
    <m/>
    <m/>
    <m/>
    <m/>
    <m/>
    <s v="more than 35"/>
    <n v="2"/>
  </r>
  <r>
    <s v="R_0xJHM6pz3OaSBA9"/>
    <n v="0"/>
    <x v="0"/>
    <s v="Freshman"/>
    <s v="9:30 - 11:00 am"/>
    <s v="Management"/>
    <m/>
    <m/>
    <m/>
    <m/>
    <m/>
    <s v="iPod"/>
    <m/>
    <s v="Apple Macbook"/>
    <n v="1"/>
    <m/>
    <m/>
    <m/>
    <m/>
    <m/>
    <s v="11 to 15"/>
    <n v="5"/>
  </r>
  <r>
    <s v="R_0vUgvEpJb7QP7JX"/>
    <n v="0"/>
    <x v="0"/>
    <s v="Freshman"/>
    <s v="9:30 - 11:00 am"/>
    <s v="Other or Undecided"/>
    <m/>
    <m/>
    <m/>
    <m/>
    <m/>
    <s v="iPod"/>
    <s v="iPad Mini"/>
    <s v="Apple Macbook"/>
    <n v="1"/>
    <m/>
    <m/>
    <m/>
    <m/>
    <m/>
    <s v="26 to 35"/>
    <n v="3"/>
  </r>
  <r>
    <s v="R_0ujHYu6sYtKgnOd"/>
    <n v="5"/>
    <x v="0"/>
    <s v="Freshman"/>
    <s v="9:30 - 11:00 am"/>
    <s v="Finance"/>
    <s v="ON"/>
    <s v="ON"/>
    <s v="ON"/>
    <s v="ON"/>
    <s v="ON"/>
    <s v="Other"/>
    <s v="iPad Mini"/>
    <s v="Lenovo"/>
    <m/>
    <n v="1"/>
    <m/>
    <m/>
    <m/>
    <m/>
    <s v="more than 35"/>
    <n v="4"/>
  </r>
  <r>
    <s v="R_0UjcbqX33VQn9TD"/>
    <n v="5"/>
    <x v="0"/>
    <s v="Freshman"/>
    <s v="11:00 - 12:30 pm"/>
    <s v="MIS"/>
    <s v="ON"/>
    <s v="ON"/>
    <s v="ON"/>
    <s v="ON"/>
    <s v="ON"/>
    <s v="iPod"/>
    <s v="iPad"/>
    <s v="Apple Macbook"/>
    <n v="1"/>
    <m/>
    <m/>
    <m/>
    <m/>
    <m/>
    <s v="more than 35"/>
    <n v="2"/>
  </r>
  <r>
    <s v="R_0rd2YsOGr6Z0UeN"/>
    <n v="0"/>
    <x v="0"/>
    <s v="Freshman"/>
    <s v="9:30 - 11:00 am"/>
    <s v="Other or Undecided"/>
    <m/>
    <m/>
    <m/>
    <m/>
    <m/>
    <s v="iPod"/>
    <s v="Other"/>
    <s v="Lenovo"/>
    <n v="1"/>
    <m/>
    <m/>
    <m/>
    <m/>
    <m/>
    <s v="16 to 20"/>
    <n v="1"/>
  </r>
  <r>
    <s v="R_0OMChCeaqJWlBwp"/>
    <n v="2"/>
    <x v="0"/>
    <s v="Sophomore"/>
    <s v="11:00 - 12:30 pm"/>
    <s v="Other or Undecided"/>
    <s v="ON"/>
    <s v="ON"/>
    <m/>
    <m/>
    <m/>
    <s v="Other"/>
    <s v="Other"/>
    <s v="Lenovo"/>
    <n v="1"/>
    <m/>
    <m/>
    <m/>
    <m/>
    <m/>
    <s v="26 to 35"/>
    <n v="6"/>
  </r>
  <r>
    <s v="R_0olkpZco46rZ4Wx"/>
    <n v="0"/>
    <x v="0"/>
    <s v="Freshman"/>
    <s v="9:30 - 11:00 am"/>
    <s v="Finance"/>
    <m/>
    <m/>
    <m/>
    <m/>
    <m/>
    <s v="iPod"/>
    <m/>
    <s v="HP"/>
    <n v="1"/>
    <m/>
    <m/>
    <m/>
    <m/>
    <m/>
    <s v="26 to 35"/>
    <n v="2"/>
  </r>
  <r>
    <s v="R_0MrA1BBJ3g5196B"/>
    <n v="0"/>
    <x v="0"/>
    <s v="Freshman"/>
    <s v="9:30 - 11:00 am"/>
    <s v="Finance"/>
    <m/>
    <m/>
    <m/>
    <m/>
    <m/>
    <m/>
    <s v="iPad"/>
    <s v="Apple Macbook"/>
    <n v="1"/>
    <m/>
    <m/>
    <m/>
    <m/>
    <m/>
    <s v="more than 35"/>
    <n v="8"/>
  </r>
  <r>
    <s v="R_0kzFDK0NgudBvKZ"/>
    <n v="2"/>
    <x v="0"/>
    <s v="Sophomore"/>
    <s v="12:30 - 2:00 pm"/>
    <s v="Finance"/>
    <s v="ON"/>
    <s v="ON"/>
    <m/>
    <m/>
    <m/>
    <s v="iPod"/>
    <m/>
    <s v="Apple Macbook"/>
    <n v="1"/>
    <m/>
    <m/>
    <m/>
    <m/>
    <m/>
    <s v="16 to 20"/>
    <n v="4"/>
  </r>
  <r>
    <s v="R_0jri6UOhasHnS3X"/>
    <n v="0"/>
    <x v="0"/>
    <s v="Freshman"/>
    <s v="12:30 - 2:00 pm"/>
    <s v="Finance"/>
    <m/>
    <m/>
    <m/>
    <m/>
    <m/>
    <s v="iPod"/>
    <s v="Other"/>
    <s v="Apple Macbook"/>
    <n v="1"/>
    <m/>
    <m/>
    <m/>
    <m/>
    <m/>
    <s v="11 to 15"/>
    <n v="2"/>
  </r>
  <r>
    <s v="R_0iTcnFR1PDSVapn"/>
    <n v="0"/>
    <x v="0"/>
    <s v="Freshman"/>
    <s v="9:30 - 11:00 am"/>
    <s v="MIS"/>
    <m/>
    <m/>
    <m/>
    <m/>
    <m/>
    <m/>
    <m/>
    <s v="Apple Macbook"/>
    <n v="1"/>
    <m/>
    <m/>
    <m/>
    <m/>
    <m/>
    <s v="more than 35"/>
    <n v="3"/>
  </r>
  <r>
    <s v="R_0GSwSr6xb2zfmxT"/>
    <n v="2"/>
    <x v="0"/>
    <s v="Sophomore"/>
    <s v="9:30 - 11:00 am"/>
    <s v="Supply Chain"/>
    <s v="ON"/>
    <s v="ON"/>
    <m/>
    <m/>
    <m/>
    <s v="iPod"/>
    <s v="iPad Mini"/>
    <s v="Apple Macbook"/>
    <n v="1"/>
    <m/>
    <m/>
    <m/>
    <m/>
    <m/>
    <s v="11 to 15"/>
    <n v="3"/>
  </r>
  <r>
    <s v="R_0Gjh2Kxu0wQf1Hf"/>
    <n v="0"/>
    <x v="0"/>
    <s v="Freshman"/>
    <s v="11:00 - 12:30 pm"/>
    <s v="Other or Undecided"/>
    <m/>
    <m/>
    <m/>
    <m/>
    <m/>
    <s v="iPod"/>
    <s v="iPad Mini"/>
    <s v="Other"/>
    <m/>
    <m/>
    <n v="1"/>
    <m/>
    <m/>
    <m/>
    <s v="6 to 10"/>
    <n v="1"/>
  </r>
  <r>
    <s v="R_0e4BasPo1eltDQF"/>
    <n v="0"/>
    <x v="0"/>
    <s v="Freshman"/>
    <s v="11:00 - 12:30 pm"/>
    <s v="Finance"/>
    <m/>
    <m/>
    <m/>
    <m/>
    <m/>
    <s v="iPod"/>
    <s v="Other"/>
    <s v="HP"/>
    <m/>
    <n v="1"/>
    <m/>
    <m/>
    <m/>
    <m/>
    <s v="more than 35"/>
    <n v="3"/>
  </r>
  <r>
    <s v="R_0ceNWJJicvryDVr"/>
    <n v="0"/>
    <x v="0"/>
    <s v="Freshman"/>
    <s v="12:30 - 2:00 pm"/>
    <s v="Finance"/>
    <m/>
    <m/>
    <m/>
    <m/>
    <m/>
    <m/>
    <m/>
    <s v="Dell"/>
    <m/>
    <m/>
    <n v="1"/>
    <m/>
    <m/>
    <m/>
    <s v="1 to 5"/>
    <n v="2"/>
  </r>
  <r>
    <s v="R_0C9pjbIBPE5Bzyl"/>
    <n v="3"/>
    <x v="0"/>
    <s v="Freshman"/>
    <s v="12:30 - 2:00 pm"/>
    <s v="Marketing"/>
    <s v="ON"/>
    <s v="ON"/>
    <s v="ON"/>
    <m/>
    <m/>
    <s v="iPod"/>
    <m/>
    <s v="Apple Macbook"/>
    <n v="1"/>
    <m/>
    <m/>
    <m/>
    <m/>
    <m/>
    <s v="6 to 10"/>
    <n v="3"/>
  </r>
  <r>
    <s v="R_0B7rIusJzBCsML3"/>
    <n v="3"/>
    <x v="0"/>
    <s v="Freshman"/>
    <s v="11:00 - 12:30 pm"/>
    <s v="Accounting"/>
    <s v="ON"/>
    <s v="ON"/>
    <m/>
    <m/>
    <s v="ON"/>
    <s v="iPod"/>
    <s v="iPad"/>
    <s v="Apple Macbook"/>
    <n v="1"/>
    <m/>
    <m/>
    <m/>
    <m/>
    <m/>
    <s v="more than 35"/>
    <n v="0"/>
  </r>
  <r>
    <s v="R_08l13k0Hs1qbce9"/>
    <n v="0"/>
    <x v="0"/>
    <s v="Freshman"/>
    <s v="11:00 - 12:30 pm"/>
    <s v="Other or Undecided"/>
    <m/>
    <m/>
    <m/>
    <m/>
    <m/>
    <s v="iPod"/>
    <s v="iPad"/>
    <s v="Apple Macbook"/>
    <n v="1"/>
    <m/>
    <m/>
    <m/>
    <m/>
    <m/>
    <s v="11 to 15"/>
    <n v="6"/>
  </r>
  <r>
    <s v="R_03Be4YvjZQ6P0SF"/>
    <n v="5"/>
    <x v="0"/>
    <s v="Freshman"/>
    <s v="9:30 - 11:00 am"/>
    <s v="Marketing"/>
    <s v="ON"/>
    <s v="ON"/>
    <s v="ON"/>
    <s v="ON"/>
    <s v="ON"/>
    <s v="iPod"/>
    <s v="iPad"/>
    <s v="Apple Macbook"/>
    <n v="1"/>
    <m/>
    <m/>
    <m/>
    <m/>
    <m/>
    <s v="16 to 20"/>
    <n v="2"/>
  </r>
  <r>
    <n v="2116"/>
    <n v="0"/>
    <x v="1"/>
    <s v="Freshman"/>
    <s v="11:00 - 12:30pm"/>
    <s v="Finance"/>
    <m/>
    <m/>
    <m/>
    <m/>
    <m/>
    <s v="iPod"/>
    <s v="Other"/>
    <s v="Other"/>
    <n v="1"/>
    <n v="0"/>
    <n v="0"/>
    <n v="0"/>
    <n v="0"/>
    <n v="0"/>
    <s v="more than 35"/>
    <n v="2"/>
  </r>
  <r>
    <n v="2115"/>
    <n v="0"/>
    <x v="1"/>
    <s v="Freshman"/>
    <s v="11:00 - 12:30pm"/>
    <s v="Other or Undecided"/>
    <m/>
    <m/>
    <m/>
    <m/>
    <m/>
    <s v="iPod"/>
    <s v="iPad"/>
    <s v="Dell"/>
    <n v="1"/>
    <n v="0"/>
    <n v="0"/>
    <n v="0"/>
    <n v="0"/>
    <n v="0"/>
    <s v="16 to 20"/>
    <n v="2"/>
  </r>
  <r>
    <n v="2114"/>
    <n v="0"/>
    <x v="1"/>
    <s v="Sophomore"/>
    <s v="11:00 - 12:30pm"/>
    <s v="Finance"/>
    <m/>
    <m/>
    <m/>
    <m/>
    <m/>
    <s v="iPod"/>
    <s v="iPad"/>
    <s v="Apple Macbook"/>
    <n v="1"/>
    <n v="0"/>
    <n v="0"/>
    <n v="0"/>
    <n v="0"/>
    <n v="0"/>
    <s v="6 to 10"/>
    <n v="5"/>
  </r>
  <r>
    <n v="2113"/>
    <n v="0"/>
    <x v="1"/>
    <s v="Freshman"/>
    <s v="11:00 - 12:30pm"/>
    <s v="Supply Chain"/>
    <m/>
    <m/>
    <m/>
    <m/>
    <m/>
    <s v="iPod"/>
    <s v="Other"/>
    <s v="HP"/>
    <n v="1"/>
    <n v="0"/>
    <n v="0"/>
    <n v="0"/>
    <n v="0"/>
    <n v="0"/>
    <s v="6 to 10"/>
    <n v="1"/>
  </r>
  <r>
    <n v="2112"/>
    <n v="0"/>
    <x v="1"/>
    <s v="Freshman"/>
    <s v="11:00 - 12:30pm"/>
    <s v="Finance"/>
    <m/>
    <m/>
    <m/>
    <m/>
    <m/>
    <s v="iPod"/>
    <s v="Other"/>
    <s v="HP"/>
    <n v="1"/>
    <n v="0"/>
    <n v="0"/>
    <n v="0"/>
    <n v="0"/>
    <n v="0"/>
    <s v="more than 35"/>
    <n v="0"/>
  </r>
  <r>
    <n v="2111"/>
    <n v="0"/>
    <x v="1"/>
    <s v="Freshman"/>
    <s v="11:00 - 12:30pm"/>
    <s v="Finance"/>
    <m/>
    <m/>
    <m/>
    <m/>
    <m/>
    <s v="iPod"/>
    <s v="Other"/>
    <s v="Lenovo"/>
    <n v="1"/>
    <n v="0"/>
    <n v="0"/>
    <n v="0"/>
    <n v="0"/>
    <n v="0"/>
    <s v="11 to 15"/>
    <n v="0"/>
  </r>
  <r>
    <n v="2110"/>
    <n v="0"/>
    <x v="1"/>
    <s v="Freshman"/>
    <s v="9:30 - 11:00am"/>
    <s v="Other or Undecided"/>
    <m/>
    <m/>
    <m/>
    <m/>
    <m/>
    <s v="iPod"/>
    <s v="iPad Mini"/>
    <s v="Apple Macbook"/>
    <n v="0"/>
    <n v="0"/>
    <n v="1"/>
    <n v="0"/>
    <n v="0"/>
    <n v="0"/>
    <s v="16 to 20"/>
    <n v="1"/>
  </r>
  <r>
    <n v="2109"/>
    <n v="0"/>
    <x v="1"/>
    <s v="Freshman"/>
    <s v="11:00 - 12:30pm"/>
    <s v="Finance"/>
    <m/>
    <m/>
    <m/>
    <m/>
    <m/>
    <s v="Other"/>
    <s v="Other"/>
    <s v="Dell"/>
    <n v="1"/>
    <n v="0"/>
    <n v="0"/>
    <n v="0"/>
    <n v="0"/>
    <n v="0"/>
    <s v="21 to 25"/>
    <n v="4"/>
  </r>
  <r>
    <n v="2108"/>
    <n v="0"/>
    <x v="1"/>
    <s v="Freshman"/>
    <s v="2:00 - 3:30pm"/>
    <s v="Other or Undecided"/>
    <m/>
    <m/>
    <m/>
    <m/>
    <m/>
    <s v="iPod"/>
    <s v="Other"/>
    <s v="Other"/>
    <n v="0"/>
    <n v="0"/>
    <n v="1"/>
    <n v="0"/>
    <n v="0"/>
    <n v="0"/>
    <s v="6 to 10"/>
    <n v="0"/>
  </r>
  <r>
    <n v="2107"/>
    <n v="0"/>
    <x v="1"/>
    <s v="Freshman"/>
    <s v="11:00 - 12:30pm"/>
    <s v="Other or Undecided"/>
    <m/>
    <m/>
    <m/>
    <m/>
    <m/>
    <s v="iPod"/>
    <s v="iPad"/>
    <s v="Other"/>
    <n v="1"/>
    <n v="0"/>
    <n v="0"/>
    <n v="0"/>
    <n v="0"/>
    <n v="0"/>
    <s v="16 to 20"/>
    <n v="3"/>
  </r>
  <r>
    <n v="2106"/>
    <n v="0"/>
    <x v="1"/>
    <s v="Freshman"/>
    <s v="2:00 - 3:30pm"/>
    <s v="Supply Chain"/>
    <m/>
    <m/>
    <m/>
    <m/>
    <m/>
    <s v="iPod"/>
    <s v="Other"/>
    <s v="Lenovo"/>
    <n v="1"/>
    <n v="0"/>
    <n v="0"/>
    <n v="0"/>
    <n v="0"/>
    <n v="0"/>
    <s v="1 to 5"/>
    <n v="0"/>
  </r>
  <r>
    <n v="2105"/>
    <n v="0"/>
    <x v="1"/>
    <s v="Freshman"/>
    <s v="9:30 - 11:00am"/>
    <s v="Finance"/>
    <m/>
    <m/>
    <m/>
    <m/>
    <m/>
    <s v="Zune"/>
    <s v="Other Android"/>
    <s v="HP"/>
    <n v="1"/>
    <n v="0"/>
    <n v="0"/>
    <n v="0"/>
    <n v="0"/>
    <n v="0"/>
    <s v="more than 35"/>
    <n v="2"/>
  </r>
  <r>
    <n v="2104"/>
    <n v="0"/>
    <x v="1"/>
    <s v="Freshman"/>
    <s v="11:00 - 12:30pm"/>
    <s v="Other or Undecided"/>
    <m/>
    <m/>
    <m/>
    <m/>
    <m/>
    <s v="iPod"/>
    <s v="iPad"/>
    <s v="HP"/>
    <n v="0"/>
    <n v="0"/>
    <n v="1"/>
    <n v="0"/>
    <n v="0"/>
    <n v="0"/>
    <s v="21 to 25"/>
    <n v="6"/>
  </r>
  <r>
    <n v="2103"/>
    <n v="0"/>
    <x v="1"/>
    <s v="Freshman"/>
    <s v="9:30 - 11:00am"/>
    <s v="Finance"/>
    <m/>
    <m/>
    <m/>
    <m/>
    <m/>
    <s v="iPod"/>
    <s v="Other"/>
    <s v="Apple Macbook"/>
    <n v="0"/>
    <n v="0"/>
    <n v="1"/>
    <n v="0"/>
    <n v="0"/>
    <n v="0"/>
    <s v="21 to 25"/>
    <n v="6"/>
  </r>
  <r>
    <n v="2102"/>
    <n v="0"/>
    <x v="1"/>
    <s v="Freshman"/>
    <s v="11:00 - 12:30pm"/>
    <s v="Marketing"/>
    <m/>
    <m/>
    <m/>
    <m/>
    <m/>
    <s v="iPod"/>
    <s v="iPad"/>
    <s v="Other"/>
    <n v="1"/>
    <n v="0"/>
    <n v="0"/>
    <n v="0"/>
    <n v="0"/>
    <n v="0"/>
    <s v="16 to 20"/>
    <n v="2"/>
  </r>
  <r>
    <n v="2101"/>
    <n v="0"/>
    <x v="1"/>
    <s v="Freshman"/>
    <s v="11:00 - 12:30pm"/>
    <s v="Finance"/>
    <m/>
    <m/>
    <m/>
    <m/>
    <m/>
    <s v="iPod"/>
    <s v="Other"/>
    <s v="Acer/Gateway"/>
    <n v="0"/>
    <n v="0"/>
    <n v="0"/>
    <n v="1"/>
    <n v="0"/>
    <n v="0"/>
    <s v="1 to 5"/>
    <n v="2"/>
  </r>
  <r>
    <n v="2100"/>
    <n v="0"/>
    <x v="1"/>
    <s v="Sophomore"/>
    <s v="11:00 - 12:30pm"/>
    <s v="Finance"/>
    <m/>
    <m/>
    <m/>
    <m/>
    <m/>
    <s v="iPod"/>
    <s v="Other"/>
    <s v="Apple Macbook"/>
    <n v="1"/>
    <n v="0"/>
    <n v="0"/>
    <n v="0"/>
    <n v="0"/>
    <n v="0"/>
    <s v="21 to 25"/>
    <n v="0"/>
  </r>
  <r>
    <n v="2099"/>
    <n v="0"/>
    <x v="1"/>
    <s v="Freshman"/>
    <s v="9:30 - 11:00am"/>
    <s v="Accounting"/>
    <m/>
    <m/>
    <m/>
    <m/>
    <m/>
    <s v="iPod"/>
    <s v="Other"/>
    <s v="Dell"/>
    <n v="0"/>
    <n v="1"/>
    <n v="0"/>
    <n v="0"/>
    <n v="0"/>
    <n v="0"/>
    <s v="6 to 10"/>
    <n v="1"/>
  </r>
  <r>
    <n v="2098"/>
    <n v="0"/>
    <x v="1"/>
    <s v="Freshman"/>
    <s v="11:00 - 12:30pm"/>
    <s v="Marketing"/>
    <m/>
    <m/>
    <m/>
    <m/>
    <m/>
    <s v="iPod"/>
    <s v="iPad"/>
    <s v="Apple Macbook"/>
    <n v="1"/>
    <n v="0"/>
    <n v="0"/>
    <n v="0"/>
    <n v="0"/>
    <n v="0"/>
    <s v="11 to 15"/>
    <n v="0"/>
  </r>
  <r>
    <n v="2097"/>
    <n v="0"/>
    <x v="1"/>
    <s v="Freshman"/>
    <s v="2:00 - 3:30pm"/>
    <s v="Supply Chain"/>
    <m/>
    <m/>
    <m/>
    <m/>
    <m/>
    <s v="iPod"/>
    <s v="Other Android"/>
    <s v="Apple Macbook"/>
    <n v="1"/>
    <n v="0"/>
    <n v="0"/>
    <n v="0"/>
    <n v="0"/>
    <n v="0"/>
    <s v="more than 35"/>
    <n v="2"/>
  </r>
  <r>
    <n v="2096"/>
    <n v="0"/>
    <x v="1"/>
    <s v="Freshman"/>
    <s v="2:00 - 3:30pm"/>
    <s v="Finance"/>
    <m/>
    <m/>
    <m/>
    <m/>
    <m/>
    <s v="iPod"/>
    <s v="Surface"/>
    <s v="Dell"/>
    <n v="1"/>
    <n v="0"/>
    <n v="0"/>
    <n v="0"/>
    <n v="0"/>
    <n v="0"/>
    <s v="11 to 15"/>
    <n v="1"/>
  </r>
  <r>
    <n v="2095"/>
    <n v="2"/>
    <x v="1"/>
    <s v="Sophomore"/>
    <s v="9:30 - 11:00am"/>
    <s v="Finance"/>
    <s v="ON"/>
    <s v="ON"/>
    <m/>
    <m/>
    <m/>
    <s v="iPod"/>
    <s v="Other"/>
    <s v="Apple Macbook"/>
    <n v="0"/>
    <n v="1"/>
    <n v="0"/>
    <n v="0"/>
    <n v="0"/>
    <n v="0"/>
    <s v="11 to 15"/>
    <n v="4"/>
  </r>
  <r>
    <n v="2094"/>
    <n v="3"/>
    <x v="1"/>
    <s v="Freshman"/>
    <s v="9:30 - 11:00am"/>
    <s v="Accounting"/>
    <s v="ON"/>
    <s v="ON"/>
    <m/>
    <s v="ON"/>
    <m/>
    <s v="Other"/>
    <s v="Other"/>
    <s v="Other"/>
    <n v="0"/>
    <n v="1"/>
    <n v="0"/>
    <n v="0"/>
    <n v="0"/>
    <n v="0"/>
    <s v="more than 35"/>
    <n v="0"/>
  </r>
  <r>
    <n v="2093"/>
    <n v="0"/>
    <x v="1"/>
    <s v="Freshman"/>
    <s v="11:00 - 12:30pm"/>
    <s v="Accounting"/>
    <m/>
    <m/>
    <m/>
    <m/>
    <m/>
    <s v="iPod"/>
    <s v="iPad"/>
    <s v="Dell"/>
    <n v="1"/>
    <n v="0"/>
    <n v="0"/>
    <n v="0"/>
    <n v="0"/>
    <n v="0"/>
    <s v="26 to 35"/>
    <n v="1"/>
  </r>
  <r>
    <n v="2092"/>
    <n v="0"/>
    <x v="1"/>
    <s v="Freshman"/>
    <s v="9:30 - 11:00am"/>
    <s v="MIS"/>
    <m/>
    <m/>
    <m/>
    <m/>
    <m/>
    <s v="iPod"/>
    <s v="Other"/>
    <s v="Lenovo"/>
    <n v="0"/>
    <n v="1"/>
    <n v="0"/>
    <n v="0"/>
    <n v="0"/>
    <n v="0"/>
    <s v="more than 35"/>
    <n v="3"/>
  </r>
  <r>
    <n v="2091"/>
    <n v="0"/>
    <x v="1"/>
    <s v="Freshman"/>
    <s v="9:30 - 11:00am"/>
    <s v="Accounting"/>
    <m/>
    <m/>
    <m/>
    <m/>
    <m/>
    <s v="iPod"/>
    <s v="iPad Mini"/>
    <s v="Other"/>
    <n v="0"/>
    <n v="1"/>
    <n v="0"/>
    <n v="0"/>
    <n v="0"/>
    <n v="0"/>
    <s v="11 to 15"/>
    <n v="4"/>
  </r>
  <r>
    <n v="2090"/>
    <n v="0"/>
    <x v="1"/>
    <s v="Freshman"/>
    <s v="2:00 - 3:30pm"/>
    <s v="Other or Undecided"/>
    <m/>
    <m/>
    <m/>
    <m/>
    <m/>
    <s v="Other"/>
    <s v="Other"/>
    <s v="Dell"/>
    <n v="1"/>
    <n v="0"/>
    <n v="0"/>
    <n v="0"/>
    <n v="0"/>
    <n v="0"/>
    <s v="16 to 20"/>
    <n v="1"/>
  </r>
  <r>
    <n v="2089"/>
    <n v="0"/>
    <x v="1"/>
    <s v="Freshman"/>
    <s v="11:00 - 12:30pm"/>
    <s v="Other or Undecided"/>
    <m/>
    <m/>
    <m/>
    <m/>
    <m/>
    <s v="iPod"/>
    <s v="iPad"/>
    <s v="Apple Macbook"/>
    <n v="1"/>
    <n v="0"/>
    <n v="0"/>
    <n v="0"/>
    <n v="0"/>
    <n v="0"/>
    <s v="more than 35"/>
    <n v="2"/>
  </r>
  <r>
    <n v="2088"/>
    <n v="0"/>
    <x v="1"/>
    <s v="Freshman"/>
    <s v="9:30 - 11:00am"/>
    <s v="Supply Chain"/>
    <m/>
    <m/>
    <m/>
    <m/>
    <m/>
    <s v="iPod"/>
    <s v="Other"/>
    <s v="Other"/>
    <n v="1"/>
    <n v="0"/>
    <n v="0"/>
    <n v="0"/>
    <n v="0"/>
    <n v="0"/>
    <s v="11 to 15"/>
    <n v="2"/>
  </r>
  <r>
    <n v="2087"/>
    <n v="0"/>
    <x v="1"/>
    <s v="Freshman"/>
    <s v="9:30 - 11:00am"/>
    <s v="Finance"/>
    <m/>
    <m/>
    <m/>
    <m/>
    <m/>
    <s v="iPod"/>
    <s v="iPad"/>
    <s v="Apple Macbook"/>
    <n v="1"/>
    <n v="0"/>
    <n v="0"/>
    <n v="0"/>
    <n v="0"/>
    <n v="0"/>
    <s v="more than 35"/>
    <n v="3"/>
  </r>
  <r>
    <n v="2086"/>
    <n v="0"/>
    <x v="1"/>
    <s v="Freshman"/>
    <s v="11:00 - 12:30pm"/>
    <s v="Other or Undecided"/>
    <m/>
    <m/>
    <m/>
    <m/>
    <m/>
    <s v="iPod"/>
    <s v="iPad"/>
    <s v="Apple Macbook"/>
    <n v="1"/>
    <n v="0"/>
    <n v="0"/>
    <n v="0"/>
    <n v="0"/>
    <n v="0"/>
    <s v="21 to 25"/>
    <n v="5"/>
  </r>
  <r>
    <n v="2085"/>
    <n v="0"/>
    <x v="1"/>
    <s v="Freshman"/>
    <s v="2:00 - 3:30pm"/>
    <s v="Finance"/>
    <m/>
    <m/>
    <m/>
    <m/>
    <m/>
    <s v="Other"/>
    <s v="iPad"/>
    <s v="HP"/>
    <n v="1"/>
    <n v="0"/>
    <n v="0"/>
    <n v="0"/>
    <n v="0"/>
    <n v="0"/>
    <s v="26 to 35"/>
    <n v="0"/>
  </r>
  <r>
    <n v="2084"/>
    <n v="0"/>
    <x v="1"/>
    <s v="Freshman"/>
    <s v="2:00 - 3:30pm"/>
    <s v="Finance"/>
    <m/>
    <m/>
    <m/>
    <m/>
    <m/>
    <s v="iPod"/>
    <s v="iPad"/>
    <s v="Lenovo"/>
    <n v="1"/>
    <n v="0"/>
    <n v="0"/>
    <n v="0"/>
    <n v="0"/>
    <n v="0"/>
    <s v="26 to 35"/>
    <n v="0"/>
  </r>
  <r>
    <n v="2083"/>
    <n v="0"/>
    <x v="1"/>
    <s v="Freshman"/>
    <s v="9:30 - 11:00am"/>
    <s v="Other or Undecided"/>
    <m/>
    <m/>
    <m/>
    <m/>
    <m/>
    <s v="iPod"/>
    <s v="iPad"/>
    <s v="Apple Macbook"/>
    <n v="1"/>
    <n v="0"/>
    <n v="0"/>
    <n v="0"/>
    <n v="0"/>
    <n v="0"/>
    <s v="more than 35"/>
    <n v="3"/>
  </r>
  <r>
    <n v="2082"/>
    <n v="0"/>
    <x v="1"/>
    <s v="Freshman"/>
    <s v="2:00 - 3:30pm"/>
    <s v="Supply Chain"/>
    <m/>
    <m/>
    <m/>
    <m/>
    <m/>
    <s v="iPod"/>
    <s v="Other"/>
    <s v="HP"/>
    <n v="0"/>
    <n v="1"/>
    <n v="0"/>
    <n v="0"/>
    <n v="0"/>
    <n v="0"/>
    <s v="26 to 35"/>
    <n v="5"/>
  </r>
  <r>
    <n v="2081"/>
    <n v="0"/>
    <x v="1"/>
    <s v="Freshman"/>
    <s v="9:30 - 11:00am"/>
    <s v="Finance"/>
    <m/>
    <m/>
    <m/>
    <m/>
    <m/>
    <s v="iPod"/>
    <s v="iPad"/>
    <s v="Apple Macbook"/>
    <n v="1"/>
    <n v="0"/>
    <n v="0"/>
    <n v="0"/>
    <n v="0"/>
    <n v="0"/>
    <s v="26 to 35"/>
    <n v="2"/>
  </r>
  <r>
    <n v="2080"/>
    <n v="0"/>
    <x v="1"/>
    <s v="Freshman"/>
    <s v="9:30 - 11:00am"/>
    <s v="Accounting"/>
    <m/>
    <m/>
    <m/>
    <m/>
    <m/>
    <s v="iPod"/>
    <s v="iPad"/>
    <s v="Apple Macbook"/>
    <n v="1"/>
    <n v="0"/>
    <n v="0"/>
    <n v="0"/>
    <n v="0"/>
    <n v="0"/>
    <s v="16 to 20"/>
    <n v="4"/>
  </r>
  <r>
    <n v="2079"/>
    <n v="0"/>
    <x v="1"/>
    <s v="Freshman"/>
    <s v="2:00 - 3:30pm"/>
    <s v="Marketing"/>
    <m/>
    <m/>
    <m/>
    <m/>
    <m/>
    <s v="iPod"/>
    <s v="iPad"/>
    <s v="Apple Macbook"/>
    <n v="1"/>
    <n v="0"/>
    <n v="0"/>
    <n v="0"/>
    <n v="0"/>
    <n v="0"/>
    <s v="11 to 15"/>
    <n v="1"/>
  </r>
  <r>
    <n v="2078"/>
    <n v="0"/>
    <x v="1"/>
    <s v="Freshman"/>
    <s v="9:30 - 11:00am"/>
    <s v="Accounting"/>
    <m/>
    <m/>
    <m/>
    <m/>
    <m/>
    <s v="iPod"/>
    <s v="iPad"/>
    <s v="Lenovo"/>
    <n v="1"/>
    <n v="0"/>
    <n v="0"/>
    <n v="0"/>
    <n v="0"/>
    <n v="0"/>
    <s v="11 to 15"/>
    <n v="5"/>
  </r>
  <r>
    <n v="2077"/>
    <n v="0"/>
    <x v="1"/>
    <s v="Freshman"/>
    <s v="2:00 - 3:30pm"/>
    <s v="Other or Undecided"/>
    <m/>
    <m/>
    <m/>
    <m/>
    <m/>
    <s v="iPod"/>
    <s v="Other"/>
    <s v="Other"/>
    <n v="1"/>
    <n v="0"/>
    <n v="0"/>
    <n v="0"/>
    <n v="0"/>
    <n v="0"/>
    <s v="more than 35"/>
    <n v="0"/>
  </r>
  <r>
    <n v="2076"/>
    <n v="1"/>
    <x v="1"/>
    <s v="Sophomore"/>
    <s v="9:30 - 11:00am"/>
    <s v="Accounting"/>
    <m/>
    <m/>
    <s v="ON"/>
    <m/>
    <m/>
    <s v="iPod"/>
    <s v="iPad"/>
    <s v="Apple Macbook"/>
    <n v="1"/>
    <n v="0"/>
    <n v="0"/>
    <n v="0"/>
    <n v="0"/>
    <n v="0"/>
    <s v="11 to 15"/>
    <n v="4"/>
  </r>
  <r>
    <n v="2075"/>
    <n v="0"/>
    <x v="1"/>
    <s v="Freshman"/>
    <s v="2:00 - 3:30pm"/>
    <s v="Marketing"/>
    <m/>
    <m/>
    <m/>
    <m/>
    <m/>
    <s v="iPod"/>
    <s v="iPad"/>
    <s v="Lenovo"/>
    <n v="1"/>
    <n v="0"/>
    <n v="0"/>
    <n v="0"/>
    <n v="0"/>
    <n v="0"/>
    <s v="11 to 15"/>
    <n v="0"/>
  </r>
  <r>
    <n v="2074"/>
    <n v="0"/>
    <x v="1"/>
    <s v="Freshman"/>
    <s v="11:00 - 12:30pm"/>
    <s v="Other or Undecided"/>
    <m/>
    <m/>
    <m/>
    <m/>
    <m/>
    <s v="iPod"/>
    <s v="Other"/>
    <s v="Apple Macbook"/>
    <n v="1"/>
    <n v="0"/>
    <n v="0"/>
    <n v="0"/>
    <n v="0"/>
    <n v="0"/>
    <s v="more than 35"/>
    <n v="3"/>
  </r>
  <r>
    <n v="2073"/>
    <n v="0"/>
    <x v="1"/>
    <s v="Freshman"/>
    <s v="9:30 - 11:00am"/>
    <s v="Finance"/>
    <m/>
    <m/>
    <m/>
    <m/>
    <m/>
    <s v="Other"/>
    <s v="iPad"/>
    <s v="Other"/>
    <n v="0"/>
    <n v="1"/>
    <n v="0"/>
    <n v="0"/>
    <n v="0"/>
    <n v="0"/>
    <s v="11 to 15"/>
    <n v="3"/>
  </r>
  <r>
    <n v="2072"/>
    <n v="0"/>
    <x v="1"/>
    <s v="Freshman"/>
    <s v="9:30 - 11:00am"/>
    <s v="Finance"/>
    <m/>
    <m/>
    <m/>
    <m/>
    <m/>
    <s v="Other"/>
    <s v="Other"/>
    <s v="Lenovo"/>
    <n v="0"/>
    <n v="1"/>
    <n v="0"/>
    <n v="0"/>
    <n v="0"/>
    <n v="0"/>
    <s v="26 to 35"/>
    <n v="3"/>
  </r>
  <r>
    <n v="2071"/>
    <n v="0"/>
    <x v="1"/>
    <s v="Freshman"/>
    <s v="9:30 - 11:00am"/>
    <s v="Finance"/>
    <m/>
    <m/>
    <m/>
    <m/>
    <m/>
    <s v="iPod"/>
    <s v="iPad"/>
    <s v="Other"/>
    <n v="0"/>
    <n v="1"/>
    <n v="0"/>
    <n v="0"/>
    <n v="0"/>
    <n v="0"/>
    <s v="1 to 5"/>
    <n v="4"/>
  </r>
  <r>
    <n v="2070"/>
    <n v="0"/>
    <x v="1"/>
    <s v="Freshman"/>
    <s v="9:30 - 11:00am"/>
    <s v="Finance"/>
    <m/>
    <m/>
    <m/>
    <m/>
    <m/>
    <s v="iPod"/>
    <s v="iPad"/>
    <s v="HP"/>
    <n v="0"/>
    <n v="1"/>
    <n v="0"/>
    <n v="0"/>
    <n v="0"/>
    <n v="0"/>
    <s v="16 to 20"/>
    <n v="0"/>
  </r>
  <r>
    <n v="2069"/>
    <n v="2"/>
    <x v="1"/>
    <s v="Freshman"/>
    <s v="11:00 - 12:30pm"/>
    <s v="Marketing"/>
    <s v="ON"/>
    <s v="ON"/>
    <m/>
    <m/>
    <m/>
    <s v="iPod"/>
    <s v="Other"/>
    <s v="Apple Macbook"/>
    <n v="1"/>
    <n v="0"/>
    <n v="0"/>
    <n v="0"/>
    <n v="0"/>
    <n v="0"/>
    <s v="16 to 20"/>
    <n v="1"/>
  </r>
  <r>
    <n v="2068"/>
    <n v="0"/>
    <x v="1"/>
    <s v="Freshman"/>
    <s v="11:00 - 12:30pm"/>
    <s v="Accounting"/>
    <m/>
    <m/>
    <m/>
    <m/>
    <m/>
    <s v="Zune"/>
    <s v="Other"/>
    <s v="Other"/>
    <n v="1"/>
    <n v="0"/>
    <n v="0"/>
    <n v="0"/>
    <n v="0"/>
    <n v="0"/>
    <s v="6 to 10"/>
    <n v="4"/>
  </r>
  <r>
    <n v="2067"/>
    <n v="0"/>
    <x v="1"/>
    <s v="Freshman"/>
    <s v="11:00 - 12:30pm"/>
    <s v="Other or Undecided"/>
    <m/>
    <m/>
    <m/>
    <m/>
    <m/>
    <s v="iPod"/>
    <s v="Other"/>
    <s v="Apple Macbook"/>
    <n v="1"/>
    <n v="0"/>
    <n v="0"/>
    <n v="0"/>
    <n v="0"/>
    <n v="0"/>
    <s v="21 to 25"/>
    <n v="1"/>
  </r>
  <r>
    <n v="2066"/>
    <n v="0"/>
    <x v="1"/>
    <s v="Freshman"/>
    <s v="9:30 - 11:00am"/>
    <s v="Accounting"/>
    <m/>
    <m/>
    <m/>
    <m/>
    <m/>
    <s v="iPod"/>
    <s v="iPad"/>
    <s v="Sony"/>
    <n v="1"/>
    <n v="0"/>
    <n v="0"/>
    <n v="0"/>
    <n v="0"/>
    <n v="0"/>
    <s v="16 to 20"/>
    <n v="3"/>
  </r>
  <r>
    <n v="2065"/>
    <n v="0"/>
    <x v="1"/>
    <s v="Freshman"/>
    <s v="9:30 - 11:00am"/>
    <s v="Finance"/>
    <m/>
    <m/>
    <m/>
    <m/>
    <m/>
    <s v="iPod"/>
    <s v="Other"/>
    <s v="Acer/Gateway"/>
    <n v="0"/>
    <n v="1"/>
    <n v="0"/>
    <n v="0"/>
    <n v="0"/>
    <n v="0"/>
    <s v="26 to 35"/>
    <n v="0"/>
  </r>
  <r>
    <n v="2064"/>
    <n v="0"/>
    <x v="1"/>
    <s v="Freshman"/>
    <s v="9:30 - 11:00am"/>
    <s v="Finance"/>
    <m/>
    <m/>
    <m/>
    <m/>
    <m/>
    <s v="iPod"/>
    <s v="Other"/>
    <s v="Other"/>
    <n v="0"/>
    <n v="1"/>
    <n v="0"/>
    <n v="0"/>
    <n v="0"/>
    <n v="0"/>
    <s v="None"/>
    <n v="0"/>
  </r>
  <r>
    <n v="2063"/>
    <n v="0"/>
    <x v="1"/>
    <s v="Freshman"/>
    <s v="2:00 - 3:30pm"/>
    <s v="Other or Undecided"/>
    <m/>
    <m/>
    <m/>
    <m/>
    <m/>
    <s v="iPod"/>
    <s v="Other"/>
    <s v="Apple Macbook"/>
    <n v="1"/>
    <n v="0"/>
    <n v="0"/>
    <n v="0"/>
    <n v="0"/>
    <n v="0"/>
    <s v="26 to 35"/>
    <n v="1"/>
  </r>
  <r>
    <n v="2062"/>
    <n v="0"/>
    <x v="1"/>
    <s v="Freshman"/>
    <s v="2:00 - 3:30pm"/>
    <s v="Finance"/>
    <m/>
    <m/>
    <m/>
    <m/>
    <m/>
    <s v="iPod"/>
    <s v="iPad"/>
    <s v="Apple Macbook"/>
    <n v="1"/>
    <n v="0"/>
    <n v="0"/>
    <n v="0"/>
    <n v="0"/>
    <n v="0"/>
    <s v="21 to 25"/>
    <n v="4"/>
  </r>
  <r>
    <n v="2061"/>
    <n v="0"/>
    <x v="1"/>
    <s v="Freshman"/>
    <s v="11:00 - 12:30pm"/>
    <s v="Accounting"/>
    <m/>
    <m/>
    <m/>
    <m/>
    <m/>
    <s v="iPod"/>
    <s v="iPad"/>
    <s v="Apple Macbook"/>
    <n v="1"/>
    <n v="0"/>
    <n v="0"/>
    <n v="0"/>
    <n v="0"/>
    <n v="0"/>
    <s v="1 to 5"/>
    <n v="0"/>
  </r>
  <r>
    <n v="2060"/>
    <n v="5"/>
    <x v="1"/>
    <s v="Junior"/>
    <s v="9:30 - 11:00am"/>
    <s v="Other or Undecided"/>
    <s v="ON"/>
    <s v="ON"/>
    <s v="ON"/>
    <s v="ON"/>
    <s v="ON"/>
    <s v="iPod"/>
    <s v="iPad"/>
    <s v="Apple Macbook"/>
    <n v="0"/>
    <n v="0"/>
    <n v="1"/>
    <n v="0"/>
    <n v="0"/>
    <n v="0"/>
    <s v="26 to 35"/>
    <n v="6"/>
  </r>
  <r>
    <n v="2059"/>
    <n v="0"/>
    <x v="1"/>
    <s v="Freshman"/>
    <s v="2:00 - 3:30pm"/>
    <s v="Finance"/>
    <m/>
    <m/>
    <m/>
    <m/>
    <m/>
    <s v="iPod"/>
    <s v="Other"/>
    <s v="Dell"/>
    <n v="1"/>
    <n v="0"/>
    <n v="0"/>
    <n v="0"/>
    <n v="0"/>
    <n v="0"/>
    <s v="21 to 25"/>
    <n v="5"/>
  </r>
  <r>
    <n v="2058"/>
    <n v="0"/>
    <x v="1"/>
    <s v="Freshman"/>
    <s v="2:00 - 3:30pm"/>
    <s v="Other or Undecided"/>
    <m/>
    <m/>
    <m/>
    <m/>
    <m/>
    <s v="iPod"/>
    <s v="iPad"/>
    <s v="Other"/>
    <n v="1"/>
    <n v="0"/>
    <n v="0"/>
    <n v="0"/>
    <n v="0"/>
    <n v="0"/>
    <s v="more than 35"/>
    <n v="2"/>
  </r>
  <r>
    <n v="2057"/>
    <n v="0"/>
    <x v="1"/>
    <s v="Freshman"/>
    <s v="11:00 - 12:30pm"/>
    <s v="Supply Chain"/>
    <m/>
    <m/>
    <m/>
    <m/>
    <m/>
    <s v="iPod"/>
    <s v="iPad"/>
    <s v="Apple Macbook"/>
    <n v="1"/>
    <n v="0"/>
    <n v="0"/>
    <n v="0"/>
    <n v="0"/>
    <n v="0"/>
    <s v="26 to 35"/>
    <n v="2"/>
  </r>
  <r>
    <n v="2056"/>
    <n v="0"/>
    <x v="1"/>
    <s v="Freshman"/>
    <s v="2:00 - 3:30pm"/>
    <s v="Finance"/>
    <m/>
    <m/>
    <m/>
    <m/>
    <m/>
    <s v="iPod"/>
    <s v="iPad"/>
    <s v="Apple Macbook"/>
    <n v="1"/>
    <n v="0"/>
    <n v="0"/>
    <n v="0"/>
    <n v="0"/>
    <n v="0"/>
    <s v="21 to 25"/>
    <n v="0"/>
  </r>
  <r>
    <n v="2055"/>
    <n v="0"/>
    <x v="1"/>
    <s v="Freshman"/>
    <s v="11:00 - 12:30pm"/>
    <s v="Accounting"/>
    <m/>
    <m/>
    <m/>
    <m/>
    <m/>
    <s v="iPod"/>
    <s v="iPad"/>
    <s v="Apple Macbook"/>
    <n v="1"/>
    <n v="0"/>
    <n v="0"/>
    <n v="0"/>
    <n v="0"/>
    <n v="0"/>
    <s v="6 to 10"/>
    <n v="0"/>
  </r>
  <r>
    <n v="2054"/>
    <n v="0"/>
    <x v="1"/>
    <s v="Freshman"/>
    <s v="2:00 - 3:30pm"/>
    <s v="Finance"/>
    <m/>
    <m/>
    <m/>
    <m/>
    <m/>
    <s v="iPod"/>
    <s v="Other"/>
    <s v="Dell"/>
    <n v="1"/>
    <n v="0"/>
    <n v="0"/>
    <n v="0"/>
    <n v="0"/>
    <n v="0"/>
    <s v="6 to 10"/>
    <n v="1"/>
  </r>
  <r>
    <n v="2053"/>
    <n v="0"/>
    <x v="1"/>
    <s v="Freshman"/>
    <s v="9:30 - 11:00am"/>
    <s v="Marketing"/>
    <m/>
    <m/>
    <m/>
    <m/>
    <m/>
    <s v="iPod"/>
    <s v="Other"/>
    <s v="Dell"/>
    <n v="1"/>
    <n v="0"/>
    <n v="0"/>
    <n v="0"/>
    <n v="0"/>
    <n v="0"/>
    <s v="None"/>
    <n v="0"/>
  </r>
  <r>
    <n v="2052"/>
    <n v="0"/>
    <x v="1"/>
    <s v="Freshman"/>
    <s v="9:30 - 11:00am"/>
    <s v="Accounting"/>
    <m/>
    <m/>
    <m/>
    <m/>
    <m/>
    <s v="iPod"/>
    <s v="iPad"/>
    <s v="Apple Macbook"/>
    <n v="1"/>
    <n v="0"/>
    <n v="0"/>
    <n v="0"/>
    <n v="0"/>
    <n v="0"/>
    <s v="None"/>
    <n v="0"/>
  </r>
  <r>
    <n v="2051"/>
    <n v="0"/>
    <x v="1"/>
    <s v="Freshman"/>
    <s v="11:00 - 12:30pm"/>
    <s v="Marketing"/>
    <m/>
    <m/>
    <m/>
    <m/>
    <m/>
    <s v="iPod"/>
    <s v="Other"/>
    <s v="Dell"/>
    <n v="1"/>
    <n v="0"/>
    <n v="0"/>
    <n v="0"/>
    <n v="0"/>
    <n v="0"/>
    <s v="16 to 20"/>
    <n v="1"/>
  </r>
  <r>
    <n v="2050"/>
    <n v="0"/>
    <x v="1"/>
    <s v="Freshman"/>
    <s v="2:00 - 3:30pm"/>
    <s v="Accounting"/>
    <m/>
    <m/>
    <m/>
    <m/>
    <m/>
    <s v="Other"/>
    <s v="Other"/>
    <s v="Other"/>
    <n v="0"/>
    <n v="0"/>
    <n v="1"/>
    <n v="0"/>
    <n v="0"/>
    <n v="0"/>
    <s v="16 to 20"/>
    <n v="5"/>
  </r>
  <r>
    <n v="2049"/>
    <n v="0"/>
    <x v="1"/>
    <s v="Freshman"/>
    <s v="11:00 - 12:30pm"/>
    <s v="Marketing"/>
    <m/>
    <m/>
    <m/>
    <m/>
    <m/>
    <s v="iPod"/>
    <s v="Other"/>
    <s v="Dell"/>
    <n v="1"/>
    <n v="0"/>
    <n v="0"/>
    <n v="0"/>
    <n v="0"/>
    <n v="0"/>
    <s v="21 to 25"/>
    <n v="4"/>
  </r>
  <r>
    <n v="2048"/>
    <n v="0"/>
    <x v="1"/>
    <s v="Freshman"/>
    <s v="9:30 - 11:00am"/>
    <s v="Finance"/>
    <m/>
    <m/>
    <m/>
    <m/>
    <m/>
    <s v="Other"/>
    <s v="Other"/>
    <s v="Apple Macbook"/>
    <n v="1"/>
    <n v="0"/>
    <n v="0"/>
    <n v="0"/>
    <n v="0"/>
    <n v="0"/>
    <s v="21 to 25"/>
    <n v="6"/>
  </r>
  <r>
    <n v="2047"/>
    <n v="0"/>
    <x v="1"/>
    <s v="Freshman"/>
    <s v="9:30 - 11:00am"/>
    <s v="MIS"/>
    <m/>
    <m/>
    <m/>
    <m/>
    <m/>
    <s v="iPod"/>
    <s v="Other"/>
    <s v="Lenovo"/>
    <n v="1"/>
    <n v="0"/>
    <n v="0"/>
    <n v="0"/>
    <n v="0"/>
    <n v="0"/>
    <s v="6 to 10"/>
    <n v="0"/>
  </r>
  <r>
    <n v="2046"/>
    <n v="0"/>
    <x v="1"/>
    <s v="Freshman"/>
    <s v="2:00 - 3:30pm"/>
    <s v="Marketing"/>
    <m/>
    <m/>
    <m/>
    <m/>
    <m/>
    <s v="Other"/>
    <s v="Other"/>
    <s v="Dell"/>
    <n v="1"/>
    <n v="0"/>
    <n v="0"/>
    <n v="0"/>
    <n v="0"/>
    <n v="0"/>
    <s v="6 to 10"/>
    <n v="0"/>
  </r>
  <r>
    <n v="2045"/>
    <n v="0"/>
    <x v="1"/>
    <s v="Freshman"/>
    <s v="2:00 - 3:30pm"/>
    <s v="Supply Chain"/>
    <m/>
    <m/>
    <m/>
    <m/>
    <m/>
    <s v="iPod"/>
    <s v="iPad"/>
    <s v="Apple Macbook"/>
    <n v="1"/>
    <n v="0"/>
    <n v="0"/>
    <n v="0"/>
    <n v="0"/>
    <n v="0"/>
    <s v="more than 35"/>
    <n v="2"/>
  </r>
  <r>
    <n v="2044"/>
    <n v="0"/>
    <x v="1"/>
    <s v="Freshman"/>
    <s v="2:00 - 3:30pm"/>
    <s v="Other or Undecided"/>
    <m/>
    <m/>
    <m/>
    <m/>
    <m/>
    <s v="iPod"/>
    <s v="Other"/>
    <s v="Apple Macbook"/>
    <n v="1"/>
    <n v="0"/>
    <n v="0"/>
    <n v="0"/>
    <n v="0"/>
    <n v="0"/>
    <s v="21 to 25"/>
    <n v="0"/>
  </r>
  <r>
    <n v="2043"/>
    <n v="0"/>
    <x v="1"/>
    <s v="Freshman"/>
    <s v="9:30 - 11:00am"/>
    <s v="Accounting"/>
    <m/>
    <m/>
    <m/>
    <m/>
    <m/>
    <s v="iPod"/>
    <s v="iPad"/>
    <s v="Apple Macbook"/>
    <n v="1"/>
    <n v="0"/>
    <n v="0"/>
    <n v="0"/>
    <n v="0"/>
    <n v="0"/>
    <s v="None"/>
    <n v="0"/>
  </r>
  <r>
    <n v="2042"/>
    <n v="0"/>
    <x v="1"/>
    <s v="Freshman"/>
    <s v="9:30 - 11:00am"/>
    <s v="Finance"/>
    <m/>
    <m/>
    <m/>
    <m/>
    <m/>
    <s v="iPod"/>
    <s v="iPad"/>
    <s v="Other"/>
    <n v="1"/>
    <n v="0"/>
    <n v="0"/>
    <n v="0"/>
    <n v="0"/>
    <n v="0"/>
    <s v="16 to 20"/>
    <n v="7"/>
  </r>
  <r>
    <n v="2041"/>
    <n v="0"/>
    <x v="1"/>
    <s v="Freshman"/>
    <s v="9:30 - 11:00am"/>
    <s v="Other or Undecided"/>
    <m/>
    <m/>
    <m/>
    <m/>
    <m/>
    <s v="iPod"/>
    <s v="iPad"/>
    <s v="Lenovo"/>
    <n v="0"/>
    <n v="0"/>
    <n v="1"/>
    <n v="0"/>
    <n v="0"/>
    <n v="0"/>
    <s v="1 to 5"/>
    <n v="5"/>
  </r>
  <r>
    <n v="2040"/>
    <n v="0"/>
    <x v="1"/>
    <s v="Freshman"/>
    <s v="11:00 - 12:30pm"/>
    <s v="Marketing"/>
    <m/>
    <m/>
    <m/>
    <m/>
    <m/>
    <s v="iPod"/>
    <s v="Other"/>
    <s v="Apple Macbook"/>
    <n v="1"/>
    <n v="0"/>
    <n v="0"/>
    <n v="0"/>
    <n v="0"/>
    <n v="0"/>
    <s v="more than 35"/>
    <n v="3"/>
  </r>
  <r>
    <n v="2039"/>
    <n v="0"/>
    <x v="1"/>
    <s v="Freshman"/>
    <s v="9:30 - 11:00am"/>
    <s v="Finance"/>
    <m/>
    <m/>
    <m/>
    <m/>
    <m/>
    <s v="iPod"/>
    <s v="iPad"/>
    <s v="Apple Macbook"/>
    <n v="1"/>
    <n v="0"/>
    <n v="0"/>
    <n v="0"/>
    <n v="0"/>
    <n v="0"/>
    <s v="26 to 35"/>
    <n v="1"/>
  </r>
  <r>
    <n v="2038"/>
    <n v="0"/>
    <x v="1"/>
    <s v="Freshman"/>
    <s v="9:30 - 11:00am"/>
    <s v="Finance"/>
    <m/>
    <m/>
    <m/>
    <m/>
    <m/>
    <s v="iPod"/>
    <s v="iPad"/>
    <s v="Apple Macbook"/>
    <n v="1"/>
    <n v="0"/>
    <n v="0"/>
    <n v="0"/>
    <n v="0"/>
    <n v="0"/>
    <s v="26 to 35"/>
    <n v="1"/>
  </r>
  <r>
    <n v="2037"/>
    <n v="0"/>
    <x v="1"/>
    <s v="Freshman"/>
    <s v="9:30 - 11:00am"/>
    <s v="Supply Chain"/>
    <m/>
    <m/>
    <m/>
    <m/>
    <m/>
    <s v="iPod"/>
    <s v="iPad"/>
    <s v="Apple Macbook"/>
    <n v="1"/>
    <n v="0"/>
    <n v="0"/>
    <n v="0"/>
    <n v="0"/>
    <n v="0"/>
    <s v="21 to 25"/>
    <n v="0"/>
  </r>
  <r>
    <n v="2036"/>
    <n v="0"/>
    <x v="1"/>
    <s v="Freshman"/>
    <s v="9:30 - 11:00am"/>
    <s v="Finance"/>
    <m/>
    <m/>
    <m/>
    <m/>
    <m/>
    <s v="iPod"/>
    <s v="iPad"/>
    <s v="Apple Macbook"/>
    <n v="1"/>
    <n v="0"/>
    <n v="0"/>
    <n v="0"/>
    <n v="0"/>
    <n v="0"/>
    <s v="11 to 15"/>
    <n v="6"/>
  </r>
  <r>
    <n v="2035"/>
    <n v="0"/>
    <x v="1"/>
    <s v="Freshman"/>
    <s v="11:00 - 12:30pm"/>
    <s v="Supply Chain"/>
    <m/>
    <m/>
    <m/>
    <m/>
    <m/>
    <s v="iPod"/>
    <s v="Other"/>
    <s v="Apple Macbook"/>
    <n v="1"/>
    <n v="0"/>
    <n v="0"/>
    <n v="0"/>
    <n v="0"/>
    <n v="0"/>
    <s v="11 to 15"/>
    <n v="1"/>
  </r>
  <r>
    <n v="2034"/>
    <n v="0"/>
    <x v="1"/>
    <s v="Freshman"/>
    <s v="2:00 - 3:30pm"/>
    <s v="Accounting"/>
    <m/>
    <m/>
    <m/>
    <m/>
    <m/>
    <s v="Other"/>
    <s v="Other"/>
    <s v="Other"/>
    <n v="1"/>
    <n v="0"/>
    <n v="0"/>
    <n v="0"/>
    <n v="0"/>
    <n v="0"/>
    <s v="6 to 10"/>
    <n v="0"/>
  </r>
  <r>
    <n v="2033"/>
    <n v="0"/>
    <x v="1"/>
    <s v="Freshman"/>
    <s v="9:30 - 11:00am"/>
    <s v="Supply Chain"/>
    <m/>
    <m/>
    <m/>
    <m/>
    <m/>
    <s v="iPod"/>
    <s v="Other"/>
    <s v="HP"/>
    <n v="1"/>
    <n v="0"/>
    <n v="0"/>
    <n v="0"/>
    <n v="0"/>
    <n v="0"/>
    <s v="6 to 10"/>
    <n v="3"/>
  </r>
  <r>
    <n v="2032"/>
    <n v="0"/>
    <x v="1"/>
    <s v="Freshman"/>
    <s v="2:00 - 3:30pm"/>
    <s v="Marketing"/>
    <m/>
    <m/>
    <m/>
    <m/>
    <m/>
    <s v="iPod"/>
    <s v="Other"/>
    <s v="Lenovo"/>
    <n v="1"/>
    <n v="0"/>
    <n v="0"/>
    <n v="0"/>
    <n v="0"/>
    <n v="0"/>
    <s v="1 to 5"/>
    <n v="0"/>
  </r>
  <r>
    <n v="2031"/>
    <n v="0"/>
    <x v="1"/>
    <s v="Freshman"/>
    <s v="2:00 - 3:30pm"/>
    <s v="Finance"/>
    <m/>
    <m/>
    <m/>
    <m/>
    <m/>
    <s v="iPod"/>
    <s v="iPad"/>
    <s v="Apple Macbook"/>
    <n v="1"/>
    <n v="0"/>
    <n v="0"/>
    <n v="0"/>
    <n v="0"/>
    <n v="0"/>
    <s v="more than 35"/>
    <n v="3"/>
  </r>
  <r>
    <n v="2030"/>
    <n v="0"/>
    <x v="1"/>
    <s v="Freshman"/>
    <s v="2:00 - 3:30pm"/>
    <s v="MIS"/>
    <m/>
    <m/>
    <m/>
    <m/>
    <m/>
    <s v="iPod"/>
    <s v="iPad"/>
    <s v="Lenovo"/>
    <n v="1"/>
    <n v="0"/>
    <n v="0"/>
    <n v="0"/>
    <n v="0"/>
    <n v="0"/>
    <s v="21 to 25"/>
    <n v="0"/>
  </r>
  <r>
    <n v="2029"/>
    <n v="0"/>
    <x v="1"/>
    <s v="Freshman"/>
    <s v="9:30 - 11:00am"/>
    <s v="Finance"/>
    <m/>
    <m/>
    <m/>
    <m/>
    <m/>
    <s v="iPod"/>
    <s v="iPad"/>
    <s v="Apple Macbook"/>
    <n v="1"/>
    <n v="0"/>
    <n v="0"/>
    <n v="0"/>
    <n v="0"/>
    <n v="0"/>
    <s v="21 to 25"/>
    <n v="0"/>
  </r>
  <r>
    <n v="2028"/>
    <n v="0"/>
    <x v="1"/>
    <s v="Freshman"/>
    <s v="2:00 - 3:30pm"/>
    <s v="Finance"/>
    <m/>
    <m/>
    <m/>
    <m/>
    <m/>
    <s v="iPod"/>
    <s v="iPad"/>
    <s v="Apple Macbook"/>
    <n v="1"/>
    <n v="0"/>
    <n v="0"/>
    <n v="0"/>
    <n v="0"/>
    <n v="0"/>
    <s v="26 to 35"/>
    <n v="1"/>
  </r>
  <r>
    <n v="2027"/>
    <n v="0"/>
    <x v="1"/>
    <s v="Freshman"/>
    <s v="9:30 - 11:00am"/>
    <s v="Other or Undecided"/>
    <m/>
    <m/>
    <m/>
    <m/>
    <m/>
    <s v="iPod"/>
    <s v="iPad"/>
    <s v="Lenovo"/>
    <n v="1"/>
    <n v="0"/>
    <n v="0"/>
    <n v="0"/>
    <n v="0"/>
    <n v="0"/>
    <s v="11 to 15"/>
    <n v="0"/>
  </r>
  <r>
    <n v="2026"/>
    <n v="0"/>
    <x v="1"/>
    <s v="Freshman"/>
    <s v="2:00 - 3:30pm"/>
    <s v="Finance"/>
    <m/>
    <m/>
    <m/>
    <m/>
    <m/>
    <s v="iPod"/>
    <s v="Other"/>
    <s v="Other"/>
    <n v="0"/>
    <n v="1"/>
    <n v="0"/>
    <n v="0"/>
    <n v="0"/>
    <n v="0"/>
    <s v="16 to 20"/>
    <n v="0"/>
  </r>
  <r>
    <n v="2025"/>
    <n v="0"/>
    <x v="1"/>
    <s v="Freshman"/>
    <s v="9:30 - 11:00am"/>
    <s v="Finance"/>
    <m/>
    <m/>
    <m/>
    <m/>
    <m/>
    <s v="Other"/>
    <s v="Other"/>
    <s v="HP"/>
    <n v="1"/>
    <n v="0"/>
    <n v="0"/>
    <n v="0"/>
    <n v="0"/>
    <n v="0"/>
    <s v="11 to 15"/>
    <n v="0"/>
  </r>
  <r>
    <n v="2024"/>
    <n v="0"/>
    <x v="1"/>
    <s v="Freshman"/>
    <s v="11:00 - 12:30pm"/>
    <s v="Marketing"/>
    <m/>
    <m/>
    <m/>
    <m/>
    <m/>
    <s v="iPod"/>
    <s v="Other"/>
    <s v="Other"/>
    <n v="0"/>
    <n v="0"/>
    <n v="1"/>
    <n v="0"/>
    <n v="0"/>
    <n v="0"/>
    <s v="1 to 5"/>
    <n v="1"/>
  </r>
  <r>
    <n v="2023"/>
    <n v="0"/>
    <x v="1"/>
    <s v="Freshman"/>
    <s v="2:00 - 3:30pm"/>
    <s v="Supply Chain"/>
    <m/>
    <m/>
    <m/>
    <m/>
    <m/>
    <s v="iPod"/>
    <s v="iPad"/>
    <s v="Dell"/>
    <n v="1"/>
    <n v="0"/>
    <n v="0"/>
    <n v="0"/>
    <n v="0"/>
    <n v="0"/>
    <s v="more than 35"/>
    <n v="3"/>
  </r>
  <r>
    <n v="2022"/>
    <n v="0"/>
    <x v="1"/>
    <s v="Freshman"/>
    <s v="11:00 - 12:30pm"/>
    <s v="Finance"/>
    <m/>
    <m/>
    <m/>
    <m/>
    <m/>
    <s v="iPod"/>
    <s v="Other"/>
    <s v="Apple Macbook"/>
    <n v="1"/>
    <n v="0"/>
    <n v="0"/>
    <n v="0"/>
    <n v="0"/>
    <n v="0"/>
    <s v="6 to 10"/>
    <n v="3"/>
  </r>
  <r>
    <n v="2021"/>
    <n v="0"/>
    <x v="1"/>
    <s v="Freshman"/>
    <s v="11:00 - 12:30pm"/>
    <s v="Finance"/>
    <m/>
    <m/>
    <m/>
    <m/>
    <m/>
    <s v="iPod"/>
    <s v="Other"/>
    <s v="Apple Macbook"/>
    <n v="1"/>
    <n v="0"/>
    <n v="0"/>
    <n v="0"/>
    <n v="0"/>
    <n v="0"/>
    <s v="11 to 15"/>
    <n v="0"/>
  </r>
  <r>
    <n v="2020"/>
    <n v="0"/>
    <x v="1"/>
    <s v="Freshman"/>
    <s v="11:00 - 12:30pm"/>
    <s v="Accounting"/>
    <m/>
    <m/>
    <m/>
    <m/>
    <m/>
    <s v="iPod"/>
    <s v="Other"/>
    <s v="Acer/Gateway"/>
    <n v="1"/>
    <n v="0"/>
    <n v="0"/>
    <n v="0"/>
    <n v="0"/>
    <n v="0"/>
    <s v="21 to 25"/>
    <n v="7"/>
  </r>
  <r>
    <n v="2019"/>
    <n v="0"/>
    <x v="1"/>
    <s v="Freshman"/>
    <s v="9:30 - 11:00am"/>
    <s v="Accounting"/>
    <m/>
    <m/>
    <m/>
    <m/>
    <m/>
    <s v="iPod"/>
    <s v="Samsung"/>
    <s v="Other"/>
    <n v="1"/>
    <n v="0"/>
    <n v="0"/>
    <n v="0"/>
    <n v="0"/>
    <n v="0"/>
    <s v="11 to 15"/>
    <n v="1"/>
  </r>
  <r>
    <n v="2018"/>
    <n v="0"/>
    <x v="1"/>
    <s v="Freshman"/>
    <s v="9:30 - 11:00am"/>
    <s v="Accounting"/>
    <m/>
    <m/>
    <m/>
    <m/>
    <m/>
    <s v="iPod"/>
    <s v="Other"/>
    <s v="Apple Macbook"/>
    <n v="1"/>
    <n v="0"/>
    <n v="0"/>
    <n v="0"/>
    <n v="0"/>
    <n v="0"/>
    <s v="more than 35"/>
    <n v="1"/>
  </r>
  <r>
    <n v="2017"/>
    <n v="0"/>
    <x v="1"/>
    <s v="Freshman"/>
    <s v="9:30 - 11:00am"/>
    <s v="MIS"/>
    <m/>
    <m/>
    <m/>
    <m/>
    <m/>
    <s v="Other"/>
    <s v="iPad"/>
    <s v="Lenovo"/>
    <n v="0"/>
    <n v="0"/>
    <n v="1"/>
    <n v="0"/>
    <n v="0"/>
    <n v="0"/>
    <s v="more than 35"/>
    <n v="2"/>
  </r>
  <r>
    <n v="2016"/>
    <n v="0"/>
    <x v="1"/>
    <s v="Freshman"/>
    <s v="9:30 - 11:00am"/>
    <s v="Finance"/>
    <m/>
    <m/>
    <m/>
    <m/>
    <m/>
    <s v="iPod"/>
    <s v="iPad"/>
    <s v="Apple Macbook"/>
    <n v="1"/>
    <n v="0"/>
    <n v="0"/>
    <n v="0"/>
    <n v="0"/>
    <n v="0"/>
    <s v="6 to 10"/>
    <n v="6"/>
  </r>
  <r>
    <n v="2015"/>
    <n v="0"/>
    <x v="1"/>
    <s v="Freshman"/>
    <s v="9:30 - 11:00am"/>
    <s v="Finance"/>
    <m/>
    <m/>
    <m/>
    <m/>
    <m/>
    <s v="Other"/>
    <s v="Other Android"/>
    <s v="HP"/>
    <n v="0"/>
    <n v="0"/>
    <n v="1"/>
    <n v="0"/>
    <n v="0"/>
    <n v="0"/>
    <s v="more than 35"/>
    <n v="3"/>
  </r>
  <r>
    <n v="2014"/>
    <n v="0"/>
    <x v="1"/>
    <s v="Freshman"/>
    <s v="11:00 - 12:30pm"/>
    <s v="Marketing"/>
    <m/>
    <m/>
    <m/>
    <m/>
    <m/>
    <s v="iPod"/>
    <s v="iPad"/>
    <s v="Lenovo"/>
    <n v="1"/>
    <n v="0"/>
    <n v="0"/>
    <n v="0"/>
    <n v="0"/>
    <n v="0"/>
    <s v="21 to 25"/>
    <n v="0"/>
  </r>
  <r>
    <n v="2013"/>
    <n v="0"/>
    <x v="1"/>
    <s v="Freshman"/>
    <s v="9:30 - 11:00am"/>
    <s v="Other or Undecided"/>
    <m/>
    <m/>
    <m/>
    <m/>
    <m/>
    <s v="iPod"/>
    <s v="Other"/>
    <s v="HP"/>
    <n v="1"/>
    <n v="0"/>
    <n v="0"/>
    <n v="0"/>
    <n v="0"/>
    <n v="0"/>
    <s v="more than 35"/>
    <n v="3"/>
  </r>
  <r>
    <n v="2012"/>
    <n v="0"/>
    <x v="1"/>
    <s v="Freshman"/>
    <s v="2:00 - 3:30pm"/>
    <s v="Finance"/>
    <m/>
    <m/>
    <m/>
    <m/>
    <m/>
    <s v="iPod"/>
    <s v="iPad"/>
    <s v="Dell"/>
    <n v="1"/>
    <n v="0"/>
    <n v="0"/>
    <n v="0"/>
    <n v="0"/>
    <n v="0"/>
    <s v="11 to 15"/>
    <n v="8"/>
  </r>
  <r>
    <n v="2011"/>
    <n v="0"/>
    <x v="1"/>
    <s v="Freshman"/>
    <s v="11:00 - 12:30pm"/>
    <s v="Accounting"/>
    <m/>
    <m/>
    <m/>
    <m/>
    <m/>
    <s v="Other"/>
    <s v="Other Android"/>
    <s v="Lenovo"/>
    <n v="0"/>
    <n v="1"/>
    <n v="0"/>
    <n v="0"/>
    <n v="0"/>
    <n v="0"/>
    <s v="more than 35"/>
    <n v="3"/>
  </r>
  <r>
    <n v="2010"/>
    <n v="0"/>
    <x v="1"/>
    <s v="Freshman"/>
    <s v="11:00 - 12:30pm"/>
    <s v="Marketing"/>
    <m/>
    <m/>
    <m/>
    <m/>
    <m/>
    <s v="iPod"/>
    <s v="iPad Mini"/>
    <s v="Acer/Gateway"/>
    <n v="1"/>
    <n v="0"/>
    <n v="0"/>
    <n v="0"/>
    <n v="0"/>
    <n v="0"/>
    <s v="more than 35"/>
    <n v="0"/>
  </r>
  <r>
    <n v="2009"/>
    <n v="0"/>
    <x v="1"/>
    <s v="Freshman"/>
    <s v="9:30 - 11:00am"/>
    <s v="Finance"/>
    <m/>
    <m/>
    <m/>
    <m/>
    <m/>
    <s v="iPod"/>
    <s v="Other"/>
    <s v="Dell"/>
    <n v="1"/>
    <n v="0"/>
    <n v="0"/>
    <n v="0"/>
    <n v="0"/>
    <n v="0"/>
    <s v="1 to 5"/>
    <n v="3"/>
  </r>
  <r>
    <n v="2008"/>
    <n v="0"/>
    <x v="1"/>
    <s v="Freshman"/>
    <s v="2:00 - 3:30pm"/>
    <s v="Finance"/>
    <m/>
    <m/>
    <m/>
    <m/>
    <m/>
    <s v="iPod"/>
    <s v="Other"/>
    <s v="Apple Macbook"/>
    <n v="1"/>
    <n v="0"/>
    <n v="0"/>
    <n v="0"/>
    <n v="0"/>
    <n v="0"/>
    <s v="more than 35"/>
    <n v="3"/>
  </r>
  <r>
    <n v="2007"/>
    <n v="0"/>
    <x v="1"/>
    <s v="Freshman"/>
    <s v="9:30 - 11:00am"/>
    <s v="Marketing"/>
    <m/>
    <m/>
    <m/>
    <m/>
    <m/>
    <s v="iPod"/>
    <s v="Other"/>
    <s v="Lenovo"/>
    <n v="1"/>
    <n v="0"/>
    <n v="0"/>
    <n v="0"/>
    <n v="0"/>
    <n v="0"/>
    <s v="1 to 5"/>
    <n v="0"/>
  </r>
  <r>
    <n v="2006"/>
    <n v="0"/>
    <x v="1"/>
    <s v="Freshman"/>
    <s v="9:30 - 11:00am"/>
    <s v="Other or Undecided"/>
    <m/>
    <m/>
    <m/>
    <m/>
    <m/>
    <s v="iPod"/>
    <s v="iPad"/>
    <s v="Dell"/>
    <n v="0"/>
    <n v="0"/>
    <n v="1"/>
    <n v="0"/>
    <n v="0"/>
    <n v="0"/>
    <s v="26 to 35"/>
    <n v="1"/>
  </r>
  <r>
    <n v="2005"/>
    <n v="0"/>
    <x v="1"/>
    <s v="Freshman"/>
    <s v="11:00 - 12:30pm"/>
    <s v="Other or Undecided"/>
    <m/>
    <m/>
    <m/>
    <m/>
    <m/>
    <s v="iPod"/>
    <s v="Other"/>
    <s v="Apple Macbook"/>
    <n v="1"/>
    <n v="0"/>
    <n v="0"/>
    <n v="0"/>
    <n v="0"/>
    <n v="0"/>
    <s v="21 to 25"/>
    <n v="3"/>
  </r>
  <r>
    <n v="2004"/>
    <n v="0"/>
    <x v="1"/>
    <s v="Freshman"/>
    <s v="11:00 - 12:30pm"/>
    <s v="Finance"/>
    <m/>
    <m/>
    <m/>
    <m/>
    <m/>
    <s v="iPod"/>
    <s v="iPad"/>
    <s v="Apple Macbook"/>
    <n v="1"/>
    <n v="0"/>
    <n v="0"/>
    <n v="0"/>
    <n v="0"/>
    <n v="0"/>
    <s v="11 to 15"/>
    <n v="2"/>
  </r>
  <r>
    <n v="2003"/>
    <n v="0"/>
    <x v="1"/>
    <s v="Freshman"/>
    <s v="11:00 - 12:30pm"/>
    <s v="Supply Chain"/>
    <m/>
    <m/>
    <m/>
    <m/>
    <m/>
    <s v="iPod"/>
    <s v="Other"/>
    <s v="Apple Macbook"/>
    <n v="1"/>
    <n v="0"/>
    <n v="0"/>
    <n v="0"/>
    <n v="0"/>
    <n v="0"/>
    <s v="21 to 25"/>
    <n v="3"/>
  </r>
  <r>
    <n v="2002"/>
    <n v="0"/>
    <x v="1"/>
    <s v="Freshman"/>
    <s v="11:00 - 12:30pm"/>
    <s v="Finance"/>
    <m/>
    <m/>
    <m/>
    <m/>
    <m/>
    <s v="iPod"/>
    <s v="iPad"/>
    <s v="Apple Macbook"/>
    <n v="1"/>
    <n v="0"/>
    <n v="0"/>
    <n v="0"/>
    <n v="0"/>
    <n v="0"/>
    <s v="21 to 25"/>
    <n v="1"/>
  </r>
  <r>
    <n v="2001"/>
    <n v="0"/>
    <x v="1"/>
    <s v="Freshman"/>
    <s v="9:30 - 11:00am"/>
    <s v="Finance"/>
    <m/>
    <m/>
    <m/>
    <m/>
    <m/>
    <s v="iPod"/>
    <s v="iPad Mini"/>
    <s v="Other"/>
    <n v="0"/>
    <n v="0"/>
    <n v="1"/>
    <n v="0"/>
    <n v="0"/>
    <n v="0"/>
    <s v="6 to 10"/>
    <n v="0"/>
  </r>
  <r>
    <n v="2000"/>
    <n v="0"/>
    <x v="1"/>
    <s v="Freshman"/>
    <s v="11:00 - 12:30pm"/>
    <s v="Supply Chain"/>
    <m/>
    <m/>
    <m/>
    <m/>
    <m/>
    <s v="iPod"/>
    <s v="iPad"/>
    <s v="Apple Macbook"/>
    <n v="1"/>
    <n v="0"/>
    <n v="0"/>
    <n v="0"/>
    <n v="0"/>
    <n v="0"/>
    <s v="more than 35"/>
    <n v="2"/>
  </r>
  <r>
    <s v="R_U9duezUCdCu3Yl3"/>
    <n v="5"/>
    <x v="2"/>
    <s v="Freshman"/>
    <s v="12:30 - 2:00 pm"/>
    <s v="Finance"/>
    <s v="ON"/>
    <s v="ON"/>
    <s v="ON"/>
    <s v="ON"/>
    <s v="ON"/>
    <s v="iPod"/>
    <s v="iPad"/>
    <s v="Other"/>
    <n v="1"/>
    <m/>
    <m/>
    <m/>
    <m/>
    <m/>
    <s v="11 to 15"/>
    <n v="0"/>
  </r>
  <r>
    <s v="R_ub5TQYMz4QSRF3X"/>
    <n v="2"/>
    <x v="2"/>
    <s v="Freshman"/>
    <s v="11:00 - 12:30 pm"/>
    <s v="Finance"/>
    <m/>
    <s v="ON"/>
    <s v="ON"/>
    <m/>
    <m/>
    <s v="iPod"/>
    <s v="iPad"/>
    <s v="Dell"/>
    <n v="1"/>
    <m/>
    <m/>
    <m/>
    <m/>
    <m/>
    <s v="more than 35"/>
    <n v="5"/>
  </r>
  <r>
    <s v="R_40GUYIybArJMe2J"/>
    <n v="5"/>
    <x v="2"/>
    <s v="Freshman"/>
    <s v="12:30 - 2:00 pm"/>
    <s v="Other or Undecided"/>
    <s v="ON"/>
    <s v="ON"/>
    <s v="ON"/>
    <s v="ON"/>
    <s v="ON"/>
    <s v="iPod"/>
    <m/>
    <s v="Lenovo"/>
    <n v="1"/>
    <m/>
    <m/>
    <m/>
    <m/>
    <m/>
    <s v="21 to 25"/>
    <n v="0"/>
  </r>
  <r>
    <s v="R_3lFAMT6AA5B8Fgl"/>
    <n v="0"/>
    <x v="2"/>
    <s v="Freshman"/>
    <s v="9:30 - 11:00 am"/>
    <s v="Accounting"/>
    <m/>
    <m/>
    <m/>
    <m/>
    <m/>
    <s v="iPod"/>
    <m/>
    <s v="Lenovo"/>
    <n v="1"/>
    <m/>
    <m/>
    <m/>
    <m/>
    <m/>
    <s v="26 to 35"/>
    <n v="0"/>
  </r>
  <r>
    <s v="R_A6UtrwyCjckSFbP"/>
    <n v="0"/>
    <x v="2"/>
    <s v="Freshman"/>
    <s v="12:30 - 2:00 pm"/>
    <s v="Other or Undecided"/>
    <m/>
    <m/>
    <m/>
    <m/>
    <m/>
    <s v="Other"/>
    <m/>
    <s v="Dell"/>
    <m/>
    <m/>
    <n v="1"/>
    <m/>
    <m/>
    <m/>
    <s v="more than 35"/>
    <n v="7"/>
  </r>
  <r>
    <s v="R_3gN8ZYfiLUVto5s"/>
    <n v="0"/>
    <x v="2"/>
    <s v="Freshman"/>
    <s v="9:30 - 11:00 am"/>
    <s v="Finance"/>
    <m/>
    <m/>
    <m/>
    <m/>
    <m/>
    <s v="iPod"/>
    <m/>
    <s v="Dell"/>
    <n v="1"/>
    <m/>
    <m/>
    <m/>
    <m/>
    <m/>
    <s v="11 to 15"/>
    <n v="2"/>
  </r>
  <r>
    <s v="R_2veQotNkFAt9c1O"/>
    <n v="5"/>
    <x v="2"/>
    <s v="Freshman"/>
    <s v="11:00 - 12:30 pm"/>
    <s v="Other or Undecided"/>
    <s v="ON"/>
    <s v="ON"/>
    <s v="ON"/>
    <s v="ON"/>
    <s v="ON"/>
    <s v="iPod"/>
    <s v="Samsung"/>
    <s v="Lenovo"/>
    <n v="1"/>
    <m/>
    <m/>
    <m/>
    <m/>
    <m/>
    <s v="6 to 10"/>
    <n v="10"/>
  </r>
  <r>
    <s v="R_b8vu9fr4rnIzkPv"/>
    <n v="0"/>
    <x v="2"/>
    <s v="Freshman"/>
    <s v="12:30 - 2:00 pm"/>
    <s v="Supply Chain"/>
    <m/>
    <m/>
    <m/>
    <m/>
    <m/>
    <s v="iPod"/>
    <s v="iPad"/>
    <s v="Dell"/>
    <n v="1"/>
    <m/>
    <m/>
    <m/>
    <m/>
    <m/>
    <s v="16 to 20"/>
    <n v="3"/>
  </r>
  <r>
    <s v="R_3Gea2RxEkCDyvAs"/>
    <n v="0"/>
    <x v="2"/>
    <s v="Freshman"/>
    <s v="9:30 - 11:00 am"/>
    <s v="Finance"/>
    <m/>
    <m/>
    <m/>
    <m/>
    <m/>
    <s v="iPod"/>
    <m/>
    <s v="HP"/>
    <n v="1"/>
    <m/>
    <m/>
    <m/>
    <m/>
    <m/>
    <s v="16 to 20"/>
    <n v="0"/>
  </r>
  <r>
    <s v="R_02OhujX1heP05RT"/>
    <n v="0"/>
    <x v="2"/>
    <s v="Freshman"/>
    <s v="11:00 - 12:30 pm"/>
    <s v="Finance"/>
    <m/>
    <m/>
    <m/>
    <m/>
    <m/>
    <s v="iPod"/>
    <s v="iPad"/>
    <s v="Apple Macbook"/>
    <n v="1"/>
    <m/>
    <m/>
    <m/>
    <m/>
    <m/>
    <s v="21 to 25"/>
    <n v="4"/>
  </r>
  <r>
    <s v="R_1DqDRX5h5UKqS6T"/>
    <n v="5"/>
    <x v="2"/>
    <s v="Freshman"/>
    <s v="12:30 - 2:00 pm"/>
    <s v="Finance"/>
    <s v="ON"/>
    <s v="ON"/>
    <s v="ON"/>
    <s v="ON"/>
    <s v="ON"/>
    <s v="iPod"/>
    <s v="iPad"/>
    <s v="Dell"/>
    <n v="1"/>
    <m/>
    <m/>
    <m/>
    <m/>
    <m/>
    <s v="21 to 25"/>
    <n v="2"/>
  </r>
  <r>
    <s v="R_2S1tDMs0qKIZhS0"/>
    <n v="2"/>
    <x v="2"/>
    <s v="Sophomore"/>
    <s v="11:00 - 12:30 pm"/>
    <s v="Finance"/>
    <s v="ON"/>
    <s v="ON"/>
    <m/>
    <m/>
    <m/>
    <s v="iPod"/>
    <s v="Other"/>
    <s v="Apple Macbook"/>
    <m/>
    <m/>
    <m/>
    <m/>
    <m/>
    <n v="1"/>
    <s v="11 to 15"/>
    <n v="1"/>
  </r>
  <r>
    <s v="R_2CmrqH8M0YLasvN"/>
    <n v="4"/>
    <x v="2"/>
    <s v="Freshman"/>
    <s v="12:30 - 2:00 pm"/>
    <s v="Management"/>
    <s v="ON"/>
    <s v="ON"/>
    <s v="ON"/>
    <s v="ON"/>
    <m/>
    <s v="iPod"/>
    <s v="iPad"/>
    <s v="Apple Macbook"/>
    <n v="1"/>
    <m/>
    <m/>
    <m/>
    <m/>
    <m/>
    <s v="11 to 15"/>
    <n v="3"/>
  </r>
  <r>
    <s v="R_bPzxmXIRqgdAWvT"/>
    <n v="5"/>
    <x v="2"/>
    <s v="Freshman"/>
    <s v="12:30 - 2:00 pm"/>
    <s v="Finance"/>
    <s v="ON"/>
    <s v="ON"/>
    <s v="ON"/>
    <s v="ON"/>
    <s v="ON"/>
    <s v="iPod"/>
    <s v="Other"/>
    <s v="HP"/>
    <n v="1"/>
    <m/>
    <m/>
    <m/>
    <m/>
    <m/>
    <s v="more than 35"/>
    <n v="5"/>
  </r>
  <r>
    <s v="R_1meLr6IlKEj2c7M"/>
    <n v="0"/>
    <x v="2"/>
    <s v="Freshman"/>
    <s v="12:30 - 2:00 pm"/>
    <s v="Finance"/>
    <m/>
    <m/>
    <m/>
    <m/>
    <m/>
    <s v="iPod"/>
    <s v="iPad"/>
    <s v="Apple Macbook"/>
    <n v="1"/>
    <m/>
    <m/>
    <m/>
    <m/>
    <m/>
    <s v="16 to 20"/>
    <n v="9"/>
  </r>
  <r>
    <s v="R_3G6rfTwq499Xetz"/>
    <n v="0"/>
    <x v="2"/>
    <s v="Freshman"/>
    <s v="11:00 - 12:30 pm"/>
    <s v="Finance"/>
    <m/>
    <m/>
    <m/>
    <m/>
    <m/>
    <s v="iPod"/>
    <s v="iPad"/>
    <s v="Dell"/>
    <n v="1"/>
    <m/>
    <m/>
    <m/>
    <m/>
    <m/>
    <s v="11 to 15"/>
    <n v="4"/>
  </r>
  <r>
    <s v="R_1jZZgGdDxLpjxwm"/>
    <n v="0"/>
    <x v="2"/>
    <s v="Freshman"/>
    <s v="12:30 - 2:00 pm"/>
    <s v="Accounting"/>
    <m/>
    <m/>
    <m/>
    <m/>
    <m/>
    <s v="iPod"/>
    <s v="iPad"/>
    <s v="Apple Macbook"/>
    <n v="1"/>
    <m/>
    <m/>
    <m/>
    <m/>
    <m/>
    <s v="more than 35"/>
    <n v="0"/>
  </r>
  <r>
    <s v="R_2EoEaxCKsSXuVA2"/>
    <n v="4"/>
    <x v="2"/>
    <s v="Freshman"/>
    <s v="9:30 - 11:00 am"/>
    <s v="Accounting"/>
    <s v="ON"/>
    <s v="ON"/>
    <s v="ON"/>
    <m/>
    <s v="ON"/>
    <s v="iPod"/>
    <s v="Other"/>
    <s v="Dell"/>
    <n v="1"/>
    <m/>
    <m/>
    <m/>
    <m/>
    <m/>
    <s v="6 to 10"/>
    <n v="5"/>
  </r>
  <r>
    <s v="R_3kcsXhluNtryoZU"/>
    <n v="0"/>
    <x v="2"/>
    <s v="Freshman"/>
    <s v="9:30 - 11:00 am"/>
    <s v="Supply Chain"/>
    <m/>
    <m/>
    <m/>
    <m/>
    <m/>
    <s v="iPod"/>
    <s v="Other Android"/>
    <s v="Lenovo"/>
    <n v="1"/>
    <m/>
    <m/>
    <m/>
    <m/>
    <m/>
    <s v="16 to 20"/>
    <n v="5"/>
  </r>
  <r>
    <s v="R_qEBpAjBu32jOGTT"/>
    <n v="0"/>
    <x v="2"/>
    <s v="Freshman"/>
    <s v="11:00 - 12:30 pm"/>
    <s v="Finance"/>
    <m/>
    <m/>
    <m/>
    <m/>
    <m/>
    <s v="iPod"/>
    <m/>
    <s v="Apple Macbook"/>
    <n v="1"/>
    <m/>
    <m/>
    <m/>
    <m/>
    <m/>
    <s v="more than 35"/>
    <n v="2"/>
  </r>
  <r>
    <s v="R_w4RdPI4B4A1gHJL"/>
    <n v="0"/>
    <x v="2"/>
    <s v="Freshman"/>
    <s v="11:00 - 12:30 pm"/>
    <s v="Finance"/>
    <m/>
    <m/>
    <m/>
    <m/>
    <m/>
    <s v="iPod"/>
    <m/>
    <s v="HP"/>
    <n v="1"/>
    <m/>
    <m/>
    <m/>
    <m/>
    <m/>
    <s v="16 to 20"/>
    <n v="2"/>
  </r>
  <r>
    <s v="R_3PO9WVQDS1UTYSz"/>
    <n v="2"/>
    <x v="2"/>
    <s v="Freshman"/>
    <s v="9:30 - 11:00 am"/>
    <s v="Marketing"/>
    <s v="ON"/>
    <m/>
    <m/>
    <s v="ON"/>
    <m/>
    <s v="iPod"/>
    <s v="iPad"/>
    <s v="Apple Macbook"/>
    <n v="1"/>
    <m/>
    <m/>
    <m/>
    <m/>
    <m/>
    <s v="6 to 10"/>
    <n v="3"/>
  </r>
  <r>
    <s v="R_3hhhDXmplwiHw5C"/>
    <n v="0"/>
    <x v="2"/>
    <s v="Freshman"/>
    <s v="12:30 - 2:00 pm"/>
    <s v="Finance"/>
    <m/>
    <m/>
    <m/>
    <m/>
    <m/>
    <s v="iPod"/>
    <s v="iPad"/>
    <s v="Apple Macbook"/>
    <n v="1"/>
    <m/>
    <m/>
    <m/>
    <m/>
    <m/>
    <s v="11 to 15"/>
    <n v="1"/>
  </r>
  <r>
    <s v="R_3EvcnMuTRF4jZN8"/>
    <n v="0"/>
    <x v="2"/>
    <s v="Freshman"/>
    <s v="11:00 - 12:30 pm"/>
    <s v="Marketing"/>
    <m/>
    <m/>
    <m/>
    <m/>
    <m/>
    <s v="iPod"/>
    <m/>
    <s v="Apple Macbook"/>
    <n v="1"/>
    <m/>
    <m/>
    <m/>
    <m/>
    <m/>
    <s v="more than 35"/>
    <n v="0"/>
  </r>
  <r>
    <s v="R_Y4QUUKQloej9s0V"/>
    <n v="0"/>
    <x v="2"/>
    <s v="Freshman"/>
    <s v="9:30 - 11:00 am"/>
    <s v="MIS"/>
    <m/>
    <m/>
    <m/>
    <m/>
    <m/>
    <s v="iPod"/>
    <s v="iPad"/>
    <s v="HP"/>
    <m/>
    <m/>
    <n v="1"/>
    <m/>
    <m/>
    <m/>
    <s v="11 to 15"/>
    <n v="7"/>
  </r>
  <r>
    <s v="R_3EWjtEhvlmWeWe9"/>
    <n v="4"/>
    <x v="2"/>
    <s v="Freshman"/>
    <s v="12:30 - 2:00 pm"/>
    <s v="Other or Undecided"/>
    <s v="ON"/>
    <s v="ON"/>
    <s v="ON"/>
    <s v="ON"/>
    <m/>
    <s v="iPod"/>
    <s v="iPad"/>
    <s v="Apple Macbook"/>
    <n v="1"/>
    <m/>
    <m/>
    <m/>
    <m/>
    <m/>
    <s v="more than 35"/>
    <n v="4"/>
  </r>
  <r>
    <s v="R_2wQxx0jZVBeDuGp"/>
    <n v="0"/>
    <x v="2"/>
    <s v="Freshman"/>
    <s v="9:30 - 11:00 am"/>
    <s v="Finance"/>
    <m/>
    <m/>
    <m/>
    <m/>
    <m/>
    <s v="iPod"/>
    <m/>
    <s v="Apple Macbook"/>
    <n v="1"/>
    <m/>
    <m/>
    <m/>
    <m/>
    <m/>
    <s v="11 to 15"/>
    <n v="0"/>
  </r>
  <r>
    <s v="R_2anpercemNsIkAw"/>
    <n v="0"/>
    <x v="2"/>
    <s v="Freshman"/>
    <s v="9:30 - 11:00 am"/>
    <s v="Finance"/>
    <m/>
    <m/>
    <m/>
    <m/>
    <m/>
    <s v="iPod"/>
    <s v="Other"/>
    <s v="Apple Macbook"/>
    <n v="1"/>
    <m/>
    <m/>
    <m/>
    <m/>
    <m/>
    <s v="more than 35"/>
    <n v="11"/>
  </r>
  <r>
    <s v="R_2tMybOHdzsIL23T"/>
    <n v="0"/>
    <x v="2"/>
    <s v="Freshman"/>
    <s v="12:30 - 2:00 pm"/>
    <s v="Finance"/>
    <m/>
    <m/>
    <m/>
    <m/>
    <m/>
    <s v="iPod"/>
    <s v="iPad Mini"/>
    <s v="Apple Macbook"/>
    <n v="1"/>
    <m/>
    <m/>
    <m/>
    <m/>
    <m/>
    <s v="more than 35"/>
    <n v="7"/>
  </r>
  <r>
    <s v="R_1qWncwv96DHPGif"/>
    <n v="5"/>
    <x v="2"/>
    <s v="Freshman"/>
    <s v="9:30 - 11:00 am"/>
    <s v="Management"/>
    <s v="ON"/>
    <s v="ON"/>
    <s v="ON"/>
    <s v="ON"/>
    <s v="ON"/>
    <s v="iPod"/>
    <m/>
    <s v="Apple Macbook"/>
    <n v="1"/>
    <m/>
    <m/>
    <m/>
    <m/>
    <m/>
    <s v="21 to 25"/>
    <n v="10"/>
  </r>
  <r>
    <s v="R_XLhNbnKYGjavtxn"/>
    <n v="0"/>
    <x v="2"/>
    <s v="Freshman"/>
    <s v="9:30 - 11:00 am"/>
    <s v="Marketing"/>
    <m/>
    <m/>
    <m/>
    <m/>
    <m/>
    <s v="iPod"/>
    <s v="iPad"/>
    <s v="Apple Macbook"/>
    <n v="1"/>
    <m/>
    <m/>
    <m/>
    <m/>
    <m/>
    <s v="more than 35"/>
    <n v="2"/>
  </r>
  <r>
    <s v="R_2CjFQS01JpQM6yQ"/>
    <n v="0"/>
    <x v="2"/>
    <s v="Freshman"/>
    <s v="9:30 - 11:00 am"/>
    <s v="Supply Chain"/>
    <m/>
    <m/>
    <m/>
    <m/>
    <m/>
    <s v="iPod"/>
    <s v="iPad Mini"/>
    <s v="Apple Macbook"/>
    <n v="1"/>
    <m/>
    <m/>
    <m/>
    <m/>
    <m/>
    <s v="21 to 25"/>
    <n v="0"/>
  </r>
  <r>
    <s v="R_DoPixAMAIgTVJsJ"/>
    <n v="4"/>
    <x v="2"/>
    <s v="Junior"/>
    <s v="9:30 - 11:00 am"/>
    <s v="Other or Undecided"/>
    <s v="ON"/>
    <s v="ON"/>
    <s v="ON"/>
    <s v="ON"/>
    <m/>
    <s v="iPod"/>
    <m/>
    <s v="HP"/>
    <n v="1"/>
    <m/>
    <m/>
    <m/>
    <m/>
    <m/>
    <s v="6 to 10"/>
    <n v="4"/>
  </r>
  <r>
    <s v="R_2VI1RyVu24Mzh9z"/>
    <n v="5"/>
    <x v="2"/>
    <s v="Freshman"/>
    <s v="12:30 - 2:00 pm"/>
    <s v="Other or Undecided"/>
    <s v="ON"/>
    <s v="ON"/>
    <s v="ON"/>
    <s v="ON"/>
    <s v="ON"/>
    <s v="iPod"/>
    <s v="Other"/>
    <s v="Apple Macbook"/>
    <n v="1"/>
    <m/>
    <m/>
    <m/>
    <m/>
    <m/>
    <s v="6 to 10"/>
    <n v="2"/>
  </r>
  <r>
    <s v="R_2qjAe96216h5UQF"/>
    <n v="0"/>
    <x v="2"/>
    <s v="Freshman"/>
    <s v="11:00 - 12:30 pm"/>
    <s v="Other or Undecided"/>
    <m/>
    <m/>
    <m/>
    <m/>
    <m/>
    <s v="iPod"/>
    <s v="Other"/>
    <s v="Dell"/>
    <n v="1"/>
    <m/>
    <m/>
    <m/>
    <m/>
    <m/>
    <s v="1 to 5"/>
    <n v="0"/>
  </r>
  <r>
    <s v="R_2YrIgGo1xvxwRyh"/>
    <n v="1"/>
    <x v="2"/>
    <s v="Freshman"/>
    <s v="9:30 - 11:00 am"/>
    <s v="Other or Undecided"/>
    <m/>
    <m/>
    <m/>
    <s v="ON"/>
    <m/>
    <s v="iPod"/>
    <s v="Other"/>
    <s v="Lenovo"/>
    <n v="1"/>
    <m/>
    <m/>
    <m/>
    <m/>
    <m/>
    <s v="1 to 5"/>
    <n v="0"/>
  </r>
  <r>
    <s v="R_2RaVK2Yd1BxTPAS"/>
    <n v="0"/>
    <x v="2"/>
    <s v="Freshman"/>
    <s v="11:00 - 12:30 pm"/>
    <s v="Management"/>
    <m/>
    <m/>
    <m/>
    <m/>
    <m/>
    <s v="iPod"/>
    <s v="Other"/>
    <s v="Apple Macbook"/>
    <n v="1"/>
    <m/>
    <m/>
    <m/>
    <m/>
    <m/>
    <s v="11 to 15"/>
    <n v="1"/>
  </r>
  <r>
    <s v="R_1i8pl8hS9UC8K7u"/>
    <n v="5"/>
    <x v="2"/>
    <s v="Freshman"/>
    <s v="9:30 - 11:00 am"/>
    <s v="Supply Chain"/>
    <s v="ON"/>
    <s v="ON"/>
    <s v="ON"/>
    <s v="ON"/>
    <s v="ON"/>
    <s v="iPod"/>
    <s v="Other"/>
    <s v="Dell"/>
    <n v="1"/>
    <m/>
    <m/>
    <m/>
    <m/>
    <m/>
    <s v="more than 35"/>
    <n v="1"/>
  </r>
  <r>
    <s v="R_UJQP3Q2cvxYTFgB"/>
    <n v="0"/>
    <x v="2"/>
    <s v="Freshman"/>
    <s v="9:30 - 11:00 am"/>
    <s v="Other or Undecided"/>
    <m/>
    <m/>
    <m/>
    <m/>
    <m/>
    <s v="iPod"/>
    <s v="iPad"/>
    <s v="Apple Macbook"/>
    <n v="1"/>
    <m/>
    <m/>
    <m/>
    <m/>
    <m/>
    <s v="11 to 15"/>
    <n v="1"/>
  </r>
  <r>
    <s v="R_3oIazK30GevZtAd"/>
    <n v="0"/>
    <x v="2"/>
    <s v="Freshman"/>
    <s v="12:30 - 2:00 pm"/>
    <s v="Other or Undecided"/>
    <m/>
    <m/>
    <m/>
    <m/>
    <m/>
    <s v="iPod"/>
    <m/>
    <s v="Apple Macbook"/>
    <n v="1"/>
    <m/>
    <m/>
    <m/>
    <m/>
    <m/>
    <s v="more than 35"/>
    <n v="6"/>
  </r>
  <r>
    <s v="R_2fyrW55gc6VRqnL"/>
    <n v="2"/>
    <x v="2"/>
    <s v="Sophomore"/>
    <s v="11:00 - 12:30 pm"/>
    <s v="Other or Undecided"/>
    <s v="ON"/>
    <s v="ON"/>
    <m/>
    <m/>
    <m/>
    <s v="iPod"/>
    <s v="iPad"/>
    <s v="Apple Macbook"/>
    <n v="1"/>
    <m/>
    <m/>
    <m/>
    <m/>
    <m/>
    <s v="11 to 15"/>
    <n v="1"/>
  </r>
  <r>
    <s v="R_1mJLiKRgP8pfgyg"/>
    <n v="5"/>
    <x v="2"/>
    <s v="Freshman"/>
    <s v="11:00 - 12:30 pm"/>
    <s v="Finance"/>
    <s v="ON"/>
    <s v="ON"/>
    <s v="ON"/>
    <s v="ON"/>
    <s v="ON"/>
    <s v="iPod"/>
    <s v="Surface"/>
    <s v="Apple Macbook"/>
    <n v="1"/>
    <m/>
    <m/>
    <m/>
    <m/>
    <m/>
    <s v="16 to 20"/>
    <n v="3"/>
  </r>
  <r>
    <s v="R_3JsLwkQkLtqu620"/>
    <n v="1"/>
    <x v="2"/>
    <s v="Freshman"/>
    <s v="11:00 - 12:30 pm"/>
    <s v="Finance"/>
    <m/>
    <m/>
    <s v="ON"/>
    <m/>
    <m/>
    <s v="iPod"/>
    <m/>
    <s v="Apple Macbook"/>
    <n v="1"/>
    <m/>
    <m/>
    <m/>
    <m/>
    <m/>
    <s v="6 to 10"/>
    <n v="3"/>
  </r>
  <r>
    <s v="R_2rPE52v1J8mhXb4"/>
    <n v="0"/>
    <x v="2"/>
    <s v="Freshman"/>
    <s v="12:30 - 2:00 pm"/>
    <s v="Other or Undecided"/>
    <m/>
    <m/>
    <m/>
    <m/>
    <m/>
    <s v="Other"/>
    <m/>
    <s v="Dell"/>
    <n v="1"/>
    <m/>
    <m/>
    <m/>
    <m/>
    <m/>
    <s v="more than 35"/>
    <n v="8"/>
  </r>
  <r>
    <s v="R_2v35xNgcqaafiBg"/>
    <n v="0"/>
    <x v="2"/>
    <s v="Freshman"/>
    <s v="12:30 - 2:00 pm"/>
    <s v="Finance"/>
    <m/>
    <m/>
    <m/>
    <m/>
    <m/>
    <s v="iPod"/>
    <s v="iPad"/>
    <s v="Apple Macbook"/>
    <n v="1"/>
    <m/>
    <m/>
    <m/>
    <m/>
    <m/>
    <s v="26 to 35"/>
    <n v="2"/>
  </r>
  <r>
    <s v="R_3dK8qp8lHMdG8Z8"/>
    <n v="0"/>
    <x v="2"/>
    <s v="Freshman"/>
    <s v="11:00 - 12:30 pm"/>
    <s v="Other or Undecided"/>
    <m/>
    <m/>
    <m/>
    <m/>
    <m/>
    <s v="iPod"/>
    <s v="Surface"/>
    <s v="Other"/>
    <n v="1"/>
    <m/>
    <m/>
    <m/>
    <m/>
    <m/>
    <s v="more than 35"/>
    <n v="1"/>
  </r>
  <r>
    <s v="R_4YHX9hBFwaQlQI1"/>
    <n v="0"/>
    <x v="2"/>
    <s v="Freshman"/>
    <s v="9:30 - 11:00 am"/>
    <s v="Other or Undecided"/>
    <m/>
    <m/>
    <m/>
    <m/>
    <m/>
    <s v="iPod"/>
    <m/>
    <s v="Apple Macbook"/>
    <n v="1"/>
    <m/>
    <m/>
    <m/>
    <m/>
    <m/>
    <s v="more than 35"/>
    <n v="3"/>
  </r>
  <r>
    <s v="R_V2OxpLSLHv9IzG9"/>
    <n v="0"/>
    <x v="2"/>
    <s v="Freshman"/>
    <s v="11:00 - 12:30 pm"/>
    <s v="Finance"/>
    <m/>
    <m/>
    <m/>
    <m/>
    <m/>
    <s v="iPod"/>
    <s v="Surface"/>
    <s v="Apple Macbook"/>
    <n v="1"/>
    <m/>
    <m/>
    <m/>
    <m/>
    <m/>
    <s v="11 to 15"/>
    <n v="2"/>
  </r>
  <r>
    <s v="R_3D6jkp1doPQmqJs"/>
    <n v="2"/>
    <x v="2"/>
    <s v="Freshman"/>
    <s v="11:00 - 12:30 pm"/>
    <s v="Finance"/>
    <m/>
    <m/>
    <s v="ON"/>
    <s v="ON"/>
    <m/>
    <s v="iPod"/>
    <m/>
    <s v="Dell"/>
    <m/>
    <m/>
    <n v="1"/>
    <m/>
    <m/>
    <m/>
    <s v="21 to 25"/>
    <n v="0"/>
  </r>
  <r>
    <s v="R_3GuCs6MkZCqP6Xf"/>
    <n v="5"/>
    <x v="2"/>
    <s v="Freshman"/>
    <s v="11:00 - 12:30 pm"/>
    <s v="Other or Undecided"/>
    <s v="ON"/>
    <s v="ON"/>
    <s v="ON"/>
    <s v="ON"/>
    <s v="ON"/>
    <s v="iPod"/>
    <s v="iPad"/>
    <s v="Apple Macbook"/>
    <n v="1"/>
    <m/>
    <m/>
    <m/>
    <m/>
    <m/>
    <s v="11 to 15"/>
    <n v="1"/>
  </r>
  <r>
    <s v="R_2tgRppZiFVtsIrG"/>
    <n v="0"/>
    <x v="2"/>
    <s v="Freshman"/>
    <s v="11:00 - 12:30 pm"/>
    <s v="MIS"/>
    <m/>
    <m/>
    <m/>
    <m/>
    <m/>
    <s v="iPod"/>
    <s v="Other"/>
    <s v="Lenovo"/>
    <n v="1"/>
    <m/>
    <m/>
    <m/>
    <m/>
    <m/>
    <s v="more than 35"/>
    <n v="0"/>
  </r>
  <r>
    <s v="R_1OAyD5wh99NWwmQ"/>
    <n v="0"/>
    <x v="2"/>
    <s v="Freshman"/>
    <s v="9:30 - 11:00 am"/>
    <s v="Marketing"/>
    <m/>
    <m/>
    <m/>
    <m/>
    <m/>
    <s v="iPod"/>
    <m/>
    <s v="Acer/Gateway"/>
    <n v="1"/>
    <m/>
    <m/>
    <m/>
    <m/>
    <m/>
    <s v="16 to 20"/>
    <n v="1"/>
  </r>
  <r>
    <s v="R_2BmRKNeZgUwxSaI"/>
    <n v="5"/>
    <x v="2"/>
    <s v="Freshman"/>
    <s v="9:30 - 11:00 am"/>
    <s v="Finance"/>
    <s v="ON"/>
    <s v="ON"/>
    <s v="ON"/>
    <s v="ON"/>
    <s v="ON"/>
    <s v="iPod"/>
    <s v="Other"/>
    <s v="Apple Macbook"/>
    <n v="1"/>
    <m/>
    <m/>
    <m/>
    <m/>
    <m/>
    <s v="16 to 20"/>
    <n v="3"/>
  </r>
  <r>
    <s v="R_1Ea0N6MH8dfjY5v"/>
    <n v="3"/>
    <x v="2"/>
    <s v="Freshman"/>
    <s v="9:30 - 11:00 am"/>
    <s v="Management"/>
    <s v="ON"/>
    <s v="ON"/>
    <m/>
    <s v="ON"/>
    <m/>
    <s v="iPod"/>
    <s v="Other"/>
    <s v="HP"/>
    <n v="1"/>
    <m/>
    <m/>
    <m/>
    <m/>
    <m/>
    <s v="26 to 35"/>
    <n v="5"/>
  </r>
  <r>
    <s v="R_3HiYumsETeR8lZ8"/>
    <n v="0"/>
    <x v="2"/>
    <s v="Freshman"/>
    <s v="12:30 - 2:00 pm"/>
    <s v="MIS"/>
    <m/>
    <m/>
    <m/>
    <m/>
    <m/>
    <s v="iPod"/>
    <s v="Other"/>
    <s v="Apple Macbook"/>
    <n v="1"/>
    <m/>
    <m/>
    <m/>
    <m/>
    <m/>
    <s v="26 to 35"/>
    <n v="0"/>
  </r>
  <r>
    <s v="R_3Jh3MR0MBmB38Yt"/>
    <n v="3"/>
    <x v="2"/>
    <s v="Freshman"/>
    <s v="12:30 - 2:00 pm"/>
    <s v="Finance"/>
    <s v="ON"/>
    <s v="ON"/>
    <s v="ON"/>
    <m/>
    <m/>
    <s v="iPod"/>
    <s v="iPad"/>
    <s v="Dell"/>
    <n v="1"/>
    <m/>
    <m/>
    <m/>
    <m/>
    <m/>
    <s v="11 to 15"/>
    <n v="7"/>
  </r>
  <r>
    <s v="R_0UtflUnfPcvzRVn"/>
    <n v="2"/>
    <x v="2"/>
    <s v="Freshman"/>
    <s v="12:30 - 2:00 pm"/>
    <s v="Marketing"/>
    <s v="ON"/>
    <m/>
    <m/>
    <s v="ON"/>
    <m/>
    <s v="iPod"/>
    <s v="iPad"/>
    <s v="Lenovo"/>
    <m/>
    <n v="1"/>
    <m/>
    <m/>
    <m/>
    <m/>
    <s v="16 to 20"/>
    <n v="0"/>
  </r>
  <r>
    <s v="R_1oI1PWB3E0igFGp"/>
    <n v="0"/>
    <x v="2"/>
    <s v="Freshman"/>
    <s v="12:30 - 2:00 pm"/>
    <s v="Finance"/>
    <m/>
    <m/>
    <m/>
    <m/>
    <m/>
    <s v="iPod"/>
    <m/>
    <s v="Dell"/>
    <n v="1"/>
    <m/>
    <m/>
    <m/>
    <m/>
    <m/>
    <s v="more than 35"/>
    <n v="5"/>
  </r>
  <r>
    <s v="R_XmPDo8RKzVrvpDz"/>
    <n v="0"/>
    <x v="2"/>
    <s v="Freshman"/>
    <s v="12:30 - 2:00 pm"/>
    <s v="Finance"/>
    <m/>
    <m/>
    <m/>
    <m/>
    <m/>
    <s v="Other"/>
    <s v="Other"/>
    <s v="Other"/>
    <m/>
    <m/>
    <n v="1"/>
    <m/>
    <m/>
    <m/>
    <s v="16 to 20"/>
    <n v="1"/>
  </r>
  <r>
    <s v="R_3MhQ9EyUq1g9HfL"/>
    <n v="0"/>
    <x v="2"/>
    <s v="Freshman"/>
    <s v="11:00 - 12:30 pm"/>
    <s v="Finance"/>
    <m/>
    <m/>
    <m/>
    <m/>
    <m/>
    <m/>
    <m/>
    <s v="Lenovo"/>
    <m/>
    <n v="1"/>
    <m/>
    <m/>
    <m/>
    <m/>
    <s v="1 to 5"/>
    <n v="1"/>
  </r>
  <r>
    <s v="R_ahD0HgMHOOBTq2F"/>
    <n v="0"/>
    <x v="2"/>
    <s v="Freshman"/>
    <s v="12:30 - 2:00 pm"/>
    <s v="Finance"/>
    <m/>
    <m/>
    <m/>
    <m/>
    <m/>
    <s v="iPod"/>
    <s v="iPad"/>
    <s v="Apple Macbook"/>
    <n v="1"/>
    <m/>
    <m/>
    <m/>
    <m/>
    <m/>
    <s v="more than 35"/>
    <n v="2"/>
  </r>
  <r>
    <s v="R_tQx5PtRq8SX6j9n"/>
    <n v="2"/>
    <x v="2"/>
    <s v="Sophomore"/>
    <s v="12:30 - 2:00 pm"/>
    <s v="Accounting"/>
    <s v="ON"/>
    <s v="ON"/>
    <m/>
    <m/>
    <m/>
    <s v="iPod"/>
    <s v="Samsung"/>
    <s v="Dell"/>
    <m/>
    <m/>
    <n v="1"/>
    <m/>
    <m/>
    <m/>
    <s v="21 to 25"/>
    <n v="2"/>
  </r>
  <r>
    <s v="R_3QS1E6hhcLNNidg"/>
    <n v="0"/>
    <x v="2"/>
    <s v="Freshman"/>
    <s v="9:30 - 11:00 am"/>
    <s v="Finance"/>
    <m/>
    <m/>
    <m/>
    <m/>
    <m/>
    <s v="iPod"/>
    <s v="iPad Mini"/>
    <s v="Apple Macbook"/>
    <n v="1"/>
    <m/>
    <m/>
    <m/>
    <m/>
    <m/>
    <s v="26 to 35"/>
    <n v="5"/>
  </r>
  <r>
    <s v="R_25ZuoedZDWB0VrX"/>
    <n v="0"/>
    <x v="2"/>
    <s v="Freshman"/>
    <s v="12:30 - 2:00 pm"/>
    <s v="Finance"/>
    <m/>
    <m/>
    <m/>
    <m/>
    <m/>
    <s v="Other"/>
    <m/>
    <s v="Apple Macbook"/>
    <n v="1"/>
    <m/>
    <m/>
    <m/>
    <m/>
    <m/>
    <s v="16 to 20"/>
    <n v="0"/>
  </r>
  <r>
    <s v="R_2Vyjb89IR0Ksvpe"/>
    <n v="5"/>
    <x v="2"/>
    <s v="Freshman"/>
    <s v="9:30 - 11:00 am"/>
    <s v="Accounting"/>
    <s v="ON"/>
    <s v="ON"/>
    <s v="ON"/>
    <s v="ON"/>
    <s v="ON"/>
    <s v="iPod"/>
    <s v="Other"/>
    <s v="Dell"/>
    <n v="1"/>
    <m/>
    <m/>
    <m/>
    <m/>
    <m/>
    <s v="21 to 25"/>
    <n v="5"/>
  </r>
  <r>
    <s v="R_29v4a934sVG0ivq"/>
    <n v="5"/>
    <x v="2"/>
    <s v="Freshman"/>
    <s v="11:00 - 12:30 pm"/>
    <s v="Supply Chain"/>
    <s v="ON"/>
    <s v="ON"/>
    <s v="ON"/>
    <s v="ON"/>
    <s v="ON"/>
    <s v="iPod"/>
    <m/>
    <s v="HP"/>
    <n v="1"/>
    <m/>
    <m/>
    <m/>
    <m/>
    <m/>
    <s v="16 to 20"/>
    <n v="5"/>
  </r>
  <r>
    <s v="R_31FXkhFsPdAAFcZ"/>
    <n v="0"/>
    <x v="2"/>
    <s v="Freshman"/>
    <s v="9:30 - 11:00 am"/>
    <s v="Other or Undecided"/>
    <m/>
    <m/>
    <m/>
    <m/>
    <m/>
    <s v="iPod"/>
    <m/>
    <s v="HP"/>
    <m/>
    <n v="1"/>
    <m/>
    <m/>
    <m/>
    <m/>
    <s v="more than 35"/>
    <n v="4"/>
  </r>
  <r>
    <s v="R_ZagpO83APdWEH8R"/>
    <n v="0"/>
    <x v="2"/>
    <s v="Freshman"/>
    <s v="11:00 - 12:30 pm"/>
    <s v="Finance"/>
    <m/>
    <m/>
    <m/>
    <m/>
    <m/>
    <s v="iPod"/>
    <s v="Other Android"/>
    <s v="Other"/>
    <m/>
    <m/>
    <n v="1"/>
    <m/>
    <m/>
    <m/>
    <s v="26 to 35"/>
    <n v="5"/>
  </r>
  <r>
    <s v="R_pSIR3iWTLzYD3MZ"/>
    <n v="2"/>
    <x v="2"/>
    <s v="Sophomore"/>
    <s v="11:00 - 12:30 pm"/>
    <s v="Accounting"/>
    <s v="ON"/>
    <s v="ON"/>
    <m/>
    <m/>
    <m/>
    <s v="iPod"/>
    <s v="iPad"/>
    <s v="Apple Macbook"/>
    <n v="1"/>
    <m/>
    <m/>
    <m/>
    <m/>
    <m/>
    <s v="11 to 15"/>
    <n v="0"/>
  </r>
  <r>
    <s v="R_3k4Kk25ibApaabH"/>
    <n v="0"/>
    <x v="2"/>
    <s v="Freshman"/>
    <s v="9:30 - 11:00 am"/>
    <s v="Finance"/>
    <m/>
    <m/>
    <m/>
    <m/>
    <m/>
    <s v="iPod"/>
    <s v="Other"/>
    <s v="Apple Macbook"/>
    <n v="1"/>
    <m/>
    <m/>
    <m/>
    <m/>
    <m/>
    <s v="26 to 35"/>
    <n v="5"/>
  </r>
  <r>
    <s v="R_d4feyCGkW5aCyit"/>
    <n v="4"/>
    <x v="2"/>
    <s v="Freshman"/>
    <s v="9:30 - 11:00 am"/>
    <s v="Finance"/>
    <s v="ON"/>
    <s v="ON"/>
    <s v="ON"/>
    <s v="ON"/>
    <m/>
    <s v="iPod"/>
    <m/>
    <s v="Dell"/>
    <n v="1"/>
    <m/>
    <m/>
    <m/>
    <m/>
    <m/>
    <s v="11 to 15"/>
    <n v="5"/>
  </r>
  <r>
    <s v="R_9LxWjhHe4rlgrPr"/>
    <n v="5"/>
    <x v="2"/>
    <s v="Freshman"/>
    <s v="12:30 - 2:00 pm"/>
    <s v="MIS"/>
    <s v="ON"/>
    <s v="ON"/>
    <s v="ON"/>
    <s v="ON"/>
    <s v="ON"/>
    <s v="iPod"/>
    <m/>
    <s v="Apple Macbook"/>
    <n v="1"/>
    <m/>
    <m/>
    <m/>
    <m/>
    <m/>
    <s v="26 to 35"/>
    <n v="3"/>
  </r>
  <r>
    <s v="R_2bJYCXfxS2sVRRP"/>
    <n v="0"/>
    <x v="2"/>
    <s v="Freshman"/>
    <s v="12:30 - 2:00 pm"/>
    <s v="MIS"/>
    <m/>
    <m/>
    <m/>
    <m/>
    <m/>
    <s v="iPod"/>
    <s v="iPad"/>
    <s v="Other"/>
    <n v="1"/>
    <m/>
    <m/>
    <m/>
    <m/>
    <m/>
    <s v="more than 35"/>
    <n v="6"/>
  </r>
  <r>
    <s v="R_Zag88ydbXqDs46Z"/>
    <n v="0"/>
    <x v="2"/>
    <s v="Freshman"/>
    <s v="12:30 - 2:00 pm"/>
    <s v="Finance"/>
    <m/>
    <m/>
    <m/>
    <m/>
    <m/>
    <s v="iPod"/>
    <s v="iPad"/>
    <s v="Apple Macbook"/>
    <n v="1"/>
    <m/>
    <m/>
    <m/>
    <m/>
    <m/>
    <s v="11 to 15"/>
    <n v="6"/>
  </r>
  <r>
    <s v="R_22ol3yRIS2WQJEz"/>
    <n v="0"/>
    <x v="2"/>
    <s v="Freshman"/>
    <s v="11:00 - 12:30 pm"/>
    <s v="Accounting"/>
    <m/>
    <m/>
    <m/>
    <m/>
    <m/>
    <s v="iPod"/>
    <s v="iPad"/>
    <s v="HP"/>
    <m/>
    <m/>
    <n v="1"/>
    <m/>
    <m/>
    <m/>
    <s v="6 to 10"/>
    <n v="5"/>
  </r>
  <r>
    <s v="R_WofJGegGxJSCPId"/>
    <n v="1"/>
    <x v="2"/>
    <s v="Freshman"/>
    <s v="11:00 - 12:30 pm"/>
    <s v="Finance"/>
    <m/>
    <m/>
    <s v="ON"/>
    <m/>
    <m/>
    <s v="iPod"/>
    <s v="iPad"/>
    <s v="Apple Macbook"/>
    <n v="1"/>
    <m/>
    <m/>
    <m/>
    <m/>
    <m/>
    <s v="more than 35"/>
    <n v="0"/>
  </r>
  <r>
    <s v="R_tE7gtBlGlE3pda9"/>
    <n v="0"/>
    <x v="2"/>
    <s v="Freshman"/>
    <s v="11:00 - 12:30 pm"/>
    <s v="Finance"/>
    <m/>
    <m/>
    <m/>
    <m/>
    <m/>
    <m/>
    <m/>
    <s v="Dell"/>
    <n v="1"/>
    <m/>
    <m/>
    <m/>
    <m/>
    <m/>
    <s v="26 to 35"/>
    <n v="0"/>
  </r>
  <r>
    <s v="R_1jeOLx4AvtUg7At"/>
    <n v="5"/>
    <x v="2"/>
    <s v="Freshman"/>
    <s v="9:30 - 11:00 am"/>
    <s v="Marketing"/>
    <s v="ON"/>
    <s v="ON"/>
    <s v="ON"/>
    <s v="ON"/>
    <s v="ON"/>
    <s v="iPod"/>
    <s v="iPad"/>
    <s v="Dell"/>
    <n v="1"/>
    <m/>
    <m/>
    <m/>
    <m/>
    <m/>
    <s v="16 to 20"/>
    <n v="1"/>
  </r>
  <r>
    <s v="R_Xhz8VhF0eq1doxb"/>
    <n v="5"/>
    <x v="2"/>
    <s v="Freshman"/>
    <s v="12:30 - 2:00 pm"/>
    <s v="Finance"/>
    <s v="ON"/>
    <s v="ON"/>
    <s v="ON"/>
    <s v="ON"/>
    <s v="ON"/>
    <s v="Other"/>
    <s v="iPad"/>
    <s v="Apple Macbook"/>
    <n v="1"/>
    <m/>
    <m/>
    <m/>
    <m/>
    <m/>
    <s v="21 to 25"/>
    <n v="7"/>
  </r>
  <r>
    <s v="R_2akqQmsndIJfk6F"/>
    <n v="0"/>
    <x v="2"/>
    <s v="Freshman"/>
    <s v="11:00 - 12:30 pm"/>
    <s v="Other or Undecided"/>
    <m/>
    <m/>
    <m/>
    <m/>
    <m/>
    <s v="iPod"/>
    <s v="iPad"/>
    <s v="Apple Macbook"/>
    <n v="1"/>
    <m/>
    <m/>
    <m/>
    <m/>
    <m/>
    <s v="11 to 15"/>
    <n v="2"/>
  </r>
  <r>
    <s v="R_2flYhnGHAMAxnrW"/>
    <n v="5"/>
    <x v="2"/>
    <s v="Freshman"/>
    <s v="11:00 - 12:30 pm"/>
    <s v="Accounting"/>
    <s v="ON"/>
    <s v="ON"/>
    <s v="ON"/>
    <s v="ON"/>
    <s v="ON"/>
    <s v="iPod"/>
    <s v="iPad"/>
    <s v="Apple Macbook"/>
    <n v="1"/>
    <m/>
    <m/>
    <m/>
    <m/>
    <m/>
    <s v="11 to 15"/>
    <n v="4"/>
  </r>
  <r>
    <s v="R_1I9KczY2j18sVC4"/>
    <n v="0"/>
    <x v="2"/>
    <s v="Freshman"/>
    <s v="9:30 - 11:00 am"/>
    <s v="Marketing"/>
    <m/>
    <m/>
    <m/>
    <m/>
    <m/>
    <s v="iPod"/>
    <m/>
    <s v="Apple Macbook"/>
    <n v="1"/>
    <m/>
    <m/>
    <m/>
    <m/>
    <m/>
    <s v="21 to 25"/>
    <n v="0"/>
  </r>
  <r>
    <s v="R_3m3u2oEAxtXm0v0"/>
    <n v="5"/>
    <x v="2"/>
    <s v="Freshman"/>
    <s v="11:00 - 12:30 pm"/>
    <s v="Finance"/>
    <s v="ON"/>
    <s v="ON"/>
    <s v="ON"/>
    <s v="ON"/>
    <s v="ON"/>
    <s v="iPod"/>
    <s v="iPad"/>
    <s v="Apple Macbook"/>
    <n v="1"/>
    <m/>
    <m/>
    <m/>
    <m/>
    <m/>
    <s v="11 to 15"/>
    <n v="7"/>
  </r>
  <r>
    <s v="R_8HdBBwDi1kDgN3z"/>
    <n v="0"/>
    <x v="2"/>
    <s v="Freshman"/>
    <s v="9:30 - 11:00 am"/>
    <s v="Finance"/>
    <m/>
    <m/>
    <m/>
    <m/>
    <m/>
    <s v="iPod"/>
    <s v="iPad Mini"/>
    <s v="Dell"/>
    <n v="1"/>
    <m/>
    <m/>
    <n v="1"/>
    <m/>
    <m/>
    <s v="16 to 20"/>
    <n v="6"/>
  </r>
  <r>
    <s v="R_1Nu5rCXYBe6r597"/>
    <n v="5"/>
    <x v="2"/>
    <s v="Freshman"/>
    <s v="11:00 - 12:30 pm"/>
    <s v="Supply Chain"/>
    <s v="ON"/>
    <s v="ON"/>
    <s v="ON"/>
    <s v="ON"/>
    <s v="ON"/>
    <s v="Other"/>
    <s v="Other"/>
    <s v="Lenovo"/>
    <m/>
    <n v="1"/>
    <m/>
    <m/>
    <m/>
    <m/>
    <s v="more than 35"/>
    <n v="4"/>
  </r>
  <r>
    <s v="R_3R3GhiWA48hw7E4"/>
    <n v="0"/>
    <x v="2"/>
    <s v="Freshman"/>
    <s v="12:30 - 2:00 pm"/>
    <s v="Other or Undecided"/>
    <m/>
    <m/>
    <m/>
    <m/>
    <m/>
    <s v="iPod"/>
    <m/>
    <s v="Apple Macbook"/>
    <n v="1"/>
    <m/>
    <m/>
    <m/>
    <m/>
    <m/>
    <s v="11 to 15"/>
    <n v="6"/>
  </r>
  <r>
    <s v="R_2fkqQgQhduKNqP0"/>
    <n v="4"/>
    <x v="2"/>
    <s v="Freshman"/>
    <s v="11:00 - 12:30 pm"/>
    <s v="Finance"/>
    <s v="ON"/>
    <s v="ON"/>
    <s v="ON"/>
    <s v="ON"/>
    <m/>
    <s v="iPod"/>
    <m/>
    <s v="Other"/>
    <n v="1"/>
    <m/>
    <m/>
    <m/>
    <m/>
    <m/>
    <s v="11 to 15"/>
    <n v="0"/>
  </r>
  <r>
    <s v="R_2TyK7XCwXGm5RCw"/>
    <n v="0"/>
    <x v="2"/>
    <s v="Freshman"/>
    <s v="11:00 - 12:30 pm"/>
    <s v="Other or Undecided"/>
    <m/>
    <m/>
    <m/>
    <m/>
    <m/>
    <s v="iPod"/>
    <s v="iPad"/>
    <s v="Apple Macbook"/>
    <n v="1"/>
    <m/>
    <m/>
    <m/>
    <m/>
    <m/>
    <s v="16 to 20"/>
    <n v="0"/>
  </r>
  <r>
    <s v="R_1gFLOC3be6Zq043"/>
    <n v="3"/>
    <x v="2"/>
    <s v="Freshman"/>
    <s v="11:00 - 12:30 pm"/>
    <s v="Other or Undecided"/>
    <m/>
    <s v="ON"/>
    <s v="ON"/>
    <s v="ON"/>
    <m/>
    <s v="iPod"/>
    <s v="Other"/>
    <s v="Apple Macbook"/>
    <n v="1"/>
    <m/>
    <m/>
    <m/>
    <m/>
    <m/>
    <s v="21 to 25"/>
    <n v="8"/>
  </r>
  <r>
    <s v="R_893yyQZmjLI5OO9"/>
    <n v="5"/>
    <x v="2"/>
    <s v="Freshman"/>
    <s v="11:00 - 12:30 pm"/>
    <s v="Other or Undecided"/>
    <s v="ON"/>
    <s v="ON"/>
    <s v="ON"/>
    <s v="ON"/>
    <s v="ON"/>
    <s v="iPod"/>
    <s v="iPad"/>
    <s v="Apple Macbook"/>
    <n v="1"/>
    <m/>
    <m/>
    <m/>
    <m/>
    <m/>
    <s v="26 to 35"/>
    <n v="4"/>
  </r>
  <r>
    <s v="R_247asi3XZmPzziy"/>
    <n v="0"/>
    <x v="2"/>
    <s v="Freshman"/>
    <s v="9:30 - 11:00 am"/>
    <s v="Finance"/>
    <m/>
    <m/>
    <m/>
    <m/>
    <m/>
    <s v="Other"/>
    <m/>
    <s v="Dell"/>
    <n v="1"/>
    <m/>
    <m/>
    <m/>
    <m/>
    <m/>
    <s v="16 to 20"/>
    <n v="2"/>
  </r>
  <r>
    <s v="R_12RcY5zXpraMXa0"/>
    <n v="0"/>
    <x v="2"/>
    <s v="Freshman"/>
    <s v="12:30 - 2:00 pm"/>
    <s v="Finance"/>
    <m/>
    <m/>
    <m/>
    <m/>
    <m/>
    <s v="iPod"/>
    <s v="iPad"/>
    <s v="Apple Macbook"/>
    <n v="1"/>
    <m/>
    <m/>
    <m/>
    <m/>
    <m/>
    <s v="21 to 25"/>
    <n v="5"/>
  </r>
  <r>
    <s v="R_1Gv2PseDXjasbZJ"/>
    <n v="1"/>
    <x v="2"/>
    <s v="Freshman"/>
    <s v="11:00 - 12:30 pm"/>
    <s v="Finance"/>
    <m/>
    <m/>
    <s v="ON"/>
    <m/>
    <m/>
    <s v="iPod"/>
    <s v="iPad"/>
    <s v="Lenovo"/>
    <n v="1"/>
    <m/>
    <m/>
    <m/>
    <m/>
    <m/>
    <s v="11 to 15"/>
    <n v="3"/>
  </r>
  <r>
    <s v="R_RLkfGUiSCJM3H7H"/>
    <n v="0"/>
    <x v="2"/>
    <s v="Freshman"/>
    <s v="12:30 - 2:00 pm"/>
    <s v="Finance"/>
    <m/>
    <m/>
    <m/>
    <m/>
    <m/>
    <m/>
    <m/>
    <s v="Apple Macbook"/>
    <n v="1"/>
    <m/>
    <m/>
    <m/>
    <m/>
    <m/>
    <s v="more than 35"/>
    <n v="10"/>
  </r>
  <r>
    <s v="R_2dGs8Kf5ZNBSYaH"/>
    <n v="0"/>
    <x v="2"/>
    <s v="Freshman"/>
    <s v="11:00 - 12:30 pm"/>
    <s v="Finance"/>
    <m/>
    <m/>
    <m/>
    <m/>
    <m/>
    <s v="Other"/>
    <s v="iPad"/>
    <s v="Apple Macbook"/>
    <n v="1"/>
    <m/>
    <m/>
    <m/>
    <m/>
    <m/>
    <s v="26 to 35"/>
    <n v="8"/>
  </r>
  <r>
    <s v="R_2SeniHAyCChHxSP"/>
    <n v="0"/>
    <x v="2"/>
    <s v="Freshman"/>
    <s v="11:00 - 12:30 pm"/>
    <s v="Finance"/>
    <m/>
    <m/>
    <m/>
    <m/>
    <m/>
    <s v="iPod"/>
    <m/>
    <s v="Dell"/>
    <m/>
    <n v="1"/>
    <m/>
    <m/>
    <m/>
    <m/>
    <s v="more than 35"/>
    <n v="7"/>
  </r>
  <r>
    <s v="R_W68oANaYVnQhMHf"/>
    <n v="4"/>
    <x v="2"/>
    <s v="Freshman"/>
    <s v="12:30 - 2:00 pm"/>
    <s v="Other or Undecided"/>
    <s v="ON"/>
    <s v="ON"/>
    <s v="ON"/>
    <s v="ON"/>
    <m/>
    <s v="iPod"/>
    <m/>
    <s v="Apple Macbook"/>
    <n v="1"/>
    <m/>
    <m/>
    <m/>
    <m/>
    <m/>
    <s v="more than 35"/>
    <n v="5"/>
  </r>
  <r>
    <s v="R_3kbTG0UycF5RArS"/>
    <n v="5"/>
    <x v="2"/>
    <s v="Freshman"/>
    <s v="9:30 - 11:00 am"/>
    <s v="Marketing"/>
    <s v="ON"/>
    <s v="ON"/>
    <s v="ON"/>
    <s v="ON"/>
    <s v="ON"/>
    <s v="iPod"/>
    <m/>
    <s v="Dell"/>
    <m/>
    <m/>
    <m/>
    <m/>
    <n v="1"/>
    <m/>
    <s v="more than 35"/>
    <n v="7"/>
  </r>
  <r>
    <s v="R_2ZULYtroQOS0e8s"/>
    <n v="4"/>
    <x v="2"/>
    <s v="Freshman"/>
    <s v="12:30 - 2:00 pm"/>
    <s v="Accounting"/>
    <s v="ON"/>
    <s v="ON"/>
    <s v="ON"/>
    <s v="ON"/>
    <m/>
    <s v="iPod"/>
    <s v="Other"/>
    <s v="HP"/>
    <n v="1"/>
    <m/>
    <m/>
    <m/>
    <m/>
    <m/>
    <s v="1 to 5"/>
    <n v="5"/>
  </r>
  <r>
    <s v="R_2akvOFBB4WEJjxB"/>
    <n v="4"/>
    <x v="2"/>
    <s v="Freshman"/>
    <s v="12:30 - 2:00 pm"/>
    <s v="MIS"/>
    <s v="ON"/>
    <s v="ON"/>
    <s v="ON"/>
    <s v="ON"/>
    <m/>
    <s v="iPod"/>
    <m/>
    <s v="Lenovo"/>
    <n v="1"/>
    <m/>
    <m/>
    <m/>
    <m/>
    <m/>
    <s v="16 to 20"/>
    <n v="4"/>
  </r>
  <r>
    <s v="R_3G1lJXZFUfrfEpw"/>
    <n v="5"/>
    <x v="2"/>
    <s v="Freshman"/>
    <s v="9:30 - 11:00 am"/>
    <s v="Finance"/>
    <s v="ON"/>
    <s v="ON"/>
    <s v="ON"/>
    <s v="ON"/>
    <s v="ON"/>
    <s v="iPod"/>
    <s v="Surface"/>
    <s v="Apple Macbook"/>
    <n v="1"/>
    <m/>
    <m/>
    <m/>
    <m/>
    <m/>
    <s v="more than 35"/>
    <n v="2"/>
  </r>
  <r>
    <s v="R_3PFA8uqvDbgO5XG"/>
    <n v="0"/>
    <x v="2"/>
    <s v="Freshman"/>
    <s v="12:30 - 2:00 pm"/>
    <s v="Finance"/>
    <m/>
    <m/>
    <m/>
    <m/>
    <m/>
    <s v="iPod"/>
    <s v="Surface"/>
    <s v="Apple Macbook"/>
    <n v="1"/>
    <m/>
    <m/>
    <m/>
    <m/>
    <m/>
    <s v="more than 35"/>
    <n v="1"/>
  </r>
  <r>
    <s v="R_31ElHy2SoYc5wG3"/>
    <n v="5"/>
    <x v="2"/>
    <s v="Freshman"/>
    <s v="9:30 - 11:00 am"/>
    <s v="MIS"/>
    <s v="ON"/>
    <s v="ON"/>
    <s v="ON"/>
    <s v="ON"/>
    <s v="ON"/>
    <s v="iPod"/>
    <m/>
    <s v="Apple Macbook"/>
    <n v="1"/>
    <m/>
    <m/>
    <m/>
    <m/>
    <m/>
    <s v="more than 35"/>
    <n v="1"/>
  </r>
  <r>
    <s v="R_3P7ex4UjxuhwrR1"/>
    <n v="0"/>
    <x v="2"/>
    <s v="Freshman"/>
    <s v="12:30 - 2:00 pm"/>
    <s v="Finance"/>
    <m/>
    <m/>
    <m/>
    <m/>
    <m/>
    <s v="iPod"/>
    <s v="iPad"/>
    <s v="Apple Macbook"/>
    <n v="1"/>
    <m/>
    <m/>
    <m/>
    <m/>
    <m/>
    <s v="more than 35"/>
    <n v="1"/>
  </r>
  <r>
    <s v="R_Y0lL0tzuekjO9Hz"/>
    <n v="0"/>
    <x v="2"/>
    <s v="Freshman"/>
    <s v="9:30 - 11:00 am"/>
    <s v="Other or Undecided"/>
    <m/>
    <m/>
    <m/>
    <m/>
    <m/>
    <s v="iPod"/>
    <m/>
    <s v="Apple Macbook"/>
    <n v="1"/>
    <m/>
    <m/>
    <m/>
    <m/>
    <m/>
    <s v="6 to 10"/>
    <n v="3"/>
  </r>
  <r>
    <s v="R_1LYyTtM71bho3ki"/>
    <n v="3"/>
    <x v="2"/>
    <s v="Freshman"/>
    <s v="11:00 - 12:30 pm"/>
    <s v="Finance"/>
    <s v="ON"/>
    <s v="ON"/>
    <s v="ON"/>
    <m/>
    <m/>
    <s v="iPod"/>
    <s v="iPad"/>
    <s v="Dell"/>
    <n v="1"/>
    <m/>
    <m/>
    <m/>
    <m/>
    <m/>
    <s v="26 to 35"/>
    <n v="3"/>
  </r>
  <r>
    <s v="R_01J5rxdo6nRUK1H"/>
    <n v="4"/>
    <x v="2"/>
    <s v="Freshman"/>
    <s v="12:30 - 2:00 pm"/>
    <s v="Finance"/>
    <s v="ON"/>
    <s v="ON"/>
    <s v="ON"/>
    <s v="ON"/>
    <m/>
    <s v="iPod"/>
    <s v="iPad"/>
    <s v="Apple Macbook"/>
    <n v="1"/>
    <m/>
    <m/>
    <m/>
    <m/>
    <m/>
    <s v="11 to 15"/>
    <n v="4"/>
  </r>
  <r>
    <s v="R_3gRG8kC2yeWZKOo"/>
    <n v="5"/>
    <x v="2"/>
    <s v="Freshman"/>
    <s v="11:00 - 12:30 pm"/>
    <s v="Marketing"/>
    <s v="ON"/>
    <s v="ON"/>
    <s v="ON"/>
    <s v="ON"/>
    <s v="ON"/>
    <s v="iPod"/>
    <s v="iPad Mini"/>
    <s v="Apple Macbook"/>
    <n v="1"/>
    <m/>
    <m/>
    <m/>
    <m/>
    <m/>
    <s v="11 to 15"/>
    <n v="7"/>
  </r>
  <r>
    <s v="R_3QplLCk6MTbnPiB"/>
    <n v="1"/>
    <x v="2"/>
    <s v="Freshman"/>
    <s v="11:00 - 12:30 pm"/>
    <s v="Finance"/>
    <m/>
    <m/>
    <s v="ON"/>
    <m/>
    <m/>
    <s v="iPod"/>
    <m/>
    <s v="Other"/>
    <m/>
    <n v="1"/>
    <m/>
    <m/>
    <m/>
    <m/>
    <s v="16 to 20"/>
    <n v="6"/>
  </r>
  <r>
    <s v="R_1mJHcfdYFZ7spg9"/>
    <n v="0"/>
    <x v="2"/>
    <s v="Sophomore"/>
    <s v="12:30 - 2:00 pm"/>
    <s v="Finance"/>
    <m/>
    <m/>
    <m/>
    <m/>
    <m/>
    <s v="iPod"/>
    <s v="iPad"/>
    <s v="Apple Macbook"/>
    <n v="1"/>
    <m/>
    <m/>
    <m/>
    <m/>
    <m/>
    <s v="11 to 15"/>
    <n v="4"/>
  </r>
  <r>
    <s v="R_3qQIntAOcBIJIYO"/>
    <n v="0"/>
    <x v="2"/>
    <s v="Freshman"/>
    <s v="12:30 - 2:00 pm"/>
    <s v="Finance"/>
    <m/>
    <m/>
    <m/>
    <m/>
    <m/>
    <s v="iPod"/>
    <s v="iPad"/>
    <s v="Apple Macbook"/>
    <n v="1"/>
    <m/>
    <m/>
    <m/>
    <m/>
    <m/>
    <s v="more than 35"/>
    <n v="8"/>
  </r>
  <r>
    <s v="R_28Z1stmvmC3SB5k"/>
    <n v="0"/>
    <x v="2"/>
    <s v="Freshman"/>
    <s v="9:30 - 11:00 am"/>
    <s v="Finance"/>
    <m/>
    <m/>
    <m/>
    <m/>
    <m/>
    <s v="Other"/>
    <s v="Surface"/>
    <m/>
    <m/>
    <n v="1"/>
    <m/>
    <m/>
    <m/>
    <m/>
    <s v="11 to 15"/>
    <n v="9"/>
  </r>
  <r>
    <s v="R_1InrZskQP0TunDc"/>
    <n v="5"/>
    <x v="2"/>
    <s v="Freshman"/>
    <s v="11:00 - 12:30 pm"/>
    <s v="Finance"/>
    <s v="ON"/>
    <s v="ON"/>
    <s v="ON"/>
    <s v="ON"/>
    <s v="ON"/>
    <s v="iPod"/>
    <s v="iPad"/>
    <s v="Apple Macbook"/>
    <n v="1"/>
    <m/>
    <m/>
    <m/>
    <m/>
    <m/>
    <s v="16 to 20"/>
    <n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51">
  <r>
    <s v="R_exIYnvkoa3WFHh3"/>
    <n v="5"/>
    <x v="0"/>
    <s v="Freshman"/>
    <x v="0"/>
    <x v="0"/>
    <x v="0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0"/>
    <x v="0"/>
    <x v="0"/>
    <m/>
    <m/>
    <m/>
    <m/>
    <m/>
    <m/>
    <m/>
    <m/>
    <m/>
    <m/>
    <m/>
    <m/>
    <n v="2"/>
    <x v="0"/>
    <n v="2"/>
    <n v="1"/>
    <n v="1"/>
    <x v="0"/>
    <n v="4"/>
    <n v="4"/>
    <n v="4"/>
    <n v="4"/>
    <n v="2"/>
    <n v="2"/>
    <n v="2"/>
    <n v="2"/>
    <n v="3"/>
    <n v="2"/>
    <n v="2"/>
    <n v="4"/>
    <n v="2"/>
    <n v="3"/>
    <s v=""/>
    <s v=""/>
    <x v="0"/>
    <x v="0"/>
    <x v="0"/>
    <m/>
    <m/>
    <m/>
    <m/>
    <m/>
    <m/>
    <m/>
    <m/>
    <m/>
    <m/>
    <m/>
    <m/>
    <n v="1"/>
    <m/>
    <m/>
    <m/>
    <m/>
    <m/>
    <s v="66.112.227.145"/>
    <x v="0"/>
    <d v="1899-12-30T10:33:46"/>
  </r>
  <r>
    <s v="R_emlVURlApv0W12R"/>
    <n v="5"/>
    <x v="0"/>
    <s v="Freshman"/>
    <x v="1"/>
    <x v="1"/>
    <x v="1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1"/>
    <x v="1"/>
    <x v="0"/>
    <m/>
    <m/>
    <n v="1"/>
    <m/>
    <m/>
    <m/>
    <m/>
    <n v="1"/>
    <m/>
    <m/>
    <m/>
    <m/>
    <n v="4"/>
    <x v="0"/>
    <n v="4"/>
    <n v="1"/>
    <n v="2"/>
    <x v="0"/>
    <n v="2"/>
    <n v="3"/>
    <n v="4"/>
    <n v="4"/>
    <n v="4"/>
    <n v="4"/>
    <n v="4"/>
    <n v="3"/>
    <n v="4"/>
    <n v="2"/>
    <n v="2"/>
    <n v="4"/>
    <n v="4"/>
    <n v="3"/>
    <s v=""/>
    <s v=""/>
    <x v="1"/>
    <x v="1"/>
    <x v="0"/>
    <m/>
    <m/>
    <m/>
    <m/>
    <m/>
    <n v="1"/>
    <n v="1"/>
    <n v="1"/>
    <m/>
    <m/>
    <m/>
    <n v="1"/>
    <n v="1"/>
    <m/>
    <n v="1"/>
    <m/>
    <m/>
    <m/>
    <s v="166.172.122.227"/>
    <x v="1"/>
    <d v="1899-12-30T20:44:37"/>
  </r>
  <r>
    <s v="R_eJAe916Kcjs3zmt"/>
    <n v="5"/>
    <x v="0"/>
    <s v="Freshman"/>
    <x v="0"/>
    <x v="1"/>
    <x v="1"/>
    <n v="1"/>
    <n v="1"/>
    <n v="0"/>
    <s v="ON"/>
    <s v="ON"/>
    <s v="ON"/>
    <s v="ON"/>
    <s v="ON"/>
    <s v="iPod"/>
    <s v="Other"/>
    <s v="Apple Macbook"/>
    <n v="1"/>
    <n v="3"/>
    <s v="NO"/>
    <s v="FALSE"/>
    <n v="1"/>
    <m/>
    <m/>
    <m/>
    <m/>
    <m/>
    <x v="2"/>
    <x v="0"/>
    <x v="0"/>
    <m/>
    <m/>
    <m/>
    <m/>
    <m/>
    <m/>
    <m/>
    <m/>
    <m/>
    <m/>
    <m/>
    <m/>
    <n v="2"/>
    <x v="1"/>
    <n v="4"/>
    <n v="1"/>
    <n v="1"/>
    <x v="1"/>
    <n v="2"/>
    <n v="4"/>
    <n v="4"/>
    <n v="4"/>
    <n v="4"/>
    <n v="4"/>
    <n v="2"/>
    <n v="2"/>
    <n v="4"/>
    <n v="2"/>
    <n v="2"/>
    <n v="1"/>
    <n v="4"/>
    <n v="2"/>
    <s v=""/>
    <n v="1"/>
    <x v="2"/>
    <x v="2"/>
    <x v="1"/>
    <m/>
    <m/>
    <m/>
    <m/>
    <m/>
    <m/>
    <n v="1"/>
    <m/>
    <m/>
    <n v="1"/>
    <n v="1"/>
    <n v="1"/>
    <n v="1"/>
    <m/>
    <n v="1"/>
    <m/>
    <m/>
    <m/>
    <s v="24.155.47.148"/>
    <x v="2"/>
    <d v="1899-12-30T11:29:35"/>
  </r>
  <r>
    <s v="R_egQRty01uheGl6d"/>
    <n v="2"/>
    <x v="0"/>
    <s v="Sophomore"/>
    <x v="0"/>
    <x v="2"/>
    <x v="2"/>
    <n v="1"/>
    <n v="1"/>
    <n v="0"/>
    <s v="ON"/>
    <s v="ON"/>
    <m/>
    <m/>
    <m/>
    <s v="iPod"/>
    <s v="iPad"/>
    <s v="Dell"/>
    <n v="0"/>
    <n v="3"/>
    <s v="NO"/>
    <s v="FALSE"/>
    <n v="1"/>
    <m/>
    <m/>
    <m/>
    <m/>
    <m/>
    <x v="2"/>
    <x v="2"/>
    <x v="0"/>
    <m/>
    <n v="1"/>
    <n v="1"/>
    <n v="1"/>
    <n v="1"/>
    <m/>
    <m/>
    <m/>
    <n v="1"/>
    <n v="1"/>
    <m/>
    <m/>
    <n v="3"/>
    <x v="2"/>
    <n v="4"/>
    <n v="2"/>
    <n v="3"/>
    <x v="1"/>
    <n v="4"/>
    <n v="4"/>
    <n v="5"/>
    <n v="3"/>
    <n v="2"/>
    <n v="2"/>
    <n v="2"/>
    <n v="2"/>
    <n v="4"/>
    <n v="2"/>
    <n v="2"/>
    <n v="4"/>
    <n v="3"/>
    <n v="2"/>
    <s v=""/>
    <n v="1"/>
    <x v="2"/>
    <x v="1"/>
    <x v="1"/>
    <m/>
    <m/>
    <m/>
    <m/>
    <m/>
    <m/>
    <m/>
    <m/>
    <m/>
    <n v="1"/>
    <m/>
    <m/>
    <n v="1"/>
    <m/>
    <m/>
    <m/>
    <m/>
    <m/>
    <s v="166.172.122.139"/>
    <x v="1"/>
    <d v="1899-12-30T22:09:18"/>
  </r>
  <r>
    <s v="R_daMwFl2BW92iWgd"/>
    <n v="0"/>
    <x v="0"/>
    <s v="Freshman"/>
    <x v="2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1"/>
    <x v="0"/>
    <m/>
    <m/>
    <m/>
    <m/>
    <m/>
    <m/>
    <m/>
    <n v="1"/>
    <n v="1"/>
    <m/>
    <m/>
    <m/>
    <n v="3"/>
    <x v="2"/>
    <n v="3"/>
    <n v="2"/>
    <n v="2"/>
    <x v="0"/>
    <n v="4"/>
    <n v="2"/>
    <n v="2"/>
    <n v="3"/>
    <n v="2"/>
    <n v="2"/>
    <n v="2"/>
    <n v="3"/>
    <n v="3"/>
    <n v="2"/>
    <n v="2"/>
    <n v="4"/>
    <n v="4"/>
    <n v="3"/>
    <s v=""/>
    <s v=""/>
    <x v="1"/>
    <x v="1"/>
    <x v="0"/>
    <m/>
    <m/>
    <m/>
    <m/>
    <m/>
    <m/>
    <m/>
    <m/>
    <m/>
    <m/>
    <m/>
    <m/>
    <n v="1"/>
    <m/>
    <m/>
    <m/>
    <m/>
    <m/>
    <s v="70.138.50.98"/>
    <x v="2"/>
    <d v="1899-12-30T14:05:25"/>
  </r>
  <r>
    <s v="R_d6z3bQylEdXrHEN"/>
    <n v="0"/>
    <x v="0"/>
    <s v="Freshman"/>
    <x v="2"/>
    <x v="0"/>
    <x v="0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3"/>
    <x v="0"/>
    <x v="0"/>
    <m/>
    <m/>
    <m/>
    <m/>
    <m/>
    <m/>
    <m/>
    <m/>
    <m/>
    <m/>
    <m/>
    <m/>
    <n v="3"/>
    <x v="2"/>
    <n v="2"/>
    <n v="1"/>
    <n v="1"/>
    <x v="0"/>
    <n v="4"/>
    <n v="3"/>
    <n v="5"/>
    <n v="3"/>
    <n v="3"/>
    <n v="4"/>
    <n v="3"/>
    <n v="2"/>
    <n v="3"/>
    <n v="1"/>
    <n v="2"/>
    <n v="3"/>
    <n v="5"/>
    <n v="1"/>
    <s v=""/>
    <n v="1"/>
    <x v="1"/>
    <x v="1"/>
    <x v="0"/>
    <m/>
    <m/>
    <m/>
    <m/>
    <m/>
    <m/>
    <m/>
    <m/>
    <m/>
    <m/>
    <n v="1"/>
    <n v="1"/>
    <n v="1"/>
    <n v="1"/>
    <n v="1"/>
    <m/>
    <m/>
    <m/>
    <s v="64.148.255.22"/>
    <x v="3"/>
    <d v="1899-12-30T11:31:00"/>
  </r>
  <r>
    <s v="R_cSF0uAKTsapEaiN"/>
    <n v="5"/>
    <x v="0"/>
    <s v="Sophomore"/>
    <x v="0"/>
    <x v="2"/>
    <x v="2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4"/>
    <x v="3"/>
    <x v="0"/>
    <m/>
    <n v="1"/>
    <n v="1"/>
    <m/>
    <m/>
    <m/>
    <m/>
    <n v="1"/>
    <n v="1"/>
    <n v="1"/>
    <m/>
    <m/>
    <n v="4"/>
    <x v="2"/>
    <n v="2"/>
    <n v="2"/>
    <n v="2"/>
    <x v="0"/>
    <n v="4"/>
    <n v="4"/>
    <n v="4"/>
    <n v="4"/>
    <n v="3"/>
    <n v="4"/>
    <n v="2"/>
    <n v="3"/>
    <n v="4"/>
    <n v="3"/>
    <n v="3"/>
    <n v="4"/>
    <n v="4"/>
    <n v="4"/>
    <n v="1"/>
    <s v=""/>
    <x v="1"/>
    <x v="2"/>
    <x v="1"/>
    <n v="1"/>
    <m/>
    <m/>
    <m/>
    <n v="1"/>
    <m/>
    <n v="1"/>
    <n v="1"/>
    <m/>
    <m/>
    <n v="1"/>
    <m/>
    <n v="1"/>
    <n v="1"/>
    <n v="1"/>
    <m/>
    <m/>
    <m/>
    <s v="99.2.125.25"/>
    <x v="1"/>
    <d v="1899-12-30T20:45:13"/>
  </r>
  <r>
    <s v="R_cOMG2Lw9eGRKMIZ"/>
    <n v="5"/>
    <x v="0"/>
    <s v="Freshman"/>
    <x v="2"/>
    <x v="1"/>
    <x v="1"/>
    <n v="0"/>
    <n v="1"/>
    <n v="1"/>
    <s v="ON"/>
    <s v="ON"/>
    <s v="ON"/>
    <s v="ON"/>
    <s v="ON"/>
    <s v="iPod"/>
    <s v="iPad Mini"/>
    <s v="Other"/>
    <n v="0"/>
    <n v="2"/>
    <s v="NO"/>
    <s v="FALSE"/>
    <m/>
    <m/>
    <n v="1"/>
    <m/>
    <m/>
    <m/>
    <x v="5"/>
    <x v="3"/>
    <x v="0"/>
    <m/>
    <n v="1"/>
    <n v="1"/>
    <m/>
    <m/>
    <m/>
    <m/>
    <n v="1"/>
    <n v="1"/>
    <n v="1"/>
    <m/>
    <m/>
    <n v="4"/>
    <x v="3"/>
    <n v="4"/>
    <n v="3"/>
    <n v="2"/>
    <x v="0"/>
    <n v="2"/>
    <n v="4"/>
    <n v="4"/>
    <n v="3"/>
    <n v="2"/>
    <n v="4"/>
    <n v="2"/>
    <n v="2"/>
    <n v="4"/>
    <n v="2"/>
    <n v="2"/>
    <n v="4"/>
    <n v="3"/>
    <n v="2"/>
    <s v=""/>
    <n v="1"/>
    <x v="1"/>
    <x v="1"/>
    <x v="0"/>
    <m/>
    <m/>
    <m/>
    <m/>
    <m/>
    <m/>
    <n v="1"/>
    <m/>
    <m/>
    <m/>
    <m/>
    <m/>
    <n v="1"/>
    <m/>
    <m/>
    <m/>
    <m/>
    <m/>
    <s v="67.11.74.227"/>
    <x v="2"/>
    <d v="1899-12-30T19:14:30"/>
  </r>
  <r>
    <s v="R_cO6fZfIstzhNVVH"/>
    <n v="0"/>
    <x v="0"/>
    <s v="Freshman"/>
    <x v="0"/>
    <x v="1"/>
    <x v="1"/>
    <n v="0"/>
    <n v="0"/>
    <n v="0"/>
    <m/>
    <m/>
    <m/>
    <m/>
    <m/>
    <s v="iPod"/>
    <s v="Samsung"/>
    <s v="HP"/>
    <n v="0"/>
    <n v="1"/>
    <s v="NO"/>
    <s v="FALSE"/>
    <m/>
    <n v="1"/>
    <m/>
    <m/>
    <m/>
    <m/>
    <x v="2"/>
    <x v="4"/>
    <x v="0"/>
    <m/>
    <m/>
    <n v="1"/>
    <n v="1"/>
    <m/>
    <m/>
    <m/>
    <m/>
    <n v="1"/>
    <n v="1"/>
    <m/>
    <m/>
    <n v="4"/>
    <x v="3"/>
    <n v="5"/>
    <n v="1"/>
    <n v="2"/>
    <x v="2"/>
    <n v="1"/>
    <n v="1"/>
    <n v="1"/>
    <n v="1"/>
    <n v="5"/>
    <n v="4"/>
    <n v="5"/>
    <n v="5"/>
    <n v="5"/>
    <n v="3"/>
    <n v="4"/>
    <n v="2"/>
    <n v="4"/>
    <n v="2"/>
    <s v=""/>
    <n v="1"/>
    <x v="2"/>
    <x v="3"/>
    <x v="1"/>
    <m/>
    <n v="1"/>
    <m/>
    <m/>
    <m/>
    <n v="1"/>
    <n v="1"/>
    <n v="1"/>
    <m/>
    <m/>
    <n v="1"/>
    <n v="1"/>
    <n v="1"/>
    <n v="1"/>
    <n v="1"/>
    <n v="1"/>
    <m/>
    <n v="1"/>
    <s v="64.91.131.178"/>
    <x v="1"/>
    <d v="1899-12-30T21:21:37"/>
  </r>
  <r>
    <s v="R_cIqF7PgC8k1ldtz"/>
    <n v="0"/>
    <x v="0"/>
    <s v="Freshman"/>
    <x v="0"/>
    <x v="2"/>
    <x v="2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4"/>
    <x v="3"/>
    <x v="0"/>
    <m/>
    <m/>
    <n v="1"/>
    <m/>
    <m/>
    <n v="1"/>
    <m/>
    <n v="1"/>
    <n v="1"/>
    <n v="1"/>
    <m/>
    <m/>
    <n v="2"/>
    <x v="2"/>
    <n v="4"/>
    <n v="3"/>
    <n v="3"/>
    <x v="1"/>
    <n v="4"/>
    <n v="2"/>
    <n v="4"/>
    <n v="2"/>
    <n v="2"/>
    <n v="4"/>
    <n v="2"/>
    <n v="4"/>
    <n v="2"/>
    <n v="2"/>
    <n v="2"/>
    <n v="5"/>
    <n v="3"/>
    <n v="2"/>
    <s v=""/>
    <n v="1"/>
    <x v="1"/>
    <x v="4"/>
    <x v="0"/>
    <m/>
    <m/>
    <m/>
    <m/>
    <m/>
    <m/>
    <m/>
    <m/>
    <m/>
    <m/>
    <m/>
    <m/>
    <n v="1"/>
    <m/>
    <m/>
    <m/>
    <m/>
    <m/>
    <s v="76.31.20.124"/>
    <x v="3"/>
    <d v="1899-12-30T15:11:08"/>
  </r>
  <r>
    <s v="R_cGfbm3RafMWfgcR"/>
    <n v="5"/>
    <x v="0"/>
    <s v="Freshman"/>
    <x v="1"/>
    <x v="0"/>
    <x v="0"/>
    <n v="1"/>
    <n v="1"/>
    <n v="0"/>
    <s v="ON"/>
    <s v="ON"/>
    <s v="ON"/>
    <s v="ON"/>
    <s v="ON"/>
    <s v="iPod"/>
    <s v="iPad"/>
    <s v="Other"/>
    <n v="0"/>
    <n v="3"/>
    <s v="NO"/>
    <s v="FALSE"/>
    <n v="1"/>
    <m/>
    <m/>
    <m/>
    <m/>
    <m/>
    <x v="3"/>
    <x v="0"/>
    <x v="0"/>
    <m/>
    <m/>
    <m/>
    <m/>
    <m/>
    <m/>
    <m/>
    <m/>
    <m/>
    <m/>
    <m/>
    <m/>
    <n v="4"/>
    <x v="2"/>
    <n v="4"/>
    <n v="3"/>
    <n v="2"/>
    <x v="1"/>
    <n v="4"/>
    <n v="2"/>
    <n v="4"/>
    <n v="2"/>
    <n v="3"/>
    <n v="3"/>
    <n v="3"/>
    <n v="3"/>
    <n v="2"/>
    <n v="2"/>
    <n v="2"/>
    <n v="3"/>
    <n v="4"/>
    <n v="3"/>
    <s v=""/>
    <s v=""/>
    <x v="0"/>
    <x v="0"/>
    <x v="0"/>
    <m/>
    <m/>
    <m/>
    <m/>
    <n v="1"/>
    <m/>
    <m/>
    <m/>
    <m/>
    <m/>
    <m/>
    <m/>
    <n v="1"/>
    <m/>
    <m/>
    <m/>
    <m/>
    <m/>
    <s v="67.10.123.167"/>
    <x v="3"/>
    <d v="1899-12-30T18:40:28"/>
  </r>
  <r>
    <s v="R_cAdX6yj1Znx0rkh"/>
    <n v="0"/>
    <x v="0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0"/>
    <x v="0"/>
    <m/>
    <m/>
    <m/>
    <m/>
    <m/>
    <m/>
    <m/>
    <m/>
    <m/>
    <m/>
    <m/>
    <m/>
    <n v="3"/>
    <x v="1"/>
    <n v="3"/>
    <n v="1"/>
    <n v="2"/>
    <x v="0"/>
    <n v="2"/>
    <n v="2"/>
    <n v="4"/>
    <n v="4"/>
    <n v="4"/>
    <n v="3"/>
    <n v="2"/>
    <n v="2"/>
    <n v="4"/>
    <n v="2"/>
    <n v="2"/>
    <n v="4"/>
    <n v="3"/>
    <n v="2"/>
    <s v=""/>
    <n v="1"/>
    <x v="1"/>
    <x v="1"/>
    <x v="0"/>
    <m/>
    <m/>
    <m/>
    <m/>
    <m/>
    <m/>
    <m/>
    <n v="1"/>
    <n v="1"/>
    <m/>
    <m/>
    <m/>
    <n v="1"/>
    <m/>
    <n v="1"/>
    <m/>
    <m/>
    <m/>
    <s v="99.61.67.51"/>
    <x v="4"/>
    <d v="1899-12-30T23:04:25"/>
  </r>
  <r>
    <s v="R_bvKT95KfkFcwwYt"/>
    <n v="1"/>
    <x v="0"/>
    <s v="Freshman"/>
    <x v="3"/>
    <x v="0"/>
    <x v="0"/>
    <n v="1"/>
    <n v="1"/>
    <n v="0"/>
    <m/>
    <s v="ON"/>
    <m/>
    <m/>
    <m/>
    <s v="iPod"/>
    <s v="iPad"/>
    <s v="Apple Macbook"/>
    <n v="1"/>
    <n v="4"/>
    <s v="YES"/>
    <s v="FALSE"/>
    <n v="1"/>
    <m/>
    <m/>
    <m/>
    <m/>
    <m/>
    <x v="5"/>
    <x v="5"/>
    <x v="0"/>
    <m/>
    <m/>
    <m/>
    <m/>
    <m/>
    <m/>
    <m/>
    <n v="1"/>
    <m/>
    <m/>
    <m/>
    <m/>
    <n v="2"/>
    <x v="2"/>
    <n v="3"/>
    <n v="1"/>
    <n v="2"/>
    <x v="1"/>
    <n v="4"/>
    <n v="4"/>
    <n v="1"/>
    <n v="4"/>
    <n v="4"/>
    <n v="5"/>
    <n v="4"/>
    <n v="4"/>
    <n v="4"/>
    <n v="3"/>
    <n v="4"/>
    <n v="4"/>
    <n v="4"/>
    <n v="3"/>
    <s v=""/>
    <s v=""/>
    <x v="1"/>
    <x v="4"/>
    <x v="0"/>
    <m/>
    <m/>
    <n v="1"/>
    <m/>
    <n v="1"/>
    <n v="1"/>
    <n v="1"/>
    <m/>
    <m/>
    <m/>
    <n v="1"/>
    <n v="1"/>
    <n v="1"/>
    <n v="1"/>
    <n v="1"/>
    <m/>
    <m/>
    <m/>
    <s v="67.61.104.12"/>
    <x v="1"/>
    <d v="1899-12-30T18:44:24"/>
  </r>
  <r>
    <s v="R_bsh1MA1QbJyt3Vj"/>
    <n v="5"/>
    <x v="0"/>
    <s v="Freshman"/>
    <x v="2"/>
    <x v="1"/>
    <x v="1"/>
    <n v="1"/>
    <n v="1"/>
    <n v="0"/>
    <s v="ON"/>
    <s v="ON"/>
    <s v="ON"/>
    <s v="ON"/>
    <s v="ON"/>
    <s v="iPod"/>
    <m/>
    <s v="Apple Macbook"/>
    <n v="1"/>
    <n v="3"/>
    <s v="NO"/>
    <s v="FALSE"/>
    <n v="1"/>
    <m/>
    <m/>
    <m/>
    <m/>
    <m/>
    <x v="4"/>
    <x v="6"/>
    <x v="0"/>
    <m/>
    <m/>
    <n v="1"/>
    <n v="1"/>
    <n v="1"/>
    <n v="1"/>
    <n v="1"/>
    <n v="1"/>
    <n v="1"/>
    <m/>
    <m/>
    <m/>
    <n v="4"/>
    <x v="3"/>
    <n v="4"/>
    <n v="3"/>
    <n v="3"/>
    <x v="1"/>
    <n v="5"/>
    <n v="3"/>
    <n v="1"/>
    <n v="5"/>
    <n v="5"/>
    <n v="5"/>
    <n v="4"/>
    <n v="4"/>
    <n v="4"/>
    <n v="2"/>
    <n v="2"/>
    <n v="3"/>
    <n v="4"/>
    <n v="2"/>
    <s v=""/>
    <n v="1"/>
    <x v="1"/>
    <x v="4"/>
    <x v="0"/>
    <n v="1"/>
    <m/>
    <m/>
    <m/>
    <n v="1"/>
    <m/>
    <m/>
    <n v="1"/>
    <m/>
    <m/>
    <m/>
    <m/>
    <n v="1"/>
    <n v="1"/>
    <n v="1"/>
    <m/>
    <n v="1"/>
    <m/>
    <s v="64.148.253.217"/>
    <x v="1"/>
    <d v="1899-12-30T21:57:23"/>
  </r>
  <r>
    <s v="R_bsc3QTi9FyA6cTP"/>
    <n v="0"/>
    <x v="0"/>
    <s v="Freshman"/>
    <x v="2"/>
    <x v="1"/>
    <x v="1"/>
    <n v="0"/>
    <n v="1"/>
    <n v="1"/>
    <m/>
    <m/>
    <m/>
    <m/>
    <m/>
    <s v="iPod"/>
    <m/>
    <s v="Lenovo"/>
    <n v="0"/>
    <n v="2"/>
    <s v="NO"/>
    <s v="FALSE"/>
    <n v="1"/>
    <m/>
    <m/>
    <m/>
    <m/>
    <m/>
    <x v="0"/>
    <x v="7"/>
    <x v="0"/>
    <m/>
    <n v="1"/>
    <n v="1"/>
    <n v="1"/>
    <n v="1"/>
    <n v="1"/>
    <m/>
    <n v="1"/>
    <n v="1"/>
    <n v="1"/>
    <n v="1"/>
    <m/>
    <n v="4"/>
    <x v="2"/>
    <n v="4"/>
    <n v="4"/>
    <n v="2"/>
    <x v="1"/>
    <n v="4"/>
    <n v="5"/>
    <n v="5"/>
    <n v="5"/>
    <n v="5"/>
    <n v="5"/>
    <n v="5"/>
    <n v="5"/>
    <n v="5"/>
    <n v="4"/>
    <n v="3"/>
    <n v="4"/>
    <n v="5"/>
    <n v="4"/>
    <n v="1"/>
    <s v=""/>
    <x v="3"/>
    <x v="3"/>
    <x v="2"/>
    <m/>
    <m/>
    <n v="1"/>
    <m/>
    <n v="1"/>
    <n v="1"/>
    <m/>
    <n v="1"/>
    <m/>
    <m/>
    <n v="1"/>
    <n v="1"/>
    <n v="1"/>
    <n v="1"/>
    <n v="1"/>
    <m/>
    <n v="1"/>
    <n v="1"/>
    <s v="24.184.117.153"/>
    <x v="1"/>
    <d v="1899-12-30T22:57:33"/>
  </r>
  <r>
    <s v="R_brWfYda4NmGniYd"/>
    <n v="0"/>
    <x v="0"/>
    <s v="Freshman"/>
    <x v="2"/>
    <x v="1"/>
    <x v="1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1"/>
    <x v="0"/>
    <x v="0"/>
    <m/>
    <m/>
    <m/>
    <m/>
    <m/>
    <m/>
    <m/>
    <m/>
    <m/>
    <m/>
    <m/>
    <m/>
    <n v="3"/>
    <x v="2"/>
    <n v="4"/>
    <n v="2"/>
    <n v="3"/>
    <x v="1"/>
    <n v="4"/>
    <n v="2"/>
    <n v="4"/>
    <n v="3"/>
    <n v="2"/>
    <n v="4"/>
    <n v="2"/>
    <n v="2"/>
    <n v="4"/>
    <n v="2"/>
    <n v="2"/>
    <n v="4"/>
    <n v="3"/>
    <n v="4"/>
    <n v="1"/>
    <s v=""/>
    <x v="1"/>
    <x v="1"/>
    <x v="0"/>
    <m/>
    <m/>
    <m/>
    <m/>
    <m/>
    <m/>
    <m/>
    <m/>
    <m/>
    <m/>
    <m/>
    <m/>
    <n v="1"/>
    <m/>
    <m/>
    <m/>
    <m/>
    <m/>
    <s v="75.16.185.235"/>
    <x v="1"/>
    <d v="1899-12-30T01:20:16"/>
  </r>
  <r>
    <s v="R_bpGIxGo9PyR9Sqp"/>
    <n v="0"/>
    <x v="0"/>
    <s v="Freshman"/>
    <x v="0"/>
    <x v="3"/>
    <x v="3"/>
    <n v="1"/>
    <n v="1"/>
    <n v="0"/>
    <m/>
    <m/>
    <m/>
    <m/>
    <m/>
    <s v="iPod"/>
    <s v="iPad Mini"/>
    <s v="Lenovo"/>
    <n v="0"/>
    <n v="3"/>
    <s v="NO"/>
    <s v="FALSE"/>
    <n v="1"/>
    <m/>
    <m/>
    <m/>
    <m/>
    <m/>
    <x v="0"/>
    <x v="5"/>
    <x v="0"/>
    <m/>
    <m/>
    <m/>
    <m/>
    <m/>
    <m/>
    <m/>
    <n v="1"/>
    <m/>
    <m/>
    <m/>
    <m/>
    <n v="4"/>
    <x v="1"/>
    <n v="1"/>
    <n v="1"/>
    <n v="2"/>
    <x v="3"/>
    <n v="4"/>
    <n v="2"/>
    <n v="5"/>
    <n v="5"/>
    <n v="4"/>
    <n v="2"/>
    <n v="1"/>
    <n v="2"/>
    <n v="2"/>
    <n v="2"/>
    <n v="2"/>
    <n v="3"/>
    <n v="2"/>
    <n v="1"/>
    <s v=""/>
    <n v="1"/>
    <x v="0"/>
    <x v="1"/>
    <x v="0"/>
    <m/>
    <m/>
    <m/>
    <m/>
    <m/>
    <m/>
    <m/>
    <m/>
    <m/>
    <n v="1"/>
    <m/>
    <m/>
    <n v="1"/>
    <m/>
    <m/>
    <m/>
    <m/>
    <m/>
    <s v="75.109.95.114"/>
    <x v="1"/>
    <d v="1899-12-30T21:09:44"/>
  </r>
  <r>
    <s v="R_bK6MVx9YDkQYh9P"/>
    <n v="2"/>
    <x v="0"/>
    <s v="Freshman"/>
    <x v="0"/>
    <x v="1"/>
    <x v="1"/>
    <n v="1"/>
    <n v="1"/>
    <n v="0"/>
    <m/>
    <s v="ON"/>
    <s v="ON"/>
    <m/>
    <m/>
    <s v="iPod"/>
    <m/>
    <s v="Apple Macbook"/>
    <n v="1"/>
    <n v="3"/>
    <s v="NO"/>
    <s v="FALSE"/>
    <n v="1"/>
    <m/>
    <m/>
    <m/>
    <m/>
    <m/>
    <x v="3"/>
    <x v="5"/>
    <x v="0"/>
    <m/>
    <m/>
    <m/>
    <m/>
    <m/>
    <m/>
    <m/>
    <n v="1"/>
    <m/>
    <m/>
    <m/>
    <m/>
    <n v="1"/>
    <x v="3"/>
    <n v="1"/>
    <n v="1"/>
    <n v="1"/>
    <x v="3"/>
    <n v="5"/>
    <n v="3"/>
    <n v="5"/>
    <n v="5"/>
    <n v="5"/>
    <n v="3"/>
    <n v="1"/>
    <n v="4"/>
    <n v="5"/>
    <n v="3"/>
    <n v="3"/>
    <n v="5"/>
    <n v="5"/>
    <n v="3"/>
    <s v=""/>
    <s v=""/>
    <x v="0"/>
    <x v="0"/>
    <x v="0"/>
    <m/>
    <m/>
    <n v="1"/>
    <m/>
    <n v="1"/>
    <m/>
    <n v="1"/>
    <m/>
    <m/>
    <m/>
    <m/>
    <m/>
    <n v="1"/>
    <m/>
    <m/>
    <m/>
    <m/>
    <m/>
    <s v="98.199.169.109"/>
    <x v="4"/>
    <d v="1899-12-30T14:37:48"/>
  </r>
  <r>
    <s v="R_bfqroDTintzwPpr"/>
    <n v="4"/>
    <x v="0"/>
    <s v="Freshman"/>
    <x v="0"/>
    <x v="1"/>
    <x v="1"/>
    <n v="0"/>
    <n v="0"/>
    <n v="0"/>
    <s v="ON"/>
    <s v="ON"/>
    <s v="ON"/>
    <s v="ON"/>
    <m/>
    <s v="Other"/>
    <s v="Other"/>
    <s v="Other"/>
    <n v="0"/>
    <n v="1"/>
    <s v="NO"/>
    <s v="FALSE"/>
    <n v="1"/>
    <m/>
    <m/>
    <m/>
    <m/>
    <m/>
    <x v="4"/>
    <x v="5"/>
    <x v="0"/>
    <m/>
    <m/>
    <n v="1"/>
    <m/>
    <m/>
    <m/>
    <m/>
    <m/>
    <m/>
    <m/>
    <m/>
    <m/>
    <n v="4"/>
    <x v="2"/>
    <n v="2"/>
    <n v="2"/>
    <n v="2"/>
    <x v="0"/>
    <n v="4"/>
    <n v="3"/>
    <n v="4"/>
    <n v="2"/>
    <n v="4"/>
    <n v="4"/>
    <n v="2"/>
    <n v="5"/>
    <n v="4"/>
    <n v="3"/>
    <n v="3"/>
    <n v="4"/>
    <n v="4"/>
    <n v="1"/>
    <s v=""/>
    <n v="1"/>
    <x v="1"/>
    <x v="1"/>
    <x v="0"/>
    <n v="1"/>
    <m/>
    <m/>
    <m/>
    <m/>
    <m/>
    <m/>
    <m/>
    <m/>
    <n v="1"/>
    <m/>
    <m/>
    <n v="1"/>
    <m/>
    <m/>
    <m/>
    <m/>
    <m/>
    <s v="99.7.233.124"/>
    <x v="5"/>
    <d v="1899-12-30T16:54:16"/>
  </r>
  <r>
    <s v="R_bEPJIY4rKJBXBo9"/>
    <n v="0"/>
    <x v="0"/>
    <s v="Freshman"/>
    <x v="0"/>
    <x v="2"/>
    <x v="2"/>
    <n v="0"/>
    <n v="1"/>
    <n v="1"/>
    <m/>
    <m/>
    <m/>
    <m/>
    <m/>
    <s v="iPod"/>
    <s v="Other"/>
    <s v="Dell"/>
    <n v="0"/>
    <n v="2"/>
    <s v="NO"/>
    <s v="FALSE"/>
    <n v="1"/>
    <m/>
    <m/>
    <m/>
    <m/>
    <m/>
    <x v="2"/>
    <x v="0"/>
    <x v="0"/>
    <m/>
    <m/>
    <m/>
    <m/>
    <m/>
    <m/>
    <m/>
    <m/>
    <m/>
    <m/>
    <m/>
    <m/>
    <n v="3"/>
    <x v="1"/>
    <n v="4"/>
    <n v="2"/>
    <n v="2"/>
    <x v="1"/>
    <n v="2"/>
    <n v="3"/>
    <n v="5"/>
    <n v="5"/>
    <n v="3"/>
    <n v="2"/>
    <n v="2"/>
    <n v="2"/>
    <n v="3"/>
    <n v="3"/>
    <n v="2"/>
    <n v="4"/>
    <n v="4"/>
    <n v="3"/>
    <s v=""/>
    <s v=""/>
    <x v="1"/>
    <x v="1"/>
    <x v="0"/>
    <n v="1"/>
    <m/>
    <m/>
    <m/>
    <m/>
    <m/>
    <m/>
    <m/>
    <m/>
    <n v="1"/>
    <n v="1"/>
    <m/>
    <n v="1"/>
    <m/>
    <n v="1"/>
    <m/>
    <m/>
    <m/>
    <s v="107.135.236.73"/>
    <x v="2"/>
    <d v="1899-12-30T19:28:55"/>
  </r>
  <r>
    <s v="R_bdt5KPOuZRrrfr7"/>
    <n v="5"/>
    <x v="0"/>
    <s v="Freshman"/>
    <x v="2"/>
    <x v="1"/>
    <x v="1"/>
    <n v="1"/>
    <n v="1"/>
    <n v="0"/>
    <s v="ON"/>
    <s v="ON"/>
    <s v="ON"/>
    <s v="ON"/>
    <s v="ON"/>
    <s v="iPod"/>
    <m/>
    <s v="Apple Macbook"/>
    <n v="1"/>
    <n v="3"/>
    <s v="NO"/>
    <s v="FALSE"/>
    <n v="1"/>
    <m/>
    <m/>
    <m/>
    <m/>
    <m/>
    <x v="4"/>
    <x v="0"/>
    <x v="0"/>
    <m/>
    <m/>
    <m/>
    <m/>
    <m/>
    <m/>
    <m/>
    <m/>
    <m/>
    <m/>
    <m/>
    <m/>
    <n v="3"/>
    <x v="2"/>
    <n v="3"/>
    <n v="1"/>
    <n v="1"/>
    <x v="1"/>
    <n v="3"/>
    <n v="2"/>
    <n v="2"/>
    <n v="4"/>
    <n v="3"/>
    <n v="3"/>
    <n v="2"/>
    <n v="2"/>
    <n v="2"/>
    <n v="2"/>
    <n v="2"/>
    <n v="4"/>
    <n v="4"/>
    <n v="4"/>
    <n v="1"/>
    <s v=""/>
    <x v="1"/>
    <x v="1"/>
    <x v="0"/>
    <m/>
    <m/>
    <m/>
    <m/>
    <m/>
    <m/>
    <m/>
    <m/>
    <m/>
    <m/>
    <m/>
    <m/>
    <n v="1"/>
    <m/>
    <m/>
    <m/>
    <m/>
    <m/>
    <s v="128.62.77.183"/>
    <x v="6"/>
    <d v="1899-12-30T00:00:02"/>
  </r>
  <r>
    <s v="R_bd9p1yllviQD8O1"/>
    <n v="0"/>
    <x v="0"/>
    <s v="Freshman"/>
    <x v="1"/>
    <x v="1"/>
    <x v="1"/>
    <n v="0"/>
    <n v="1"/>
    <n v="1"/>
    <m/>
    <m/>
    <m/>
    <m/>
    <m/>
    <s v="iPod"/>
    <s v="iPad"/>
    <s v="Other"/>
    <n v="0"/>
    <n v="2"/>
    <s v="NO"/>
    <s v="FALSE"/>
    <m/>
    <m/>
    <n v="1"/>
    <m/>
    <m/>
    <m/>
    <x v="4"/>
    <x v="4"/>
    <x v="0"/>
    <m/>
    <m/>
    <n v="1"/>
    <m/>
    <m/>
    <m/>
    <m/>
    <n v="1"/>
    <n v="1"/>
    <n v="1"/>
    <m/>
    <m/>
    <n v="4"/>
    <x v="2"/>
    <n v="3"/>
    <n v="3"/>
    <n v="3"/>
    <x v="0"/>
    <n v="4"/>
    <n v="3"/>
    <n v="4"/>
    <n v="4"/>
    <n v="2"/>
    <n v="4"/>
    <n v="2"/>
    <n v="2"/>
    <n v="4"/>
    <n v="2"/>
    <n v="2"/>
    <n v="4"/>
    <n v="4"/>
    <n v="3"/>
    <s v=""/>
    <s v=""/>
    <x v="4"/>
    <x v="0"/>
    <x v="0"/>
    <n v="1"/>
    <m/>
    <m/>
    <m/>
    <m/>
    <m/>
    <n v="1"/>
    <m/>
    <m/>
    <m/>
    <m/>
    <m/>
    <n v="1"/>
    <m/>
    <n v="1"/>
    <m/>
    <m/>
    <m/>
    <s v="99.70.94.53"/>
    <x v="4"/>
    <d v="1899-12-30T02:04:17"/>
  </r>
  <r>
    <s v="R_bCt5fQMO42tEVtb"/>
    <n v="0"/>
    <x v="0"/>
    <s v="Freshman"/>
    <x v="1"/>
    <x v="3"/>
    <x v="3"/>
    <n v="1"/>
    <n v="1"/>
    <n v="0"/>
    <m/>
    <m/>
    <m/>
    <m/>
    <m/>
    <s v="iPod"/>
    <s v="iPad"/>
    <s v="Lenovo"/>
    <n v="0"/>
    <n v="3"/>
    <s v="NO"/>
    <s v="FALSE"/>
    <n v="1"/>
    <m/>
    <m/>
    <m/>
    <m/>
    <m/>
    <x v="0"/>
    <x v="1"/>
    <x v="0"/>
    <m/>
    <m/>
    <m/>
    <m/>
    <m/>
    <m/>
    <m/>
    <m/>
    <n v="1"/>
    <n v="1"/>
    <m/>
    <m/>
    <n v="3"/>
    <x v="3"/>
    <n v="2"/>
    <n v="2"/>
    <n v="2"/>
    <x v="0"/>
    <n v="3"/>
    <n v="2"/>
    <n v="4"/>
    <n v="2"/>
    <n v="2"/>
    <n v="2"/>
    <n v="2"/>
    <n v="2"/>
    <n v="2"/>
    <n v="2"/>
    <n v="2"/>
    <n v="3"/>
    <n v="3"/>
    <n v="2"/>
    <s v=""/>
    <n v="1"/>
    <x v="1"/>
    <x v="1"/>
    <x v="0"/>
    <m/>
    <m/>
    <m/>
    <m/>
    <m/>
    <m/>
    <m/>
    <m/>
    <m/>
    <m/>
    <m/>
    <m/>
    <m/>
    <m/>
    <m/>
    <m/>
    <m/>
    <m/>
    <s v="108.213.137.117"/>
    <x v="5"/>
    <d v="1899-12-30T14:51:03"/>
  </r>
  <r>
    <s v="R_bBGi0yFaI4Rnx6R"/>
    <n v="5"/>
    <x v="0"/>
    <s v="Freshman"/>
    <x v="2"/>
    <x v="1"/>
    <x v="1"/>
    <n v="1"/>
    <n v="1"/>
    <n v="0"/>
    <s v="ON"/>
    <s v="ON"/>
    <s v="ON"/>
    <s v="ON"/>
    <s v="ON"/>
    <s v="iPod"/>
    <m/>
    <s v="Apple Macbook"/>
    <n v="1"/>
    <n v="3"/>
    <s v="NO"/>
    <s v="FALSE"/>
    <n v="1"/>
    <m/>
    <m/>
    <m/>
    <m/>
    <m/>
    <x v="3"/>
    <x v="8"/>
    <x v="0"/>
    <m/>
    <n v="1"/>
    <m/>
    <m/>
    <m/>
    <m/>
    <m/>
    <m/>
    <n v="1"/>
    <n v="1"/>
    <m/>
    <m/>
    <n v="2"/>
    <x v="0"/>
    <n v="3"/>
    <n v="2"/>
    <n v="2"/>
    <x v="1"/>
    <n v="4"/>
    <n v="2"/>
    <n v="4"/>
    <n v="5"/>
    <n v="4"/>
    <n v="2"/>
    <n v="1"/>
    <n v="1"/>
    <n v="1"/>
    <n v="1"/>
    <n v="1"/>
    <n v="4"/>
    <n v="4"/>
    <n v="3"/>
    <s v=""/>
    <s v=""/>
    <x v="0"/>
    <x v="0"/>
    <x v="0"/>
    <m/>
    <m/>
    <m/>
    <m/>
    <m/>
    <m/>
    <m/>
    <m/>
    <m/>
    <m/>
    <m/>
    <m/>
    <n v="1"/>
    <m/>
    <n v="1"/>
    <m/>
    <m/>
    <m/>
    <s v="166.173.186.95"/>
    <x v="2"/>
    <d v="1899-12-30T04:36:34"/>
  </r>
  <r>
    <s v="R_b8cDKS7dCnCoD3L"/>
    <n v="5"/>
    <x v="0"/>
    <s v="Freshman"/>
    <x v="1"/>
    <x v="4"/>
    <x v="4"/>
    <n v="0"/>
    <n v="1"/>
    <n v="1"/>
    <s v="ON"/>
    <s v="ON"/>
    <s v="ON"/>
    <s v="ON"/>
    <s v="ON"/>
    <s v="Other"/>
    <s v="Other"/>
    <s v="Apple Macbook"/>
    <n v="1"/>
    <n v="2"/>
    <s v="NO"/>
    <s v="FALSE"/>
    <n v="1"/>
    <m/>
    <m/>
    <m/>
    <m/>
    <m/>
    <x v="3"/>
    <x v="1"/>
    <x v="0"/>
    <m/>
    <m/>
    <m/>
    <m/>
    <m/>
    <m/>
    <m/>
    <m/>
    <n v="1"/>
    <n v="1"/>
    <m/>
    <m/>
    <n v="3"/>
    <x v="0"/>
    <n v="4"/>
    <n v="2"/>
    <n v="1"/>
    <x v="1"/>
    <n v="4"/>
    <n v="3"/>
    <n v="4"/>
    <n v="2"/>
    <n v="4"/>
    <n v="4"/>
    <n v="2"/>
    <n v="3"/>
    <n v="3"/>
    <n v="2"/>
    <n v="3"/>
    <n v="4"/>
    <n v="3"/>
    <n v="1"/>
    <s v=""/>
    <n v="1"/>
    <x v="4"/>
    <x v="4"/>
    <x v="0"/>
    <m/>
    <m/>
    <m/>
    <m/>
    <m/>
    <m/>
    <n v="1"/>
    <n v="1"/>
    <m/>
    <m/>
    <m/>
    <m/>
    <n v="1"/>
    <n v="1"/>
    <n v="1"/>
    <m/>
    <m/>
    <m/>
    <s v="128.62.70.187"/>
    <x v="0"/>
    <d v="1899-12-30T08:22:24"/>
  </r>
  <r>
    <s v="R_b3Luh98USSSpy9T"/>
    <n v="5"/>
    <x v="0"/>
    <s v="Freshman"/>
    <x v="2"/>
    <x v="0"/>
    <x v="0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4"/>
    <x v="1"/>
    <x v="0"/>
    <m/>
    <m/>
    <m/>
    <m/>
    <m/>
    <m/>
    <m/>
    <n v="1"/>
    <n v="1"/>
    <m/>
    <m/>
    <m/>
    <n v="4"/>
    <x v="2"/>
    <n v="3"/>
    <n v="3"/>
    <n v="3"/>
    <x v="1"/>
    <n v="4"/>
    <n v="3"/>
    <n v="5"/>
    <n v="1"/>
    <n v="4"/>
    <n v="4"/>
    <n v="2"/>
    <n v="3"/>
    <n v="4"/>
    <n v="2"/>
    <n v="3"/>
    <n v="4"/>
    <n v="4"/>
    <n v="3"/>
    <s v=""/>
    <s v=""/>
    <x v="1"/>
    <x v="1"/>
    <x v="0"/>
    <m/>
    <m/>
    <m/>
    <m/>
    <m/>
    <m/>
    <n v="1"/>
    <n v="1"/>
    <m/>
    <n v="1"/>
    <n v="1"/>
    <m/>
    <n v="1"/>
    <m/>
    <n v="1"/>
    <m/>
    <m/>
    <m/>
    <s v="99.100.103.232"/>
    <x v="3"/>
    <d v="1899-12-30T11:26:51"/>
  </r>
  <r>
    <s v="R_b1NNf83xuAhWaqh"/>
    <n v="3"/>
    <x v="0"/>
    <s v="Freshman"/>
    <x v="0"/>
    <x v="1"/>
    <x v="1"/>
    <n v="1"/>
    <n v="1"/>
    <n v="0"/>
    <m/>
    <s v="ON"/>
    <s v="ON"/>
    <s v="ON"/>
    <m/>
    <s v="iPod"/>
    <s v="iPad"/>
    <s v="Apple Macbook"/>
    <n v="1"/>
    <n v="4"/>
    <s v="YES"/>
    <s v="FALSE"/>
    <n v="1"/>
    <m/>
    <m/>
    <m/>
    <m/>
    <m/>
    <x v="5"/>
    <x v="9"/>
    <x v="0"/>
    <m/>
    <n v="1"/>
    <n v="1"/>
    <n v="1"/>
    <m/>
    <n v="1"/>
    <n v="1"/>
    <n v="1"/>
    <n v="1"/>
    <n v="1"/>
    <m/>
    <m/>
    <n v="4"/>
    <x v="2"/>
    <n v="5"/>
    <n v="2"/>
    <n v="2"/>
    <x v="0"/>
    <n v="2"/>
    <n v="4"/>
    <n v="4"/>
    <n v="4"/>
    <n v="2"/>
    <n v="3"/>
    <n v="1"/>
    <n v="4"/>
    <n v="4"/>
    <n v="2"/>
    <n v="2"/>
    <n v="5"/>
    <n v="4"/>
    <n v="3"/>
    <s v=""/>
    <s v=""/>
    <x v="2"/>
    <x v="1"/>
    <x v="1"/>
    <m/>
    <m/>
    <m/>
    <m/>
    <m/>
    <m/>
    <m/>
    <m/>
    <m/>
    <n v="1"/>
    <n v="1"/>
    <n v="1"/>
    <n v="1"/>
    <m/>
    <n v="1"/>
    <m/>
    <m/>
    <n v="1"/>
    <s v="76.187.60.2"/>
    <x v="1"/>
    <d v="1899-12-30T12:44:48"/>
  </r>
  <r>
    <s v="R_aW59d7dhk1Owbzv"/>
    <n v="4"/>
    <x v="0"/>
    <s v="Freshman"/>
    <x v="2"/>
    <x v="1"/>
    <x v="1"/>
    <n v="0"/>
    <n v="0"/>
    <n v="0"/>
    <s v="ON"/>
    <s v="ON"/>
    <s v="ON"/>
    <s v="ON"/>
    <m/>
    <s v="Other"/>
    <s v="Samsung"/>
    <s v="Lenovo"/>
    <n v="0"/>
    <n v="0"/>
    <s v="NO"/>
    <s v="TRUE"/>
    <m/>
    <n v="1"/>
    <m/>
    <m/>
    <m/>
    <m/>
    <x v="0"/>
    <x v="7"/>
    <x v="0"/>
    <m/>
    <n v="1"/>
    <n v="1"/>
    <n v="1"/>
    <n v="1"/>
    <n v="1"/>
    <n v="1"/>
    <n v="1"/>
    <n v="1"/>
    <n v="1"/>
    <m/>
    <m/>
    <n v="3"/>
    <x v="2"/>
    <n v="4"/>
    <n v="3"/>
    <n v="2"/>
    <x v="1"/>
    <n v="5"/>
    <n v="3"/>
    <n v="5"/>
    <n v="5"/>
    <n v="3"/>
    <n v="3"/>
    <n v="4"/>
    <n v="3"/>
    <n v="3"/>
    <n v="3"/>
    <n v="3"/>
    <n v="5"/>
    <n v="4"/>
    <n v="2"/>
    <s v=""/>
    <n v="1"/>
    <x v="2"/>
    <x v="2"/>
    <x v="2"/>
    <n v="1"/>
    <m/>
    <m/>
    <m/>
    <n v="1"/>
    <m/>
    <n v="1"/>
    <m/>
    <m/>
    <n v="1"/>
    <n v="1"/>
    <n v="1"/>
    <n v="1"/>
    <m/>
    <m/>
    <m/>
    <m/>
    <m/>
    <s v="72.182.23.206"/>
    <x v="2"/>
    <d v="1899-12-30T11:12:58"/>
  </r>
  <r>
    <s v="R_a4amtklvzONRZc1"/>
    <n v="0"/>
    <x v="0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2"/>
    <x v="0"/>
    <m/>
    <m/>
    <n v="1"/>
    <n v="1"/>
    <n v="1"/>
    <n v="1"/>
    <m/>
    <n v="1"/>
    <m/>
    <m/>
    <n v="1"/>
    <m/>
    <n v="4"/>
    <x v="1"/>
    <n v="5"/>
    <n v="3"/>
    <n v="4"/>
    <x v="2"/>
    <n v="4"/>
    <n v="3"/>
    <n v="5"/>
    <n v="4"/>
    <n v="5"/>
    <n v="4"/>
    <n v="3"/>
    <n v="3"/>
    <n v="4"/>
    <n v="4"/>
    <n v="4"/>
    <n v="4"/>
    <n v="4"/>
    <n v="4"/>
    <n v="1"/>
    <s v=""/>
    <x v="4"/>
    <x v="4"/>
    <x v="0"/>
    <m/>
    <m/>
    <m/>
    <m/>
    <n v="1"/>
    <m/>
    <n v="1"/>
    <m/>
    <m/>
    <m/>
    <n v="1"/>
    <m/>
    <n v="1"/>
    <m/>
    <n v="1"/>
    <m/>
    <m/>
    <m/>
    <s v="166.176.123.251"/>
    <x v="2"/>
    <d v="1899-12-30T11:54:48"/>
  </r>
  <r>
    <s v="R_9uZPrROhM37t06F"/>
    <n v="0"/>
    <x v="0"/>
    <s v="Freshman"/>
    <x v="2"/>
    <x v="1"/>
    <x v="1"/>
    <n v="1"/>
    <n v="1"/>
    <n v="0"/>
    <m/>
    <m/>
    <m/>
    <m/>
    <m/>
    <s v="iPod"/>
    <s v="iPad Mini"/>
    <s v="Apple Macbook"/>
    <n v="1"/>
    <n v="4"/>
    <s v="YES"/>
    <s v="FALSE"/>
    <n v="1"/>
    <m/>
    <m/>
    <m/>
    <m/>
    <m/>
    <x v="3"/>
    <x v="0"/>
    <x v="0"/>
    <m/>
    <m/>
    <m/>
    <m/>
    <m/>
    <m/>
    <m/>
    <m/>
    <m/>
    <m/>
    <m/>
    <m/>
    <n v="3"/>
    <x v="2"/>
    <n v="3"/>
    <n v="2"/>
    <n v="2"/>
    <x v="1"/>
    <n v="4"/>
    <m/>
    <n v="4"/>
    <n v="3"/>
    <n v="2"/>
    <n v="2"/>
    <n v="2"/>
    <n v="3"/>
    <n v="2"/>
    <n v="2"/>
    <n v="2"/>
    <n v="4"/>
    <n v="4"/>
    <n v="4"/>
    <n v="1"/>
    <s v=""/>
    <x v="1"/>
    <x v="1"/>
    <x v="0"/>
    <n v="1"/>
    <m/>
    <m/>
    <m/>
    <m/>
    <n v="1"/>
    <m/>
    <m/>
    <m/>
    <m/>
    <m/>
    <m/>
    <m/>
    <m/>
    <m/>
    <m/>
    <m/>
    <m/>
    <s v="76.185.77.27"/>
    <x v="3"/>
    <d v="1899-12-30T17:10:10"/>
  </r>
  <r>
    <s v="R_9RJ3oyg4IIfntcN"/>
    <n v="5"/>
    <x v="0"/>
    <s v="Freshman"/>
    <x v="0"/>
    <x v="3"/>
    <x v="3"/>
    <n v="1"/>
    <n v="1"/>
    <n v="0"/>
    <s v="ON"/>
    <s v="ON"/>
    <s v="ON"/>
    <s v="ON"/>
    <s v="ON"/>
    <s v="iPod"/>
    <m/>
    <s v="Apple Macbook"/>
    <n v="1"/>
    <n v="3"/>
    <s v="NO"/>
    <s v="FALSE"/>
    <n v="1"/>
    <m/>
    <m/>
    <m/>
    <m/>
    <m/>
    <x v="0"/>
    <x v="8"/>
    <x v="0"/>
    <m/>
    <m/>
    <m/>
    <n v="1"/>
    <m/>
    <m/>
    <m/>
    <n v="1"/>
    <n v="1"/>
    <m/>
    <m/>
    <m/>
    <n v="2"/>
    <x v="1"/>
    <n v="4"/>
    <n v="4"/>
    <n v="2"/>
    <x v="1"/>
    <n v="4"/>
    <n v="2"/>
    <n v="1"/>
    <n v="2"/>
    <n v="3"/>
    <n v="4"/>
    <n v="1"/>
    <n v="4"/>
    <n v="4"/>
    <n v="3"/>
    <n v="2"/>
    <n v="3"/>
    <n v="2"/>
    <n v="2"/>
    <s v=""/>
    <n v="1"/>
    <x v="1"/>
    <x v="2"/>
    <x v="1"/>
    <n v="1"/>
    <m/>
    <m/>
    <m/>
    <m/>
    <n v="1"/>
    <m/>
    <m/>
    <m/>
    <n v="1"/>
    <m/>
    <m/>
    <n v="1"/>
    <n v="1"/>
    <n v="1"/>
    <m/>
    <m/>
    <m/>
    <s v="76.107.232.104"/>
    <x v="7"/>
    <d v="1899-12-30T15:21:38"/>
  </r>
  <r>
    <s v="R_9nrswpPPINADeaV"/>
    <n v="5"/>
    <x v="0"/>
    <s v="Freshman"/>
    <x v="0"/>
    <x v="0"/>
    <x v="0"/>
    <n v="0"/>
    <n v="1"/>
    <n v="1"/>
    <s v="ON"/>
    <s v="ON"/>
    <s v="ON"/>
    <s v="ON"/>
    <s v="ON"/>
    <s v="Other"/>
    <s v="Other"/>
    <s v="Apple Macbook"/>
    <n v="1"/>
    <n v="2"/>
    <s v="NO"/>
    <s v="FALSE"/>
    <n v="1"/>
    <m/>
    <m/>
    <m/>
    <m/>
    <m/>
    <x v="5"/>
    <x v="1"/>
    <x v="0"/>
    <m/>
    <m/>
    <m/>
    <m/>
    <m/>
    <m/>
    <m/>
    <n v="1"/>
    <n v="1"/>
    <m/>
    <m/>
    <m/>
    <n v="5"/>
    <x v="0"/>
    <n v="1"/>
    <n v="1"/>
    <n v="1"/>
    <x v="3"/>
    <n v="2"/>
    <n v="3"/>
    <n v="5"/>
    <n v="4"/>
    <n v="4"/>
    <n v="3"/>
    <n v="1"/>
    <n v="3"/>
    <n v="3"/>
    <n v="2"/>
    <n v="4"/>
    <n v="5"/>
    <n v="4"/>
    <n v="3"/>
    <s v=""/>
    <s v=""/>
    <x v="0"/>
    <x v="0"/>
    <x v="0"/>
    <n v="1"/>
    <m/>
    <m/>
    <m/>
    <n v="1"/>
    <m/>
    <n v="1"/>
    <n v="1"/>
    <m/>
    <m/>
    <m/>
    <m/>
    <n v="1"/>
    <m/>
    <m/>
    <m/>
    <m/>
    <m/>
    <s v="70.112.200.92"/>
    <x v="5"/>
    <d v="1899-12-30T16:43:43"/>
  </r>
  <r>
    <s v="R_9nmgiDsDcmvghwh"/>
    <n v="5"/>
    <x v="0"/>
    <s v="Freshman"/>
    <x v="0"/>
    <x v="3"/>
    <x v="3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3"/>
    <x v="1"/>
    <x v="0"/>
    <m/>
    <m/>
    <m/>
    <m/>
    <m/>
    <m/>
    <m/>
    <n v="1"/>
    <n v="1"/>
    <m/>
    <m/>
    <m/>
    <n v="3"/>
    <x v="2"/>
    <n v="3"/>
    <n v="1"/>
    <n v="1"/>
    <x v="0"/>
    <n v="4"/>
    <n v="2"/>
    <n v="4"/>
    <n v="5"/>
    <n v="2"/>
    <n v="3"/>
    <n v="2"/>
    <n v="3"/>
    <n v="3"/>
    <n v="2"/>
    <n v="2"/>
    <n v="4"/>
    <n v="3"/>
    <n v="3"/>
    <s v=""/>
    <s v=""/>
    <x v="0"/>
    <x v="0"/>
    <x v="0"/>
    <m/>
    <m/>
    <m/>
    <m/>
    <m/>
    <m/>
    <m/>
    <m/>
    <m/>
    <m/>
    <m/>
    <m/>
    <n v="1"/>
    <m/>
    <n v="1"/>
    <m/>
    <m/>
    <m/>
    <s v="75.31.84.222"/>
    <x v="5"/>
    <d v="1899-12-30T20:04:47"/>
  </r>
  <r>
    <s v="R_9Ae9t2xEeQRV7M1"/>
    <n v="0"/>
    <x v="0"/>
    <s v="Freshman"/>
    <x v="1"/>
    <x v="1"/>
    <x v="1"/>
    <n v="1"/>
    <n v="1"/>
    <n v="0"/>
    <m/>
    <m/>
    <m/>
    <m/>
    <m/>
    <s v="iPod"/>
    <s v="iPad"/>
    <s v="Other"/>
    <n v="0"/>
    <n v="3"/>
    <s v="NO"/>
    <s v="FALSE"/>
    <n v="1"/>
    <m/>
    <m/>
    <m/>
    <m/>
    <m/>
    <x v="2"/>
    <x v="0"/>
    <x v="0"/>
    <m/>
    <m/>
    <m/>
    <m/>
    <m/>
    <m/>
    <m/>
    <m/>
    <m/>
    <m/>
    <m/>
    <m/>
    <n v="4"/>
    <x v="2"/>
    <n v="4"/>
    <n v="2"/>
    <n v="2"/>
    <x v="0"/>
    <n v="3"/>
    <n v="3"/>
    <n v="4"/>
    <n v="3"/>
    <n v="2"/>
    <n v="2"/>
    <n v="2"/>
    <n v="2"/>
    <n v="2"/>
    <n v="2"/>
    <n v="2"/>
    <n v="3"/>
    <n v="4"/>
    <n v="3"/>
    <s v=""/>
    <s v=""/>
    <x v="1"/>
    <x v="1"/>
    <x v="0"/>
    <m/>
    <m/>
    <m/>
    <m/>
    <m/>
    <m/>
    <m/>
    <m/>
    <m/>
    <m/>
    <m/>
    <m/>
    <m/>
    <m/>
    <m/>
    <m/>
    <m/>
    <m/>
    <s v="128.62.73.230"/>
    <x v="0"/>
    <d v="1899-12-30T10:24:49"/>
  </r>
  <r>
    <s v="R_8zR7pyczcZznD5r"/>
    <n v="0"/>
    <x v="0"/>
    <s v="Freshman"/>
    <x v="2"/>
    <x v="4"/>
    <x v="4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1"/>
    <x v="8"/>
    <x v="0"/>
    <m/>
    <m/>
    <n v="1"/>
    <n v="1"/>
    <m/>
    <n v="1"/>
    <m/>
    <m/>
    <m/>
    <m/>
    <m/>
    <m/>
    <n v="4"/>
    <x v="2"/>
    <n v="4"/>
    <n v="2"/>
    <n v="2"/>
    <x v="2"/>
    <n v="4"/>
    <n v="4"/>
    <n v="4"/>
    <n v="2"/>
    <n v="4"/>
    <n v="4"/>
    <n v="2"/>
    <n v="2"/>
    <n v="4"/>
    <n v="3"/>
    <n v="3"/>
    <n v="5"/>
    <n v="4"/>
    <n v="4"/>
    <n v="1"/>
    <s v=""/>
    <x v="0"/>
    <x v="1"/>
    <x v="0"/>
    <n v="1"/>
    <n v="1"/>
    <m/>
    <m/>
    <m/>
    <m/>
    <m/>
    <m/>
    <m/>
    <m/>
    <n v="1"/>
    <n v="1"/>
    <n v="1"/>
    <m/>
    <m/>
    <m/>
    <m/>
    <m/>
    <s v="173.70.222.123"/>
    <x v="2"/>
    <d v="1899-12-30T00:27:03"/>
  </r>
  <r>
    <s v="R_8wT2LWmjTKVpAih"/>
    <n v="4"/>
    <x v="0"/>
    <s v="Freshman"/>
    <x v="0"/>
    <x v="0"/>
    <x v="0"/>
    <n v="1"/>
    <n v="1"/>
    <n v="0"/>
    <s v="ON"/>
    <s v="ON"/>
    <s v="ON"/>
    <s v="ON"/>
    <m/>
    <s v="iPod"/>
    <s v="Other"/>
    <s v="Apple Macbook"/>
    <n v="1"/>
    <n v="3"/>
    <s v="NO"/>
    <s v="FALSE"/>
    <n v="1"/>
    <m/>
    <m/>
    <m/>
    <m/>
    <m/>
    <x v="3"/>
    <x v="0"/>
    <x v="0"/>
    <m/>
    <m/>
    <m/>
    <m/>
    <m/>
    <m/>
    <m/>
    <m/>
    <m/>
    <m/>
    <m/>
    <m/>
    <n v="1"/>
    <x v="3"/>
    <n v="3"/>
    <n v="1"/>
    <n v="1"/>
    <x v="3"/>
    <n v="5"/>
    <n v="1"/>
    <n v="4"/>
    <n v="5"/>
    <n v="2"/>
    <n v="2"/>
    <n v="1"/>
    <n v="1"/>
    <n v="3"/>
    <n v="3"/>
    <n v="3"/>
    <n v="2"/>
    <n v="2"/>
    <n v="1"/>
    <s v=""/>
    <n v="1"/>
    <x v="2"/>
    <x v="0"/>
    <x v="1"/>
    <m/>
    <m/>
    <m/>
    <m/>
    <m/>
    <m/>
    <m/>
    <m/>
    <m/>
    <n v="1"/>
    <m/>
    <m/>
    <n v="1"/>
    <m/>
    <n v="1"/>
    <m/>
    <m/>
    <m/>
    <s v="107.217.97.198"/>
    <x v="3"/>
    <d v="1899-12-30T15:36:01"/>
  </r>
  <r>
    <s v="R_8p5YOcW6Ti72PiZ"/>
    <n v="0"/>
    <x v="0"/>
    <s v="Freshman"/>
    <x v="2"/>
    <x v="1"/>
    <x v="1"/>
    <n v="0"/>
    <n v="0"/>
    <n v="0"/>
    <m/>
    <m/>
    <m/>
    <m/>
    <m/>
    <s v="iPod"/>
    <s v="Other"/>
    <s v="HP"/>
    <n v="0"/>
    <n v="1"/>
    <s v="NO"/>
    <s v="FALSE"/>
    <m/>
    <n v="1"/>
    <m/>
    <m/>
    <m/>
    <m/>
    <x v="4"/>
    <x v="0"/>
    <x v="0"/>
    <m/>
    <m/>
    <m/>
    <m/>
    <m/>
    <m/>
    <m/>
    <m/>
    <m/>
    <m/>
    <m/>
    <m/>
    <n v="3"/>
    <x v="2"/>
    <n v="4"/>
    <n v="2"/>
    <n v="2"/>
    <x v="1"/>
    <n v="3"/>
    <n v="4"/>
    <n v="4"/>
    <n v="4"/>
    <n v="3"/>
    <n v="3"/>
    <n v="3"/>
    <n v="3"/>
    <n v="4"/>
    <n v="3"/>
    <n v="4"/>
    <n v="4"/>
    <n v="4"/>
    <n v="2"/>
    <s v=""/>
    <n v="1"/>
    <x v="1"/>
    <x v="1"/>
    <x v="0"/>
    <m/>
    <m/>
    <m/>
    <m/>
    <m/>
    <m/>
    <m/>
    <m/>
    <m/>
    <n v="1"/>
    <n v="1"/>
    <n v="1"/>
    <n v="1"/>
    <m/>
    <n v="1"/>
    <m/>
    <m/>
    <m/>
    <s v="68.203.27.115"/>
    <x v="2"/>
    <d v="1899-12-30T19:19:01"/>
  </r>
  <r>
    <s v="R_8ozqhPUYyDDiK4l"/>
    <n v="0"/>
    <x v="0"/>
    <s v="Freshman"/>
    <x v="2"/>
    <x v="1"/>
    <x v="1"/>
    <n v="0"/>
    <n v="0"/>
    <n v="0"/>
    <m/>
    <m/>
    <m/>
    <m/>
    <m/>
    <s v="Other"/>
    <s v="Other Android"/>
    <s v="Dell"/>
    <n v="0"/>
    <n v="0"/>
    <s v="NO"/>
    <s v="TRUE"/>
    <m/>
    <m/>
    <n v="1"/>
    <m/>
    <m/>
    <m/>
    <x v="5"/>
    <x v="5"/>
    <x v="0"/>
    <m/>
    <m/>
    <n v="1"/>
    <m/>
    <m/>
    <m/>
    <m/>
    <m/>
    <m/>
    <m/>
    <m/>
    <m/>
    <n v="2"/>
    <x v="2"/>
    <n v="4"/>
    <n v="1"/>
    <n v="2"/>
    <x v="1"/>
    <n v="4"/>
    <n v="1"/>
    <n v="4"/>
    <n v="4"/>
    <n v="3"/>
    <n v="4"/>
    <n v="4"/>
    <n v="4"/>
    <n v="3"/>
    <n v="1"/>
    <n v="1"/>
    <n v="2"/>
    <n v="4"/>
    <n v="2"/>
    <s v=""/>
    <n v="1"/>
    <x v="2"/>
    <x v="2"/>
    <x v="1"/>
    <n v="1"/>
    <m/>
    <m/>
    <m/>
    <m/>
    <m/>
    <m/>
    <m/>
    <m/>
    <m/>
    <n v="1"/>
    <m/>
    <n v="1"/>
    <n v="1"/>
    <n v="1"/>
    <m/>
    <n v="1"/>
    <m/>
    <s v="219.80.238.185"/>
    <x v="1"/>
    <d v="1899-12-30T21:39:03"/>
  </r>
  <r>
    <s v="R_8oWVFKKkYNFDm73"/>
    <n v="5"/>
    <x v="0"/>
    <s v="Freshman"/>
    <x v="2"/>
    <x v="0"/>
    <x v="0"/>
    <n v="1"/>
    <n v="1"/>
    <n v="0"/>
    <s v="ON"/>
    <s v="ON"/>
    <s v="ON"/>
    <s v="ON"/>
    <s v="ON"/>
    <s v="iPod"/>
    <s v="Other"/>
    <s v="Apple Macbook"/>
    <n v="1"/>
    <n v="3"/>
    <s v="NO"/>
    <s v="FALSE"/>
    <n v="1"/>
    <m/>
    <m/>
    <m/>
    <m/>
    <m/>
    <x v="4"/>
    <x v="1"/>
    <x v="0"/>
    <m/>
    <m/>
    <n v="1"/>
    <m/>
    <m/>
    <m/>
    <m/>
    <m/>
    <n v="1"/>
    <m/>
    <m/>
    <m/>
    <n v="4"/>
    <x v="0"/>
    <n v="4"/>
    <n v="2"/>
    <n v="2"/>
    <x v="3"/>
    <n v="4"/>
    <n v="3"/>
    <n v="4"/>
    <n v="2"/>
    <n v="1"/>
    <n v="3"/>
    <n v="2"/>
    <n v="4"/>
    <m/>
    <n v="3"/>
    <n v="3"/>
    <n v="4"/>
    <n v="3"/>
    <n v="2"/>
    <s v=""/>
    <n v="1"/>
    <x v="0"/>
    <x v="1"/>
    <x v="0"/>
    <n v="1"/>
    <m/>
    <m/>
    <m/>
    <n v="1"/>
    <m/>
    <m/>
    <n v="1"/>
    <m/>
    <n v="1"/>
    <m/>
    <m/>
    <n v="1"/>
    <m/>
    <m/>
    <m/>
    <m/>
    <m/>
    <s v="68.203.178.239"/>
    <x v="1"/>
    <d v="1899-12-30T22:40:42"/>
  </r>
  <r>
    <s v="R_8DquNBKojXl85Eh"/>
    <n v="0"/>
    <x v="0"/>
    <s v="Freshman"/>
    <x v="2"/>
    <x v="0"/>
    <x v="0"/>
    <n v="0"/>
    <n v="1"/>
    <n v="1"/>
    <m/>
    <m/>
    <m/>
    <m/>
    <m/>
    <s v="iPod"/>
    <m/>
    <s v="HP"/>
    <n v="0"/>
    <n v="2"/>
    <s v="NO"/>
    <s v="FALSE"/>
    <n v="1"/>
    <m/>
    <m/>
    <m/>
    <m/>
    <m/>
    <x v="3"/>
    <x v="0"/>
    <x v="0"/>
    <m/>
    <m/>
    <m/>
    <m/>
    <m/>
    <m/>
    <m/>
    <m/>
    <m/>
    <m/>
    <m/>
    <m/>
    <n v="2"/>
    <x v="0"/>
    <n v="4"/>
    <n v="2"/>
    <n v="2"/>
    <x v="1"/>
    <n v="4"/>
    <n v="4"/>
    <n v="1"/>
    <n v="5"/>
    <n v="4"/>
    <n v="4"/>
    <n v="3"/>
    <n v="4"/>
    <n v="4"/>
    <n v="2"/>
    <n v="4"/>
    <n v="5"/>
    <n v="4"/>
    <n v="2"/>
    <s v=""/>
    <n v="1"/>
    <x v="2"/>
    <x v="4"/>
    <x v="1"/>
    <n v="1"/>
    <m/>
    <m/>
    <m/>
    <m/>
    <m/>
    <m/>
    <n v="1"/>
    <m/>
    <n v="1"/>
    <n v="1"/>
    <n v="1"/>
    <n v="1"/>
    <m/>
    <n v="1"/>
    <m/>
    <m/>
    <m/>
    <s v="50.93.153.154"/>
    <x v="1"/>
    <d v="1899-12-30T20:50:03"/>
  </r>
  <r>
    <s v="R_87DRUvxLBcZ6Bs9"/>
    <n v="1"/>
    <x v="0"/>
    <s v="Freshman"/>
    <x v="2"/>
    <x v="0"/>
    <x v="0"/>
    <n v="0"/>
    <n v="0"/>
    <n v="0"/>
    <s v="ON"/>
    <m/>
    <m/>
    <m/>
    <m/>
    <s v="Zune"/>
    <s v="iPad"/>
    <s v="Lenovo"/>
    <n v="0"/>
    <n v="1"/>
    <s v="NO"/>
    <s v="FALSE"/>
    <m/>
    <n v="1"/>
    <m/>
    <m/>
    <m/>
    <m/>
    <x v="3"/>
    <x v="4"/>
    <x v="0"/>
    <m/>
    <m/>
    <n v="1"/>
    <m/>
    <m/>
    <m/>
    <m/>
    <n v="1"/>
    <n v="1"/>
    <n v="1"/>
    <m/>
    <m/>
    <n v="3"/>
    <x v="3"/>
    <n v="4"/>
    <n v="2"/>
    <n v="2"/>
    <x v="2"/>
    <n v="5"/>
    <n v="4"/>
    <n v="5"/>
    <n v="5"/>
    <n v="5"/>
    <n v="4"/>
    <n v="4"/>
    <n v="3"/>
    <n v="4"/>
    <n v="2"/>
    <n v="2"/>
    <n v="5"/>
    <n v="5"/>
    <n v="4"/>
    <n v="1"/>
    <s v=""/>
    <x v="0"/>
    <x v="4"/>
    <x v="0"/>
    <m/>
    <m/>
    <n v="1"/>
    <m/>
    <n v="1"/>
    <n v="1"/>
    <m/>
    <n v="1"/>
    <m/>
    <m/>
    <m/>
    <m/>
    <n v="1"/>
    <n v="1"/>
    <m/>
    <m/>
    <n v="1"/>
    <m/>
    <s v="71.252.196.19"/>
    <x v="2"/>
    <d v="1899-12-30T15:40:13"/>
  </r>
  <r>
    <s v="R_81grj5QaNfoOb3f"/>
    <n v="5"/>
    <x v="0"/>
    <s v="Freshman"/>
    <x v="2"/>
    <x v="0"/>
    <x v="0"/>
    <n v="0"/>
    <n v="0"/>
    <n v="0"/>
    <s v="ON"/>
    <s v="ON"/>
    <s v="ON"/>
    <s v="ON"/>
    <s v="ON"/>
    <s v="iPod"/>
    <s v="Other"/>
    <s v="Acer/Gateway"/>
    <n v="0"/>
    <n v="1"/>
    <s v="NO"/>
    <s v="FALSE"/>
    <m/>
    <n v="1"/>
    <m/>
    <m/>
    <m/>
    <m/>
    <x v="4"/>
    <x v="8"/>
    <x v="0"/>
    <m/>
    <m/>
    <n v="1"/>
    <m/>
    <m/>
    <m/>
    <m/>
    <m/>
    <n v="1"/>
    <n v="1"/>
    <m/>
    <m/>
    <n v="4"/>
    <x v="2"/>
    <n v="4"/>
    <n v="3"/>
    <n v="5"/>
    <x v="2"/>
    <n v="2"/>
    <n v="2"/>
    <n v="4"/>
    <n v="4"/>
    <n v="4"/>
    <n v="3"/>
    <n v="4"/>
    <n v="3"/>
    <n v="4"/>
    <n v="2"/>
    <n v="2"/>
    <n v="4"/>
    <n v="4"/>
    <n v="2"/>
    <s v=""/>
    <n v="1"/>
    <x v="3"/>
    <x v="2"/>
    <x v="1"/>
    <m/>
    <m/>
    <m/>
    <m/>
    <m/>
    <m/>
    <m/>
    <m/>
    <m/>
    <m/>
    <m/>
    <n v="1"/>
    <n v="1"/>
    <n v="1"/>
    <n v="1"/>
    <n v="1"/>
    <m/>
    <n v="1"/>
    <s v="70.113.51.119"/>
    <x v="0"/>
    <d v="1899-12-30T22:53:21"/>
  </r>
  <r>
    <s v="R_804luafKuvJOq8d"/>
    <n v="4"/>
    <x v="0"/>
    <s v="Freshman"/>
    <x v="1"/>
    <x v="0"/>
    <x v="0"/>
    <n v="1"/>
    <n v="1"/>
    <n v="0"/>
    <s v="ON"/>
    <s v="ON"/>
    <s v="ON"/>
    <s v="ON"/>
    <m/>
    <s v="iPod"/>
    <s v="Other"/>
    <s v="Apple Macbook"/>
    <n v="1"/>
    <n v="3"/>
    <s v="NO"/>
    <s v="FALSE"/>
    <n v="1"/>
    <m/>
    <m/>
    <m/>
    <m/>
    <m/>
    <x v="0"/>
    <x v="5"/>
    <x v="0"/>
    <m/>
    <m/>
    <n v="1"/>
    <m/>
    <m/>
    <m/>
    <m/>
    <m/>
    <m/>
    <m/>
    <m/>
    <m/>
    <n v="4"/>
    <x v="1"/>
    <n v="4"/>
    <n v="2"/>
    <n v="1"/>
    <x v="2"/>
    <n v="3"/>
    <n v="4"/>
    <n v="4"/>
    <n v="4"/>
    <n v="4"/>
    <n v="4"/>
    <n v="4"/>
    <n v="4"/>
    <n v="4"/>
    <n v="2"/>
    <n v="4"/>
    <n v="4"/>
    <n v="5"/>
    <n v="3"/>
    <s v=""/>
    <s v=""/>
    <x v="1"/>
    <x v="1"/>
    <x v="0"/>
    <m/>
    <m/>
    <m/>
    <n v="1"/>
    <n v="1"/>
    <m/>
    <n v="1"/>
    <m/>
    <m/>
    <m/>
    <n v="1"/>
    <m/>
    <n v="1"/>
    <m/>
    <n v="1"/>
    <m/>
    <m/>
    <m/>
    <s v="50.30.144.43"/>
    <x v="8"/>
    <d v="1899-12-30T00:53:32"/>
  </r>
  <r>
    <s v="R_7WZvbVi9vnYUtTv"/>
    <n v="0"/>
    <x v="0"/>
    <s v="Freshman"/>
    <x v="0"/>
    <x v="0"/>
    <x v="0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4"/>
    <x v="8"/>
    <x v="0"/>
    <m/>
    <n v="1"/>
    <n v="1"/>
    <m/>
    <m/>
    <m/>
    <m/>
    <n v="1"/>
    <m/>
    <m/>
    <m/>
    <m/>
    <n v="2"/>
    <x v="1"/>
    <n v="4"/>
    <n v="2"/>
    <n v="2"/>
    <x v="0"/>
    <n v="2"/>
    <n v="2"/>
    <n v="4"/>
    <n v="3"/>
    <n v="2"/>
    <n v="2"/>
    <n v="2"/>
    <n v="2"/>
    <n v="2"/>
    <n v="2"/>
    <n v="2"/>
    <n v="3"/>
    <n v="4"/>
    <n v="2"/>
    <s v=""/>
    <n v="1"/>
    <x v="0"/>
    <x v="1"/>
    <x v="0"/>
    <m/>
    <m/>
    <m/>
    <m/>
    <m/>
    <m/>
    <m/>
    <m/>
    <m/>
    <m/>
    <m/>
    <m/>
    <n v="1"/>
    <m/>
    <m/>
    <m/>
    <m/>
    <m/>
    <s v="128.62.20.57"/>
    <x v="0"/>
    <d v="1899-12-30T10:16:06"/>
  </r>
  <r>
    <s v="R_7UMtICP94tZRI6p"/>
    <n v="0"/>
    <x v="0"/>
    <s v="Freshman"/>
    <x v="0"/>
    <x v="1"/>
    <x v="1"/>
    <n v="0"/>
    <n v="1"/>
    <n v="1"/>
    <m/>
    <m/>
    <m/>
    <m/>
    <m/>
    <s v="Other"/>
    <s v="iPad"/>
    <s v="Dell"/>
    <n v="0"/>
    <n v="2"/>
    <s v="NO"/>
    <s v="FALSE"/>
    <n v="1"/>
    <m/>
    <m/>
    <m/>
    <m/>
    <m/>
    <x v="2"/>
    <x v="8"/>
    <x v="0"/>
    <m/>
    <m/>
    <m/>
    <m/>
    <m/>
    <n v="1"/>
    <m/>
    <m/>
    <n v="1"/>
    <n v="1"/>
    <m/>
    <m/>
    <n v="2"/>
    <x v="0"/>
    <n v="2"/>
    <n v="1"/>
    <n v="2"/>
    <x v="1"/>
    <n v="4"/>
    <n v="2"/>
    <n v="4"/>
    <n v="3"/>
    <n v="2"/>
    <n v="2"/>
    <n v="2"/>
    <n v="5"/>
    <n v="2"/>
    <n v="2"/>
    <n v="2"/>
    <n v="2"/>
    <n v="2"/>
    <n v="2"/>
    <s v=""/>
    <n v="1"/>
    <x v="2"/>
    <x v="1"/>
    <x v="1"/>
    <m/>
    <m/>
    <m/>
    <m/>
    <m/>
    <m/>
    <m/>
    <m/>
    <m/>
    <m/>
    <m/>
    <n v="1"/>
    <n v="1"/>
    <n v="1"/>
    <n v="1"/>
    <m/>
    <m/>
    <m/>
    <s v="66.25.17.173"/>
    <x v="5"/>
    <d v="1899-12-30T19:01:04"/>
  </r>
  <r>
    <s v="R_7Qb2PSFUGLDcFwN"/>
    <n v="2"/>
    <x v="0"/>
    <s v="Sophomore"/>
    <x v="2"/>
    <x v="1"/>
    <x v="1"/>
    <n v="0"/>
    <n v="1"/>
    <n v="1"/>
    <s v="ON"/>
    <s v="ON"/>
    <m/>
    <m/>
    <m/>
    <s v="iPod"/>
    <m/>
    <s v="Dell"/>
    <n v="0"/>
    <n v="2"/>
    <s v="NO"/>
    <s v="FALSE"/>
    <n v="1"/>
    <m/>
    <m/>
    <m/>
    <m/>
    <m/>
    <x v="4"/>
    <x v="4"/>
    <x v="0"/>
    <m/>
    <n v="1"/>
    <n v="1"/>
    <m/>
    <m/>
    <m/>
    <m/>
    <m/>
    <n v="1"/>
    <n v="1"/>
    <m/>
    <m/>
    <n v="2"/>
    <x v="2"/>
    <n v="2"/>
    <n v="2"/>
    <n v="3"/>
    <x v="0"/>
    <n v="4"/>
    <n v="4"/>
    <n v="3"/>
    <n v="5"/>
    <n v="3"/>
    <n v="4"/>
    <n v="2"/>
    <n v="2"/>
    <n v="4"/>
    <n v="2"/>
    <n v="2"/>
    <n v="2"/>
    <n v="3"/>
    <n v="2"/>
    <s v=""/>
    <n v="1"/>
    <x v="0"/>
    <x v="4"/>
    <x v="0"/>
    <n v="1"/>
    <m/>
    <n v="1"/>
    <m/>
    <n v="1"/>
    <n v="1"/>
    <m/>
    <n v="1"/>
    <n v="1"/>
    <n v="1"/>
    <m/>
    <m/>
    <n v="1"/>
    <n v="1"/>
    <m/>
    <m/>
    <m/>
    <m/>
    <s v="166.173.56.254"/>
    <x v="1"/>
    <d v="1899-12-30T20:45:56"/>
  </r>
  <r>
    <s v="R_7PYZbFltAsTuyGh"/>
    <n v="3"/>
    <x v="0"/>
    <s v="Freshman"/>
    <x v="1"/>
    <x v="3"/>
    <x v="3"/>
    <n v="1"/>
    <n v="1"/>
    <n v="0"/>
    <s v="ON"/>
    <s v="ON"/>
    <m/>
    <s v="ON"/>
    <m/>
    <s v="iPod"/>
    <s v="iPad Mini"/>
    <s v="HP"/>
    <n v="0"/>
    <n v="3"/>
    <s v="NO"/>
    <s v="FALSE"/>
    <n v="1"/>
    <m/>
    <m/>
    <m/>
    <m/>
    <m/>
    <x v="5"/>
    <x v="0"/>
    <x v="0"/>
    <m/>
    <m/>
    <m/>
    <m/>
    <m/>
    <m/>
    <m/>
    <m/>
    <m/>
    <m/>
    <m/>
    <m/>
    <n v="3"/>
    <x v="2"/>
    <n v="2"/>
    <n v="1"/>
    <n v="1"/>
    <x v="0"/>
    <n v="2"/>
    <n v="3"/>
    <n v="4"/>
    <n v="4"/>
    <n v="2"/>
    <n v="2"/>
    <n v="2"/>
    <n v="2"/>
    <n v="4"/>
    <n v="2"/>
    <n v="2"/>
    <n v="4"/>
    <n v="2"/>
    <n v="1"/>
    <s v=""/>
    <n v="1"/>
    <x v="0"/>
    <x v="0"/>
    <x v="0"/>
    <m/>
    <m/>
    <m/>
    <m/>
    <m/>
    <m/>
    <m/>
    <m/>
    <m/>
    <m/>
    <m/>
    <m/>
    <n v="1"/>
    <m/>
    <m/>
    <m/>
    <m/>
    <m/>
    <s v="74.126.232.233"/>
    <x v="1"/>
    <d v="1899-12-30T16:38:54"/>
  </r>
  <r>
    <s v="R_7aipszxhVoJDQFL"/>
    <n v="5"/>
    <x v="0"/>
    <s v="Freshman"/>
    <x v="0"/>
    <x v="4"/>
    <x v="4"/>
    <n v="1"/>
    <n v="1"/>
    <n v="0"/>
    <s v="ON"/>
    <s v="ON"/>
    <s v="ON"/>
    <s v="ON"/>
    <s v="ON"/>
    <s v="iPod"/>
    <s v="Other Android"/>
    <s v="Apple Macbook"/>
    <n v="1"/>
    <n v="3"/>
    <s v="NO"/>
    <s v="FALSE"/>
    <n v="1"/>
    <m/>
    <m/>
    <m/>
    <m/>
    <m/>
    <x v="5"/>
    <x v="0"/>
    <x v="0"/>
    <m/>
    <m/>
    <m/>
    <m/>
    <m/>
    <m/>
    <m/>
    <m/>
    <m/>
    <m/>
    <m/>
    <m/>
    <n v="4"/>
    <x v="2"/>
    <n v="4"/>
    <n v="2"/>
    <n v="2"/>
    <x v="1"/>
    <n v="2"/>
    <n v="3"/>
    <n v="4"/>
    <n v="2"/>
    <n v="4"/>
    <n v="4"/>
    <n v="2"/>
    <n v="3"/>
    <n v="3"/>
    <n v="4"/>
    <n v="3"/>
    <n v="4"/>
    <n v="4"/>
    <n v="3"/>
    <s v=""/>
    <s v=""/>
    <x v="2"/>
    <x v="4"/>
    <x v="1"/>
    <m/>
    <m/>
    <m/>
    <m/>
    <m/>
    <m/>
    <m/>
    <m/>
    <m/>
    <n v="1"/>
    <m/>
    <m/>
    <n v="1"/>
    <m/>
    <n v="1"/>
    <m/>
    <m/>
    <m/>
    <s v="71.160.179.217"/>
    <x v="2"/>
    <d v="1899-12-30T17:09:41"/>
  </r>
  <r>
    <s v="R_79WbQzGavovwei1"/>
    <n v="0"/>
    <x v="0"/>
    <s v="Freshman"/>
    <x v="0"/>
    <x v="0"/>
    <x v="0"/>
    <n v="0"/>
    <n v="1"/>
    <n v="1"/>
    <m/>
    <m/>
    <m/>
    <m/>
    <m/>
    <s v="iPod"/>
    <s v="iPad"/>
    <s v="Other"/>
    <n v="0"/>
    <n v="2"/>
    <s v="NO"/>
    <s v="FALSE"/>
    <m/>
    <m/>
    <n v="1"/>
    <m/>
    <m/>
    <m/>
    <x v="5"/>
    <x v="4"/>
    <x v="0"/>
    <m/>
    <m/>
    <m/>
    <n v="1"/>
    <m/>
    <m/>
    <m/>
    <m/>
    <n v="1"/>
    <n v="1"/>
    <n v="1"/>
    <m/>
    <n v="2"/>
    <x v="2"/>
    <n v="4"/>
    <n v="2"/>
    <n v="2"/>
    <x v="1"/>
    <n v="4"/>
    <n v="2"/>
    <n v="2"/>
    <n v="5"/>
    <n v="3"/>
    <n v="3"/>
    <n v="2"/>
    <n v="3"/>
    <n v="3"/>
    <n v="2"/>
    <n v="2"/>
    <n v="2"/>
    <n v="5"/>
    <n v="2"/>
    <s v=""/>
    <n v="1"/>
    <x v="2"/>
    <x v="4"/>
    <x v="1"/>
    <m/>
    <m/>
    <m/>
    <m/>
    <n v="1"/>
    <m/>
    <m/>
    <m/>
    <m/>
    <m/>
    <m/>
    <m/>
    <n v="1"/>
    <m/>
    <n v="1"/>
    <m/>
    <m/>
    <m/>
    <s v="174.130.219.165"/>
    <x v="2"/>
    <d v="1899-12-30T23:55:04"/>
  </r>
  <r>
    <s v="R_78PV6nVGuKKfhR3"/>
    <n v="5"/>
    <x v="0"/>
    <s v="Freshman"/>
    <x v="2"/>
    <x v="0"/>
    <x v="0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1"/>
    <x v="1"/>
    <x v="0"/>
    <m/>
    <n v="1"/>
    <n v="1"/>
    <m/>
    <m/>
    <m/>
    <m/>
    <m/>
    <m/>
    <m/>
    <m/>
    <m/>
    <n v="4"/>
    <x v="3"/>
    <n v="3"/>
    <n v="1"/>
    <n v="1"/>
    <x v="0"/>
    <n v="4"/>
    <n v="2"/>
    <n v="4"/>
    <n v="5"/>
    <n v="5"/>
    <n v="4"/>
    <n v="3"/>
    <n v="2"/>
    <n v="4"/>
    <n v="3"/>
    <n v="3"/>
    <n v="4"/>
    <n v="4"/>
    <n v="3"/>
    <s v=""/>
    <s v=""/>
    <x v="0"/>
    <x v="1"/>
    <x v="0"/>
    <m/>
    <m/>
    <m/>
    <m/>
    <m/>
    <m/>
    <m/>
    <m/>
    <m/>
    <m/>
    <m/>
    <m/>
    <n v="1"/>
    <m/>
    <m/>
    <m/>
    <m/>
    <m/>
    <s v="166.173.57.176"/>
    <x v="2"/>
    <d v="1899-12-30T09:23:18"/>
  </r>
  <r>
    <s v="R_71EBWQVmhYPQ8IJ"/>
    <n v="5"/>
    <x v="0"/>
    <s v="Freshman"/>
    <x v="0"/>
    <x v="5"/>
    <x v="5"/>
    <n v="1"/>
    <n v="1"/>
    <n v="0"/>
    <s v="ON"/>
    <s v="ON"/>
    <s v="ON"/>
    <s v="ON"/>
    <s v="ON"/>
    <s v="iPod"/>
    <s v="iPad"/>
    <s v="Lenovo"/>
    <n v="0"/>
    <n v="3"/>
    <s v="NO"/>
    <s v="FALSE"/>
    <n v="1"/>
    <m/>
    <m/>
    <m/>
    <m/>
    <m/>
    <x v="0"/>
    <x v="4"/>
    <x v="0"/>
    <m/>
    <n v="1"/>
    <n v="1"/>
    <m/>
    <m/>
    <m/>
    <m/>
    <n v="1"/>
    <n v="1"/>
    <m/>
    <m/>
    <m/>
    <n v="4"/>
    <x v="1"/>
    <n v="4"/>
    <n v="2"/>
    <n v="5"/>
    <x v="1"/>
    <n v="4"/>
    <n v="3"/>
    <n v="5"/>
    <n v="4"/>
    <n v="4"/>
    <n v="4"/>
    <n v="3"/>
    <n v="3"/>
    <n v="4"/>
    <n v="3"/>
    <n v="3"/>
    <n v="5"/>
    <n v="4"/>
    <n v="3"/>
    <s v=""/>
    <s v=""/>
    <x v="1"/>
    <x v="4"/>
    <x v="0"/>
    <n v="1"/>
    <m/>
    <n v="1"/>
    <m/>
    <m/>
    <m/>
    <m/>
    <n v="1"/>
    <m/>
    <m/>
    <n v="1"/>
    <n v="1"/>
    <n v="1"/>
    <n v="1"/>
    <n v="1"/>
    <m/>
    <m/>
    <m/>
    <s v="96.226.191.212"/>
    <x v="5"/>
    <d v="1899-12-30T15:30:23"/>
  </r>
  <r>
    <s v="R_6YwaYtbweRe0Ls1"/>
    <n v="5"/>
    <x v="0"/>
    <s v="Freshman"/>
    <x v="0"/>
    <x v="1"/>
    <x v="1"/>
    <n v="1"/>
    <n v="1"/>
    <n v="0"/>
    <s v="ON"/>
    <s v="ON"/>
    <s v="ON"/>
    <s v="ON"/>
    <s v="ON"/>
    <s v="iPod"/>
    <s v="iPad"/>
    <s v="Lenovo"/>
    <n v="0"/>
    <n v="3"/>
    <s v="NO"/>
    <s v="FALSE"/>
    <n v="1"/>
    <m/>
    <m/>
    <m/>
    <m/>
    <m/>
    <x v="3"/>
    <x v="3"/>
    <x v="0"/>
    <m/>
    <n v="1"/>
    <n v="1"/>
    <m/>
    <m/>
    <m/>
    <m/>
    <n v="1"/>
    <n v="1"/>
    <n v="1"/>
    <m/>
    <m/>
    <n v="2"/>
    <x v="3"/>
    <n v="4"/>
    <n v="2"/>
    <n v="1"/>
    <x v="1"/>
    <n v="5"/>
    <n v="3"/>
    <n v="5"/>
    <n v="5"/>
    <n v="2"/>
    <n v="3"/>
    <n v="3"/>
    <n v="4"/>
    <n v="5"/>
    <n v="2"/>
    <n v="2"/>
    <n v="5"/>
    <n v="5"/>
    <n v="3"/>
    <s v=""/>
    <s v=""/>
    <x v="1"/>
    <x v="2"/>
    <x v="1"/>
    <n v="1"/>
    <m/>
    <m/>
    <m/>
    <n v="1"/>
    <m/>
    <n v="1"/>
    <n v="1"/>
    <m/>
    <m/>
    <m/>
    <n v="1"/>
    <n v="1"/>
    <n v="1"/>
    <n v="1"/>
    <m/>
    <m/>
    <m/>
    <s v="151.213.178.144"/>
    <x v="1"/>
    <d v="1899-12-30T22:42:13"/>
  </r>
  <r>
    <s v="R_6YeDD8P1L9q7i61"/>
    <n v="0"/>
    <x v="0"/>
    <s v="Freshman"/>
    <x v="0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4"/>
    <x v="4"/>
    <x v="0"/>
    <m/>
    <m/>
    <n v="1"/>
    <n v="1"/>
    <m/>
    <n v="1"/>
    <m/>
    <m/>
    <n v="1"/>
    <m/>
    <m/>
    <m/>
    <n v="4"/>
    <x v="0"/>
    <n v="2"/>
    <n v="2"/>
    <n v="2"/>
    <x v="0"/>
    <n v="4"/>
    <n v="4"/>
    <n v="4"/>
    <n v="2"/>
    <n v="2"/>
    <n v="3"/>
    <n v="2"/>
    <n v="2"/>
    <n v="2"/>
    <n v="3"/>
    <n v="3"/>
    <n v="3"/>
    <n v="3"/>
    <n v="2"/>
    <s v=""/>
    <n v="1"/>
    <x v="0"/>
    <x v="0"/>
    <x v="0"/>
    <n v="1"/>
    <m/>
    <m/>
    <m/>
    <m/>
    <m/>
    <m/>
    <m/>
    <m/>
    <n v="1"/>
    <m/>
    <m/>
    <n v="1"/>
    <m/>
    <m/>
    <m/>
    <m/>
    <m/>
    <s v="73.183.204.128"/>
    <x v="2"/>
    <d v="1899-12-30T00:50:16"/>
  </r>
  <r>
    <s v="R_6yBLcuRgGFfL4yx"/>
    <n v="0"/>
    <x v="0"/>
    <s v="Freshman"/>
    <x v="0"/>
    <x v="3"/>
    <x v="3"/>
    <n v="0"/>
    <n v="1"/>
    <n v="1"/>
    <m/>
    <m/>
    <m/>
    <m/>
    <m/>
    <s v="iPod"/>
    <s v="Other"/>
    <s v="Lenovo"/>
    <n v="0"/>
    <n v="2"/>
    <s v="NO"/>
    <s v="FALSE"/>
    <n v="1"/>
    <m/>
    <m/>
    <m/>
    <m/>
    <m/>
    <x v="4"/>
    <x v="1"/>
    <x v="0"/>
    <m/>
    <m/>
    <m/>
    <m/>
    <m/>
    <m/>
    <m/>
    <n v="1"/>
    <n v="1"/>
    <m/>
    <m/>
    <m/>
    <n v="2"/>
    <x v="4"/>
    <n v="2"/>
    <n v="2"/>
    <n v="2"/>
    <x v="3"/>
    <n v="4"/>
    <n v="1"/>
    <n v="4"/>
    <n v="2"/>
    <n v="3"/>
    <n v="2"/>
    <n v="2"/>
    <n v="2"/>
    <n v="4"/>
    <n v="1"/>
    <n v="3"/>
    <n v="2"/>
    <n v="2"/>
    <n v="2"/>
    <s v=""/>
    <n v="1"/>
    <x v="0"/>
    <x v="0"/>
    <x v="0"/>
    <m/>
    <m/>
    <m/>
    <m/>
    <m/>
    <m/>
    <m/>
    <m/>
    <m/>
    <n v="1"/>
    <m/>
    <m/>
    <n v="1"/>
    <m/>
    <n v="1"/>
    <m/>
    <m/>
    <m/>
    <s v="23.127.245.169"/>
    <x v="5"/>
    <d v="1899-12-30T14:23:52"/>
  </r>
  <r>
    <s v="R_6XKPP7z5qegJlpb"/>
    <n v="2"/>
    <x v="0"/>
    <s v="Sophomore"/>
    <x v="1"/>
    <x v="1"/>
    <x v="1"/>
    <n v="0"/>
    <n v="1"/>
    <n v="1"/>
    <s v="ON"/>
    <s v="ON"/>
    <m/>
    <m/>
    <m/>
    <s v="Other"/>
    <s v="Other"/>
    <s v="Apple Macbook"/>
    <n v="1"/>
    <n v="2"/>
    <s v="NO"/>
    <s v="FALSE"/>
    <n v="1"/>
    <m/>
    <m/>
    <m/>
    <m/>
    <m/>
    <x v="2"/>
    <x v="4"/>
    <x v="0"/>
    <m/>
    <m/>
    <n v="1"/>
    <m/>
    <m/>
    <m/>
    <m/>
    <n v="1"/>
    <n v="1"/>
    <n v="1"/>
    <m/>
    <m/>
    <n v="2"/>
    <x v="2"/>
    <n v="4"/>
    <n v="2"/>
    <n v="1"/>
    <x v="2"/>
    <n v="4"/>
    <n v="4"/>
    <n v="4"/>
    <n v="1"/>
    <n v="3"/>
    <n v="3"/>
    <n v="1"/>
    <n v="3"/>
    <n v="4"/>
    <n v="2"/>
    <n v="4"/>
    <n v="5"/>
    <n v="4"/>
    <n v="4"/>
    <n v="1"/>
    <s v=""/>
    <x v="4"/>
    <x v="4"/>
    <x v="0"/>
    <m/>
    <m/>
    <m/>
    <m/>
    <n v="1"/>
    <n v="1"/>
    <m/>
    <n v="1"/>
    <m/>
    <n v="1"/>
    <m/>
    <m/>
    <n v="1"/>
    <m/>
    <m/>
    <m/>
    <m/>
    <m/>
    <s v="192.236.72.117"/>
    <x v="8"/>
    <d v="1899-12-30T00:09:26"/>
  </r>
  <r>
    <s v="R_6X7p1p83ArQwOxv"/>
    <n v="0"/>
    <x v="0"/>
    <s v="Freshman"/>
    <x v="0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1"/>
    <x v="0"/>
    <m/>
    <m/>
    <n v="1"/>
    <m/>
    <m/>
    <m/>
    <m/>
    <m/>
    <n v="1"/>
    <m/>
    <m/>
    <m/>
    <n v="4"/>
    <x v="1"/>
    <n v="5"/>
    <n v="2"/>
    <n v="2"/>
    <x v="2"/>
    <n v="5"/>
    <n v="5"/>
    <n v="5"/>
    <n v="4"/>
    <n v="4"/>
    <n v="4"/>
    <n v="4"/>
    <n v="3"/>
    <n v="4"/>
    <n v="3"/>
    <n v="3"/>
    <n v="5"/>
    <n v="4"/>
    <n v="3"/>
    <s v=""/>
    <s v=""/>
    <x v="2"/>
    <x v="2"/>
    <x v="1"/>
    <m/>
    <m/>
    <m/>
    <m/>
    <m/>
    <m/>
    <n v="1"/>
    <n v="1"/>
    <m/>
    <m/>
    <m/>
    <m/>
    <n v="1"/>
    <n v="1"/>
    <n v="1"/>
    <m/>
    <m/>
    <m/>
    <s v="96.228.68.237"/>
    <x v="5"/>
    <d v="1899-12-30T15:02:07"/>
  </r>
  <r>
    <s v="R_6W17l0U9L3LMkYt"/>
    <n v="5"/>
    <x v="0"/>
    <s v="Freshman"/>
    <x v="1"/>
    <x v="1"/>
    <x v="1"/>
    <n v="0"/>
    <n v="1"/>
    <n v="1"/>
    <s v="ON"/>
    <s v="ON"/>
    <s v="ON"/>
    <s v="ON"/>
    <s v="ON"/>
    <s v="iPod"/>
    <m/>
    <s v="Other"/>
    <n v="0"/>
    <n v="2"/>
    <s v="NO"/>
    <s v="FALSE"/>
    <n v="1"/>
    <m/>
    <m/>
    <m/>
    <m/>
    <m/>
    <x v="4"/>
    <x v="9"/>
    <x v="0"/>
    <m/>
    <n v="1"/>
    <n v="1"/>
    <n v="1"/>
    <m/>
    <n v="1"/>
    <m/>
    <n v="1"/>
    <n v="1"/>
    <n v="1"/>
    <n v="1"/>
    <m/>
    <n v="4"/>
    <x v="2"/>
    <n v="4"/>
    <n v="3"/>
    <n v="3"/>
    <x v="2"/>
    <n v="4"/>
    <n v="3"/>
    <n v="4"/>
    <n v="4"/>
    <n v="3"/>
    <n v="4"/>
    <n v="4"/>
    <n v="4"/>
    <n v="4"/>
    <n v="4"/>
    <n v="4"/>
    <n v="4"/>
    <n v="4"/>
    <n v="4"/>
    <n v="1"/>
    <s v=""/>
    <x v="2"/>
    <x v="2"/>
    <x v="2"/>
    <n v="1"/>
    <m/>
    <n v="1"/>
    <m/>
    <m/>
    <m/>
    <m/>
    <n v="1"/>
    <m/>
    <m/>
    <n v="1"/>
    <n v="1"/>
    <n v="1"/>
    <n v="1"/>
    <n v="1"/>
    <m/>
    <m/>
    <m/>
    <s v="107.107.188.10"/>
    <x v="0"/>
    <d v="1899-12-30T23:04:29"/>
  </r>
  <r>
    <s v="R_6tWvB559HZL39rv"/>
    <n v="0"/>
    <x v="0"/>
    <s v="Freshman"/>
    <x v="1"/>
    <x v="0"/>
    <x v="0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1"/>
    <x v="1"/>
    <x v="0"/>
    <m/>
    <m/>
    <n v="1"/>
    <m/>
    <m/>
    <m/>
    <m/>
    <m/>
    <n v="1"/>
    <m/>
    <m/>
    <m/>
    <n v="3"/>
    <x v="3"/>
    <n v="2"/>
    <n v="2"/>
    <n v="3"/>
    <x v="0"/>
    <n v="3"/>
    <n v="2"/>
    <n v="4"/>
    <n v="1"/>
    <n v="3"/>
    <n v="2"/>
    <n v="1"/>
    <n v="3"/>
    <n v="4"/>
    <n v="2"/>
    <n v="3"/>
    <n v="3"/>
    <n v="4"/>
    <n v="3"/>
    <s v=""/>
    <s v=""/>
    <x v="1"/>
    <x v="0"/>
    <x v="0"/>
    <m/>
    <m/>
    <m/>
    <m/>
    <m/>
    <m/>
    <m/>
    <m/>
    <m/>
    <n v="1"/>
    <m/>
    <m/>
    <n v="1"/>
    <m/>
    <n v="1"/>
    <m/>
    <m/>
    <m/>
    <s v="98.200.77.93"/>
    <x v="1"/>
    <d v="1899-12-30T21:02:24"/>
  </r>
  <r>
    <s v="R_6nkiZG5fw9Y6vMV"/>
    <n v="0"/>
    <x v="0"/>
    <s v="Freshman"/>
    <x v="0"/>
    <x v="0"/>
    <x v="0"/>
    <n v="1"/>
    <n v="1"/>
    <n v="0"/>
    <m/>
    <m/>
    <m/>
    <m/>
    <m/>
    <s v="iPod"/>
    <s v="iPad"/>
    <s v="Lenovo"/>
    <n v="0"/>
    <n v="3"/>
    <s v="NO"/>
    <s v="FALSE"/>
    <n v="1"/>
    <m/>
    <m/>
    <m/>
    <m/>
    <m/>
    <x v="4"/>
    <x v="8"/>
    <x v="0"/>
    <m/>
    <m/>
    <n v="1"/>
    <m/>
    <m/>
    <n v="1"/>
    <m/>
    <m/>
    <n v="1"/>
    <m/>
    <m/>
    <m/>
    <n v="4"/>
    <x v="2"/>
    <n v="4"/>
    <n v="3"/>
    <n v="3"/>
    <x v="1"/>
    <n v="4"/>
    <n v="4"/>
    <n v="5"/>
    <n v="4"/>
    <n v="4"/>
    <n v="4"/>
    <n v="4"/>
    <n v="4"/>
    <n v="4"/>
    <n v="3"/>
    <n v="4"/>
    <n v="4"/>
    <n v="4"/>
    <n v="3"/>
    <s v=""/>
    <s v=""/>
    <x v="2"/>
    <x v="4"/>
    <x v="1"/>
    <m/>
    <m/>
    <m/>
    <m/>
    <n v="1"/>
    <m/>
    <m/>
    <n v="1"/>
    <m/>
    <n v="1"/>
    <n v="1"/>
    <n v="1"/>
    <n v="1"/>
    <n v="1"/>
    <n v="1"/>
    <m/>
    <n v="1"/>
    <m/>
    <s v="173.57.44.222"/>
    <x v="2"/>
    <d v="1899-12-30T22:36:38"/>
  </r>
  <r>
    <s v="R_6ndjnoTv2v1EIf3"/>
    <n v="0"/>
    <x v="0"/>
    <s v="Freshman"/>
    <x v="2"/>
    <x v="3"/>
    <x v="3"/>
    <n v="0"/>
    <n v="1"/>
    <n v="1"/>
    <m/>
    <m/>
    <m/>
    <m/>
    <m/>
    <s v="iPod"/>
    <s v="Other"/>
    <s v="Lenovo"/>
    <n v="0"/>
    <n v="2"/>
    <s v="NO"/>
    <s v="FALSE"/>
    <n v="1"/>
    <m/>
    <m/>
    <m/>
    <m/>
    <m/>
    <x v="3"/>
    <x v="8"/>
    <x v="0"/>
    <m/>
    <m/>
    <n v="1"/>
    <m/>
    <m/>
    <m/>
    <m/>
    <m/>
    <n v="1"/>
    <n v="1"/>
    <m/>
    <m/>
    <n v="3"/>
    <x v="0"/>
    <n v="3"/>
    <n v="1"/>
    <n v="1"/>
    <x v="0"/>
    <n v="4"/>
    <n v="2"/>
    <n v="4"/>
    <n v="2"/>
    <n v="2"/>
    <n v="2"/>
    <n v="2"/>
    <n v="2"/>
    <n v="2"/>
    <n v="2"/>
    <n v="2"/>
    <n v="4"/>
    <n v="4"/>
    <n v="2"/>
    <s v=""/>
    <n v="1"/>
    <x v="0"/>
    <x v="0"/>
    <x v="0"/>
    <m/>
    <m/>
    <m/>
    <m/>
    <n v="1"/>
    <m/>
    <m/>
    <m/>
    <m/>
    <m/>
    <m/>
    <m/>
    <n v="1"/>
    <m/>
    <n v="1"/>
    <m/>
    <m/>
    <n v="1"/>
    <s v="50.175.215.49"/>
    <x v="5"/>
    <d v="1899-12-30T14:00:23"/>
  </r>
  <r>
    <s v="R_6ledAUBUBhzJQax"/>
    <n v="4"/>
    <x v="0"/>
    <s v="Freshman"/>
    <x v="1"/>
    <x v="1"/>
    <x v="1"/>
    <n v="1"/>
    <n v="1"/>
    <n v="0"/>
    <s v="ON"/>
    <s v="ON"/>
    <s v="ON"/>
    <s v="ON"/>
    <m/>
    <s v="iPod"/>
    <s v="iPad"/>
    <s v="Dell"/>
    <n v="0"/>
    <n v="3"/>
    <s v="NO"/>
    <s v="FALSE"/>
    <n v="1"/>
    <m/>
    <m/>
    <m/>
    <m/>
    <m/>
    <x v="1"/>
    <x v="0"/>
    <x v="0"/>
    <m/>
    <m/>
    <m/>
    <m/>
    <m/>
    <m/>
    <m/>
    <m/>
    <m/>
    <m/>
    <m/>
    <m/>
    <n v="3"/>
    <x v="2"/>
    <n v="3"/>
    <n v="2"/>
    <n v="2"/>
    <x v="0"/>
    <n v="4"/>
    <n v="2"/>
    <n v="4"/>
    <n v="2"/>
    <n v="4"/>
    <n v="4"/>
    <n v="2"/>
    <n v="4"/>
    <n v="4"/>
    <n v="3"/>
    <n v="2"/>
    <n v="3"/>
    <n v="4"/>
    <n v="4"/>
    <n v="1"/>
    <s v=""/>
    <x v="1"/>
    <x v="1"/>
    <x v="0"/>
    <m/>
    <m/>
    <n v="1"/>
    <m/>
    <m/>
    <m/>
    <m/>
    <m/>
    <m/>
    <m/>
    <m/>
    <m/>
    <n v="1"/>
    <m/>
    <m/>
    <m/>
    <m/>
    <m/>
    <s v="76.183.236.246"/>
    <x v="3"/>
    <d v="1899-12-30T00:29:29"/>
  </r>
  <r>
    <s v="R_6L3McPrDI45voax"/>
    <n v="0"/>
    <x v="0"/>
    <s v="Freshman"/>
    <x v="2"/>
    <x v="3"/>
    <x v="3"/>
    <n v="0"/>
    <n v="0"/>
    <n v="0"/>
    <m/>
    <m/>
    <m/>
    <m/>
    <m/>
    <s v="iPod"/>
    <m/>
    <s v="HP"/>
    <n v="0"/>
    <n v="1"/>
    <s v="NO"/>
    <s v="FALSE"/>
    <m/>
    <m/>
    <n v="1"/>
    <m/>
    <m/>
    <m/>
    <x v="5"/>
    <x v="0"/>
    <x v="0"/>
    <m/>
    <m/>
    <m/>
    <m/>
    <m/>
    <m/>
    <m/>
    <m/>
    <m/>
    <m/>
    <m/>
    <m/>
    <n v="2"/>
    <x v="0"/>
    <n v="4"/>
    <n v="1"/>
    <n v="1"/>
    <x v="0"/>
    <n v="2"/>
    <n v="1"/>
    <n v="2"/>
    <n v="2"/>
    <n v="3"/>
    <n v="1"/>
    <n v="2"/>
    <n v="1"/>
    <n v="2"/>
    <n v="3"/>
    <n v="1"/>
    <n v="4"/>
    <n v="3"/>
    <n v="2"/>
    <s v=""/>
    <n v="1"/>
    <x v="2"/>
    <x v="0"/>
    <x v="1"/>
    <m/>
    <m/>
    <m/>
    <m/>
    <m/>
    <m/>
    <m/>
    <m/>
    <m/>
    <m/>
    <m/>
    <m/>
    <m/>
    <m/>
    <m/>
    <m/>
    <m/>
    <m/>
    <s v="76.231.146.143"/>
    <x v="2"/>
    <d v="1899-12-30T19:16:26"/>
  </r>
  <r>
    <s v="R_6G3zuWJmO4BmpWR"/>
    <n v="0"/>
    <x v="0"/>
    <s v="Freshman"/>
    <x v="0"/>
    <x v="1"/>
    <x v="1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3"/>
    <x v="1"/>
    <x v="0"/>
    <m/>
    <m/>
    <n v="1"/>
    <n v="1"/>
    <m/>
    <m/>
    <m/>
    <m/>
    <m/>
    <m/>
    <m/>
    <m/>
    <n v="2"/>
    <x v="2"/>
    <n v="3"/>
    <n v="1"/>
    <n v="1"/>
    <x v="3"/>
    <n v="5"/>
    <n v="1"/>
    <n v="5"/>
    <n v="1"/>
    <n v="4"/>
    <n v="3"/>
    <n v="1"/>
    <n v="3"/>
    <n v="4"/>
    <n v="1"/>
    <n v="1"/>
    <n v="5"/>
    <n v="5"/>
    <n v="1"/>
    <s v=""/>
    <n v="1"/>
    <x v="0"/>
    <x v="0"/>
    <x v="0"/>
    <m/>
    <m/>
    <m/>
    <m/>
    <m/>
    <m/>
    <m/>
    <m/>
    <m/>
    <m/>
    <n v="1"/>
    <m/>
    <n v="1"/>
    <m/>
    <n v="1"/>
    <m/>
    <m/>
    <m/>
    <s v="70.239.161.230"/>
    <x v="1"/>
    <d v="1899-12-30T20:56:14"/>
  </r>
  <r>
    <s v="R_6DzTJRGzS5mVEQl"/>
    <n v="0"/>
    <x v="0"/>
    <s v="Freshman"/>
    <x v="1"/>
    <x v="6"/>
    <x v="6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0"/>
    <x v="0"/>
    <m/>
    <m/>
    <m/>
    <m/>
    <m/>
    <m/>
    <m/>
    <m/>
    <m/>
    <m/>
    <m/>
    <m/>
    <n v="3"/>
    <x v="3"/>
    <n v="4"/>
    <n v="1"/>
    <n v="1"/>
    <x v="0"/>
    <n v="3"/>
    <n v="3"/>
    <n v="5"/>
    <n v="3"/>
    <n v="1"/>
    <n v="1"/>
    <n v="1"/>
    <n v="1"/>
    <n v="2"/>
    <n v="1"/>
    <n v="1"/>
    <n v="2"/>
    <n v="4"/>
    <n v="3"/>
    <s v=""/>
    <s v=""/>
    <x v="0"/>
    <x v="0"/>
    <x v="0"/>
    <m/>
    <m/>
    <m/>
    <m/>
    <n v="1"/>
    <m/>
    <m/>
    <m/>
    <m/>
    <m/>
    <m/>
    <m/>
    <n v="1"/>
    <m/>
    <m/>
    <m/>
    <m/>
    <m/>
    <s v="72.64.91.91"/>
    <x v="7"/>
    <d v="1899-12-30T11:37:21"/>
  </r>
  <r>
    <s v="R_6D58pTXe3n9e6K9"/>
    <n v="0"/>
    <x v="0"/>
    <s v="Freshman"/>
    <x v="2"/>
    <x v="0"/>
    <x v="0"/>
    <n v="0"/>
    <n v="0"/>
    <n v="0"/>
    <m/>
    <m/>
    <m/>
    <m/>
    <m/>
    <s v="iPod"/>
    <s v="Other"/>
    <s v="Acer/Gateway"/>
    <n v="0"/>
    <n v="1"/>
    <s v="NO"/>
    <s v="FALSE"/>
    <m/>
    <m/>
    <n v="1"/>
    <m/>
    <m/>
    <m/>
    <x v="3"/>
    <x v="4"/>
    <x v="0"/>
    <m/>
    <m/>
    <n v="1"/>
    <m/>
    <m/>
    <m/>
    <m/>
    <n v="1"/>
    <n v="1"/>
    <n v="1"/>
    <m/>
    <m/>
    <n v="4"/>
    <x v="4"/>
    <n v="5"/>
    <n v="3"/>
    <n v="5"/>
    <x v="4"/>
    <n v="3"/>
    <n v="2"/>
    <n v="5"/>
    <n v="5"/>
    <n v="5"/>
    <n v="5"/>
    <n v="5"/>
    <n v="4"/>
    <n v="4"/>
    <n v="2"/>
    <n v="2"/>
    <n v="4"/>
    <n v="4"/>
    <n v="4"/>
    <n v="1"/>
    <s v=""/>
    <x v="3"/>
    <x v="2"/>
    <x v="1"/>
    <n v="1"/>
    <m/>
    <m/>
    <n v="1"/>
    <n v="1"/>
    <n v="1"/>
    <n v="1"/>
    <n v="1"/>
    <m/>
    <m/>
    <n v="1"/>
    <m/>
    <n v="1"/>
    <n v="1"/>
    <n v="1"/>
    <m/>
    <n v="1"/>
    <n v="1"/>
    <s v="99.125.120.33"/>
    <x v="1"/>
    <d v="1899-12-30T20:49:27"/>
  </r>
  <r>
    <s v="R_5vwxyrZAQlL0k2F"/>
    <n v="0"/>
    <x v="0"/>
    <s v="Freshman"/>
    <x v="1"/>
    <x v="3"/>
    <x v="3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6"/>
    <x v="0"/>
    <m/>
    <n v="1"/>
    <n v="1"/>
    <n v="1"/>
    <m/>
    <n v="1"/>
    <n v="1"/>
    <m/>
    <n v="1"/>
    <n v="1"/>
    <m/>
    <m/>
    <n v="5"/>
    <x v="3"/>
    <n v="5"/>
    <n v="3"/>
    <n v="3"/>
    <x v="1"/>
    <n v="4"/>
    <n v="2"/>
    <n v="5"/>
    <n v="3"/>
    <n v="3"/>
    <n v="3"/>
    <n v="2"/>
    <n v="2"/>
    <n v="4"/>
    <n v="3"/>
    <n v="3"/>
    <n v="4"/>
    <n v="4"/>
    <n v="4"/>
    <n v="1"/>
    <s v=""/>
    <x v="1"/>
    <x v="4"/>
    <x v="0"/>
    <m/>
    <m/>
    <m/>
    <m/>
    <m/>
    <m/>
    <m/>
    <m/>
    <m/>
    <m/>
    <m/>
    <m/>
    <n v="1"/>
    <n v="1"/>
    <n v="1"/>
    <m/>
    <m/>
    <m/>
    <s v="24.167.33.227"/>
    <x v="1"/>
    <d v="1899-12-30T22:40:04"/>
  </r>
  <r>
    <s v="R_5tZYi61I0Gc507X"/>
    <n v="5"/>
    <x v="0"/>
    <s v="Freshman"/>
    <x v="1"/>
    <x v="0"/>
    <x v="0"/>
    <n v="1"/>
    <n v="1"/>
    <n v="0"/>
    <s v="ON"/>
    <s v="ON"/>
    <s v="ON"/>
    <s v="ON"/>
    <s v="ON"/>
    <s v="iPod"/>
    <s v="Other Android"/>
    <s v="Apple Macbook"/>
    <n v="1"/>
    <n v="3"/>
    <s v="NO"/>
    <s v="FALSE"/>
    <n v="1"/>
    <m/>
    <m/>
    <m/>
    <m/>
    <m/>
    <x v="1"/>
    <x v="0"/>
    <x v="0"/>
    <m/>
    <m/>
    <m/>
    <m/>
    <m/>
    <m/>
    <m/>
    <m/>
    <m/>
    <m/>
    <m/>
    <m/>
    <n v="4"/>
    <x v="2"/>
    <n v="4"/>
    <n v="2"/>
    <n v="2"/>
    <x v="2"/>
    <n v="4"/>
    <n v="4"/>
    <n v="4"/>
    <n v="4"/>
    <n v="4"/>
    <n v="4"/>
    <n v="4"/>
    <n v="4"/>
    <n v="4"/>
    <n v="2"/>
    <n v="2"/>
    <n v="4"/>
    <n v="4"/>
    <n v="4"/>
    <n v="1"/>
    <s v=""/>
    <x v="1"/>
    <x v="2"/>
    <x v="1"/>
    <n v="1"/>
    <m/>
    <m/>
    <m/>
    <m/>
    <m/>
    <m/>
    <n v="1"/>
    <m/>
    <m/>
    <m/>
    <m/>
    <n v="1"/>
    <n v="1"/>
    <m/>
    <m/>
    <m/>
    <n v="1"/>
    <s v="107.141.40.57"/>
    <x v="2"/>
    <d v="1899-12-30T14:54:28"/>
  </r>
  <r>
    <s v="R_5nFoyte8E3YZCG9"/>
    <n v="5"/>
    <x v="0"/>
    <s v="Freshman"/>
    <x v="2"/>
    <x v="0"/>
    <x v="0"/>
    <n v="0"/>
    <n v="1"/>
    <n v="1"/>
    <s v="ON"/>
    <s v="ON"/>
    <s v="ON"/>
    <s v="ON"/>
    <s v="ON"/>
    <s v="iPod"/>
    <s v="iPad"/>
    <s v="Other"/>
    <n v="0"/>
    <n v="2"/>
    <s v="NO"/>
    <s v="FALSE"/>
    <m/>
    <n v="1"/>
    <m/>
    <m/>
    <m/>
    <m/>
    <x v="2"/>
    <x v="8"/>
    <x v="0"/>
    <m/>
    <m/>
    <n v="1"/>
    <n v="1"/>
    <m/>
    <m/>
    <m/>
    <m/>
    <n v="1"/>
    <m/>
    <m/>
    <m/>
    <n v="3"/>
    <x v="1"/>
    <n v="4"/>
    <n v="2"/>
    <n v="3"/>
    <x v="1"/>
    <n v="4"/>
    <n v="2"/>
    <n v="5"/>
    <n v="4"/>
    <n v="3"/>
    <n v="3"/>
    <n v="4"/>
    <n v="3"/>
    <n v="3"/>
    <n v="2"/>
    <n v="2"/>
    <n v="4"/>
    <n v="4"/>
    <n v="2"/>
    <s v=""/>
    <n v="1"/>
    <x v="3"/>
    <x v="4"/>
    <x v="1"/>
    <m/>
    <m/>
    <m/>
    <m/>
    <m/>
    <m/>
    <m/>
    <m/>
    <m/>
    <m/>
    <n v="1"/>
    <n v="1"/>
    <n v="1"/>
    <m/>
    <n v="1"/>
    <m/>
    <m/>
    <m/>
    <s v="96.226.185.163"/>
    <x v="5"/>
    <d v="1899-12-30T15:09:50"/>
  </r>
  <r>
    <s v="R_5j8gymYEzcf5a8B"/>
    <n v="1"/>
    <x v="0"/>
    <s v="Freshman"/>
    <x v="1"/>
    <x v="1"/>
    <x v="1"/>
    <n v="1"/>
    <n v="1"/>
    <n v="0"/>
    <m/>
    <m/>
    <s v="ON"/>
    <m/>
    <m/>
    <s v="iPod"/>
    <m/>
    <s v="Apple Macbook"/>
    <n v="1"/>
    <n v="3"/>
    <s v="NO"/>
    <s v="FALSE"/>
    <n v="1"/>
    <m/>
    <m/>
    <m/>
    <m/>
    <m/>
    <x v="0"/>
    <x v="0"/>
    <x v="0"/>
    <m/>
    <m/>
    <m/>
    <m/>
    <m/>
    <m/>
    <m/>
    <m/>
    <m/>
    <m/>
    <m/>
    <m/>
    <n v="2"/>
    <x v="1"/>
    <n v="2"/>
    <n v="2"/>
    <n v="2"/>
    <x v="0"/>
    <n v="2"/>
    <n v="2"/>
    <n v="4"/>
    <n v="2"/>
    <n v="2"/>
    <n v="3"/>
    <n v="1"/>
    <n v="2"/>
    <n v="2"/>
    <n v="2"/>
    <n v="4"/>
    <n v="4"/>
    <n v="2"/>
    <n v="2"/>
    <s v=""/>
    <n v="1"/>
    <x v="1"/>
    <x v="1"/>
    <x v="0"/>
    <m/>
    <m/>
    <m/>
    <m/>
    <m/>
    <m/>
    <m/>
    <m/>
    <m/>
    <m/>
    <m/>
    <m/>
    <n v="1"/>
    <m/>
    <m/>
    <m/>
    <m/>
    <m/>
    <s v="173.74.138.183"/>
    <x v="3"/>
    <d v="1899-12-30T20:36:06"/>
  </r>
  <r>
    <s v="R_5j6rT3OXDMosvZz"/>
    <n v="5"/>
    <x v="0"/>
    <s v="Freshman"/>
    <x v="2"/>
    <x v="1"/>
    <x v="1"/>
    <n v="1"/>
    <n v="1"/>
    <n v="0"/>
    <s v="ON"/>
    <s v="ON"/>
    <s v="ON"/>
    <s v="ON"/>
    <s v="ON"/>
    <s v="iPod"/>
    <s v="iPad"/>
    <s v="Acer/Gateway"/>
    <n v="0"/>
    <n v="3"/>
    <s v="NO"/>
    <s v="FALSE"/>
    <n v="1"/>
    <m/>
    <m/>
    <m/>
    <m/>
    <m/>
    <x v="2"/>
    <x v="5"/>
    <x v="0"/>
    <m/>
    <m/>
    <m/>
    <m/>
    <m/>
    <m/>
    <m/>
    <n v="1"/>
    <m/>
    <m/>
    <m/>
    <m/>
    <n v="4"/>
    <x v="1"/>
    <n v="2"/>
    <n v="2"/>
    <n v="2"/>
    <x v="0"/>
    <n v="4"/>
    <n v="2"/>
    <n v="2"/>
    <n v="4"/>
    <n v="4"/>
    <n v="4"/>
    <n v="2"/>
    <n v="3"/>
    <n v="4"/>
    <n v="2"/>
    <n v="2"/>
    <n v="5"/>
    <n v="4"/>
    <n v="2"/>
    <s v=""/>
    <n v="1"/>
    <x v="0"/>
    <x v="0"/>
    <x v="0"/>
    <m/>
    <m/>
    <m/>
    <m/>
    <m/>
    <m/>
    <m/>
    <m/>
    <m/>
    <m/>
    <m/>
    <m/>
    <n v="1"/>
    <m/>
    <m/>
    <m/>
    <m/>
    <m/>
    <s v="70.59.21.117"/>
    <x v="5"/>
    <d v="1899-12-30T14:14:12"/>
  </r>
  <r>
    <s v="R_5h86krosZQLtdGt"/>
    <n v="0"/>
    <x v="0"/>
    <s v="Freshman"/>
    <x v="0"/>
    <x v="6"/>
    <x v="6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6"/>
    <x v="0"/>
    <m/>
    <m/>
    <n v="1"/>
    <n v="1"/>
    <n v="1"/>
    <n v="1"/>
    <n v="1"/>
    <n v="1"/>
    <n v="1"/>
    <m/>
    <m/>
    <m/>
    <n v="3"/>
    <x v="0"/>
    <n v="5"/>
    <n v="2"/>
    <n v="3"/>
    <x v="2"/>
    <n v="4"/>
    <n v="2"/>
    <n v="1"/>
    <n v="4"/>
    <n v="3"/>
    <n v="4"/>
    <n v="1"/>
    <n v="4"/>
    <n v="4"/>
    <n v="4"/>
    <n v="2"/>
    <n v="3"/>
    <n v="2"/>
    <n v="4"/>
    <n v="1"/>
    <s v=""/>
    <x v="2"/>
    <x v="3"/>
    <x v="1"/>
    <n v="1"/>
    <m/>
    <n v="1"/>
    <m/>
    <n v="1"/>
    <m/>
    <n v="1"/>
    <m/>
    <n v="1"/>
    <n v="1"/>
    <n v="1"/>
    <m/>
    <n v="1"/>
    <n v="1"/>
    <n v="1"/>
    <m/>
    <m/>
    <n v="1"/>
    <s v="72.183.100.46"/>
    <x v="2"/>
    <d v="1899-12-30T13:56:46"/>
  </r>
  <r>
    <s v="R_5dpWEprTqw5vI9f"/>
    <n v="0"/>
    <x v="0"/>
    <s v="Freshman"/>
    <x v="0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4"/>
    <x v="0"/>
    <x v="0"/>
    <m/>
    <m/>
    <m/>
    <m/>
    <m/>
    <m/>
    <m/>
    <m/>
    <m/>
    <m/>
    <m/>
    <m/>
    <n v="4"/>
    <x v="3"/>
    <n v="4"/>
    <n v="1"/>
    <n v="3"/>
    <x v="1"/>
    <n v="5"/>
    <n v="2"/>
    <n v="5"/>
    <n v="1"/>
    <n v="3"/>
    <n v="4"/>
    <n v="2"/>
    <n v="3"/>
    <n v="4"/>
    <n v="2"/>
    <n v="2"/>
    <n v="5"/>
    <n v="5"/>
    <n v="3"/>
    <s v=""/>
    <s v=""/>
    <x v="0"/>
    <x v="1"/>
    <x v="0"/>
    <n v="1"/>
    <m/>
    <m/>
    <m/>
    <m/>
    <m/>
    <m/>
    <n v="1"/>
    <m/>
    <m/>
    <m/>
    <n v="1"/>
    <n v="1"/>
    <m/>
    <n v="1"/>
    <m/>
    <m/>
    <m/>
    <s v="107.205.55.68"/>
    <x v="1"/>
    <d v="1899-12-30T17:45:20"/>
  </r>
  <r>
    <s v="R_5co1cRgvpqslSsd"/>
    <n v="1"/>
    <x v="0"/>
    <s v="Freshman"/>
    <x v="1"/>
    <x v="1"/>
    <x v="1"/>
    <n v="1"/>
    <n v="1"/>
    <n v="0"/>
    <m/>
    <m/>
    <s v="ON"/>
    <m/>
    <m/>
    <s v="iPod"/>
    <s v="Other"/>
    <s v="Apple Macbook"/>
    <n v="1"/>
    <n v="3"/>
    <s v="NO"/>
    <s v="FALSE"/>
    <n v="1"/>
    <m/>
    <m/>
    <m/>
    <m/>
    <m/>
    <x v="0"/>
    <x v="0"/>
    <x v="0"/>
    <m/>
    <m/>
    <m/>
    <m/>
    <m/>
    <m/>
    <m/>
    <m/>
    <m/>
    <m/>
    <m/>
    <m/>
    <n v="4"/>
    <x v="0"/>
    <n v="4"/>
    <n v="2"/>
    <n v="1"/>
    <x v="1"/>
    <n v="3"/>
    <n v="4"/>
    <n v="2"/>
    <n v="4"/>
    <n v="4"/>
    <n v="3"/>
    <n v="2"/>
    <n v="2"/>
    <n v="4"/>
    <n v="3"/>
    <n v="3"/>
    <n v="4"/>
    <n v="4"/>
    <n v="3"/>
    <s v=""/>
    <s v=""/>
    <x v="1"/>
    <x v="4"/>
    <x v="0"/>
    <m/>
    <m/>
    <n v="1"/>
    <m/>
    <m/>
    <m/>
    <n v="1"/>
    <m/>
    <m/>
    <m/>
    <n v="1"/>
    <m/>
    <n v="1"/>
    <m/>
    <m/>
    <m/>
    <m/>
    <m/>
    <s v="66.112.236.7"/>
    <x v="0"/>
    <d v="1899-12-30T17:42:52"/>
  </r>
  <r>
    <s v="R_5BAqqFSVRLqsEJv"/>
    <n v="5"/>
    <x v="0"/>
    <s v="Freshman"/>
    <x v="0"/>
    <x v="1"/>
    <x v="1"/>
    <n v="0"/>
    <n v="1"/>
    <n v="1"/>
    <s v="ON"/>
    <s v="ON"/>
    <s v="ON"/>
    <s v="ON"/>
    <s v="ON"/>
    <s v="Other"/>
    <m/>
    <s v="Apple Macbook"/>
    <n v="1"/>
    <n v="2"/>
    <s v="NO"/>
    <s v="FALSE"/>
    <n v="1"/>
    <m/>
    <m/>
    <m/>
    <m/>
    <m/>
    <x v="3"/>
    <x v="2"/>
    <x v="0"/>
    <m/>
    <m/>
    <n v="1"/>
    <n v="1"/>
    <m/>
    <m/>
    <m/>
    <n v="1"/>
    <n v="1"/>
    <n v="1"/>
    <n v="1"/>
    <m/>
    <n v="3"/>
    <x v="1"/>
    <n v="4"/>
    <n v="4"/>
    <n v="4"/>
    <x v="1"/>
    <n v="4"/>
    <n v="3"/>
    <n v="5"/>
    <n v="5"/>
    <n v="4"/>
    <n v="4"/>
    <n v="2"/>
    <n v="3"/>
    <n v="4"/>
    <n v="4"/>
    <n v="4"/>
    <n v="4"/>
    <n v="4"/>
    <n v="2"/>
    <s v=""/>
    <n v="1"/>
    <x v="1"/>
    <x v="2"/>
    <x v="1"/>
    <m/>
    <m/>
    <n v="1"/>
    <m/>
    <n v="1"/>
    <n v="1"/>
    <m/>
    <m/>
    <m/>
    <m/>
    <n v="1"/>
    <m/>
    <n v="1"/>
    <n v="1"/>
    <n v="1"/>
    <m/>
    <m/>
    <m/>
    <s v="75.17.233.191"/>
    <x v="3"/>
    <d v="1899-12-30T19:14:18"/>
  </r>
  <r>
    <s v="R_5AosfaEyWoHnJWd"/>
    <n v="0"/>
    <x v="0"/>
    <s v="Freshman"/>
    <x v="1"/>
    <x v="0"/>
    <x v="0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8"/>
    <x v="0"/>
    <m/>
    <m/>
    <n v="1"/>
    <m/>
    <m/>
    <m/>
    <m/>
    <m/>
    <n v="1"/>
    <n v="1"/>
    <m/>
    <m/>
    <n v="4"/>
    <x v="1"/>
    <n v="4"/>
    <n v="2"/>
    <n v="1"/>
    <x v="0"/>
    <n v="4"/>
    <n v="4"/>
    <n v="4"/>
    <n v="4"/>
    <n v="4"/>
    <n v="4"/>
    <n v="2"/>
    <n v="4"/>
    <n v="4"/>
    <n v="2"/>
    <n v="2"/>
    <n v="4"/>
    <n v="4"/>
    <n v="2"/>
    <s v=""/>
    <n v="1"/>
    <x v="0"/>
    <x v="0"/>
    <x v="0"/>
    <m/>
    <m/>
    <m/>
    <m/>
    <m/>
    <m/>
    <m/>
    <n v="1"/>
    <m/>
    <m/>
    <m/>
    <n v="1"/>
    <n v="1"/>
    <m/>
    <n v="1"/>
    <m/>
    <m/>
    <m/>
    <s v="117.212.171.120"/>
    <x v="3"/>
    <d v="1899-12-30T00:15:49"/>
  </r>
  <r>
    <s v="R_4VGlqm8PnwsNxhH"/>
    <n v="5"/>
    <x v="0"/>
    <s v="Freshman"/>
    <x v="2"/>
    <x v="0"/>
    <x v="0"/>
    <n v="0"/>
    <n v="1"/>
    <n v="1"/>
    <s v="ON"/>
    <s v="ON"/>
    <s v="ON"/>
    <s v="ON"/>
    <s v="ON"/>
    <s v="iPod"/>
    <m/>
    <s v="Acer/Gateway"/>
    <n v="0"/>
    <n v="2"/>
    <s v="NO"/>
    <s v="FALSE"/>
    <n v="1"/>
    <m/>
    <m/>
    <m/>
    <m/>
    <m/>
    <x v="6"/>
    <x v="8"/>
    <x v="0"/>
    <m/>
    <n v="1"/>
    <m/>
    <m/>
    <m/>
    <m/>
    <m/>
    <m/>
    <n v="1"/>
    <n v="1"/>
    <m/>
    <m/>
    <n v="4"/>
    <x v="3"/>
    <n v="5"/>
    <n v="2"/>
    <n v="3"/>
    <x v="1"/>
    <n v="4"/>
    <n v="2"/>
    <n v="4"/>
    <n v="4"/>
    <n v="2"/>
    <n v="2"/>
    <n v="2"/>
    <n v="2"/>
    <n v="2"/>
    <n v="2"/>
    <n v="2"/>
    <n v="5"/>
    <n v="3"/>
    <n v="2"/>
    <s v=""/>
    <n v="1"/>
    <x v="2"/>
    <x v="1"/>
    <x v="1"/>
    <m/>
    <m/>
    <m/>
    <m/>
    <n v="1"/>
    <m/>
    <m/>
    <m/>
    <m/>
    <m/>
    <n v="1"/>
    <m/>
    <n v="1"/>
    <m/>
    <n v="1"/>
    <m/>
    <m/>
    <m/>
    <s v="73.32.176.183"/>
    <x v="7"/>
    <d v="1899-12-30T00:19:10"/>
  </r>
  <r>
    <s v="R_4SbNQqWoQon7dVb"/>
    <n v="5"/>
    <x v="0"/>
    <s v="Freshman"/>
    <x v="1"/>
    <x v="4"/>
    <x v="4"/>
    <n v="0"/>
    <n v="1"/>
    <n v="1"/>
    <s v="ON"/>
    <s v="ON"/>
    <s v="ON"/>
    <s v="ON"/>
    <s v="ON"/>
    <s v="Other"/>
    <s v="iPad"/>
    <s v="Apple Macbook"/>
    <n v="1"/>
    <n v="2"/>
    <s v="NO"/>
    <s v="FALSE"/>
    <m/>
    <n v="1"/>
    <m/>
    <m/>
    <m/>
    <m/>
    <x v="2"/>
    <x v="1"/>
    <x v="0"/>
    <m/>
    <n v="1"/>
    <n v="1"/>
    <m/>
    <m/>
    <m/>
    <m/>
    <m/>
    <m/>
    <m/>
    <m/>
    <m/>
    <n v="3"/>
    <x v="2"/>
    <n v="3"/>
    <n v="3"/>
    <n v="2"/>
    <x v="0"/>
    <n v="4"/>
    <n v="3"/>
    <n v="4"/>
    <n v="4"/>
    <n v="4"/>
    <n v="3"/>
    <n v="2"/>
    <n v="3"/>
    <n v="2"/>
    <n v="2"/>
    <n v="2"/>
    <n v="3"/>
    <n v="4"/>
    <n v="3"/>
    <s v=""/>
    <s v=""/>
    <x v="1"/>
    <x v="1"/>
    <x v="0"/>
    <m/>
    <m/>
    <n v="1"/>
    <m/>
    <m/>
    <n v="1"/>
    <m/>
    <n v="1"/>
    <m/>
    <m/>
    <n v="1"/>
    <m/>
    <n v="1"/>
    <m/>
    <n v="1"/>
    <m/>
    <m/>
    <m/>
    <s v="98.195.161.224"/>
    <x v="1"/>
    <d v="1899-12-30T04:33:43"/>
  </r>
  <r>
    <s v="R_4MdQy5ghBxd9fwx"/>
    <n v="1"/>
    <x v="0"/>
    <s v="Freshman"/>
    <x v="1"/>
    <x v="4"/>
    <x v="4"/>
    <n v="1"/>
    <n v="1"/>
    <n v="0"/>
    <s v="ON"/>
    <m/>
    <m/>
    <m/>
    <m/>
    <s v="iPod"/>
    <s v="iPad"/>
    <s v="Apple Macbook"/>
    <n v="1"/>
    <n v="4"/>
    <s v="YES"/>
    <s v="FALSE"/>
    <n v="1"/>
    <m/>
    <m/>
    <m/>
    <m/>
    <m/>
    <x v="5"/>
    <x v="5"/>
    <x v="0"/>
    <m/>
    <m/>
    <m/>
    <m/>
    <m/>
    <m/>
    <m/>
    <n v="1"/>
    <m/>
    <m/>
    <m/>
    <m/>
    <n v="3"/>
    <x v="1"/>
    <n v="4"/>
    <n v="2"/>
    <n v="2"/>
    <x v="0"/>
    <n v="2"/>
    <n v="3"/>
    <n v="4"/>
    <n v="2"/>
    <n v="2"/>
    <n v="3"/>
    <n v="2"/>
    <n v="3"/>
    <n v="3"/>
    <n v="2"/>
    <n v="2"/>
    <n v="4"/>
    <n v="4"/>
    <n v="3"/>
    <s v=""/>
    <s v=""/>
    <x v="1"/>
    <x v="1"/>
    <x v="0"/>
    <m/>
    <m/>
    <m/>
    <m/>
    <n v="1"/>
    <m/>
    <m/>
    <m/>
    <m/>
    <m/>
    <m/>
    <m/>
    <n v="1"/>
    <m/>
    <m/>
    <m/>
    <m/>
    <m/>
    <s v="98.196.169.0"/>
    <x v="4"/>
    <d v="1899-12-30T16:54:32"/>
  </r>
  <r>
    <s v="R_4JvRcbu1bRVYWt7"/>
    <n v="0"/>
    <x v="0"/>
    <s v="Freshman"/>
    <x v="0"/>
    <x v="0"/>
    <x v="0"/>
    <n v="1"/>
    <n v="1"/>
    <n v="0"/>
    <m/>
    <m/>
    <m/>
    <m/>
    <m/>
    <s v="iPod"/>
    <s v="Samsung"/>
    <s v="Apple Macbook"/>
    <n v="1"/>
    <n v="3"/>
    <s v="NO"/>
    <s v="FALSE"/>
    <n v="1"/>
    <m/>
    <m/>
    <m/>
    <m/>
    <m/>
    <x v="2"/>
    <x v="0"/>
    <x v="0"/>
    <m/>
    <m/>
    <m/>
    <m/>
    <m/>
    <m/>
    <m/>
    <m/>
    <m/>
    <m/>
    <m/>
    <m/>
    <n v="3"/>
    <x v="2"/>
    <n v="2"/>
    <n v="1"/>
    <n v="2"/>
    <x v="3"/>
    <n v="1"/>
    <n v="1"/>
    <n v="5"/>
    <n v="2"/>
    <n v="2"/>
    <n v="2"/>
    <n v="1"/>
    <n v="2"/>
    <n v="3"/>
    <n v="1"/>
    <n v="2"/>
    <n v="5"/>
    <n v="5"/>
    <n v="2"/>
    <s v=""/>
    <n v="1"/>
    <x v="0"/>
    <x v="4"/>
    <x v="0"/>
    <m/>
    <m/>
    <m/>
    <m/>
    <n v="1"/>
    <m/>
    <m/>
    <m/>
    <n v="1"/>
    <n v="1"/>
    <m/>
    <m/>
    <n v="1"/>
    <m/>
    <m/>
    <m/>
    <m/>
    <m/>
    <s v="104.150.14.109"/>
    <x v="1"/>
    <d v="1899-12-30T21:18:03"/>
  </r>
  <r>
    <s v="R_4Izm1uW9YgyxR3v"/>
    <n v="5"/>
    <x v="0"/>
    <s v="Freshman"/>
    <x v="2"/>
    <x v="0"/>
    <x v="0"/>
    <n v="0"/>
    <n v="1"/>
    <n v="1"/>
    <s v="ON"/>
    <s v="ON"/>
    <s v="ON"/>
    <s v="ON"/>
    <s v="ON"/>
    <s v="Other"/>
    <m/>
    <s v="Apple Macbook"/>
    <n v="1"/>
    <n v="2"/>
    <s v="NO"/>
    <s v="FALSE"/>
    <n v="1"/>
    <m/>
    <m/>
    <m/>
    <m/>
    <m/>
    <x v="3"/>
    <x v="1"/>
    <x v="0"/>
    <m/>
    <m/>
    <m/>
    <m/>
    <m/>
    <m/>
    <m/>
    <m/>
    <n v="1"/>
    <n v="1"/>
    <m/>
    <m/>
    <n v="4"/>
    <x v="2"/>
    <n v="4"/>
    <n v="2"/>
    <n v="1"/>
    <x v="1"/>
    <n v="4"/>
    <n v="3"/>
    <n v="4"/>
    <n v="3"/>
    <n v="2"/>
    <n v="2"/>
    <n v="1"/>
    <n v="2"/>
    <n v="3"/>
    <n v="2"/>
    <n v="3"/>
    <n v="5"/>
    <n v="4"/>
    <n v="3"/>
    <s v=""/>
    <s v=""/>
    <x v="4"/>
    <x v="1"/>
    <x v="0"/>
    <m/>
    <m/>
    <m/>
    <m/>
    <m/>
    <m/>
    <n v="1"/>
    <m/>
    <m/>
    <m/>
    <m/>
    <m/>
    <n v="1"/>
    <m/>
    <n v="1"/>
    <m/>
    <m/>
    <m/>
    <s v="70.120.83.139"/>
    <x v="3"/>
    <d v="1899-12-30T10:11:52"/>
  </r>
  <r>
    <s v="R_4ITz5O2vX2PS9vv"/>
    <n v="0"/>
    <x v="0"/>
    <s v="Freshman"/>
    <x v="0"/>
    <x v="3"/>
    <x v="3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5"/>
    <x v="2"/>
    <x v="0"/>
    <m/>
    <n v="1"/>
    <n v="1"/>
    <m/>
    <n v="1"/>
    <m/>
    <m/>
    <n v="1"/>
    <n v="1"/>
    <n v="1"/>
    <m/>
    <m/>
    <n v="4"/>
    <x v="2"/>
    <n v="4"/>
    <n v="3"/>
    <n v="2"/>
    <x v="2"/>
    <n v="4"/>
    <n v="3"/>
    <n v="4"/>
    <n v="2"/>
    <n v="4"/>
    <n v="4"/>
    <n v="2"/>
    <n v="2"/>
    <n v="4"/>
    <n v="3"/>
    <n v="3"/>
    <n v="2"/>
    <n v="4"/>
    <n v="4"/>
    <n v="1"/>
    <s v=""/>
    <x v="2"/>
    <x v="1"/>
    <x v="1"/>
    <m/>
    <m/>
    <m/>
    <m/>
    <m/>
    <n v="1"/>
    <m/>
    <n v="1"/>
    <m/>
    <m/>
    <n v="1"/>
    <m/>
    <n v="1"/>
    <n v="1"/>
    <m/>
    <m/>
    <m/>
    <m/>
    <s v="173.74.217.26"/>
    <x v="2"/>
    <d v="1899-12-30T15:59:26"/>
  </r>
  <r>
    <s v="R_4I15wMQCj2eSXYx"/>
    <n v="0"/>
    <x v="0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5"/>
    <x v="0"/>
    <m/>
    <m/>
    <m/>
    <m/>
    <m/>
    <m/>
    <m/>
    <m/>
    <n v="1"/>
    <m/>
    <m/>
    <m/>
    <n v="4"/>
    <x v="3"/>
    <n v="4"/>
    <n v="3"/>
    <n v="2"/>
    <x v="1"/>
    <n v="4"/>
    <n v="4"/>
    <n v="2"/>
    <n v="3"/>
    <n v="4"/>
    <n v="4"/>
    <n v="4"/>
    <n v="4"/>
    <n v="4"/>
    <n v="3"/>
    <n v="3"/>
    <n v="4"/>
    <n v="4"/>
    <n v="3"/>
    <s v=""/>
    <s v=""/>
    <x v="4"/>
    <x v="4"/>
    <x v="0"/>
    <m/>
    <m/>
    <m/>
    <m/>
    <n v="1"/>
    <m/>
    <m/>
    <n v="1"/>
    <m/>
    <m/>
    <m/>
    <m/>
    <n v="1"/>
    <m/>
    <m/>
    <m/>
    <m/>
    <m/>
    <s v="107.128.58.4"/>
    <x v="7"/>
    <d v="1899-12-30T08:52:59"/>
  </r>
  <r>
    <s v="R_43mii7nWj6poME5"/>
    <n v="5"/>
    <x v="0"/>
    <s v="Freshman"/>
    <x v="0"/>
    <x v="1"/>
    <x v="1"/>
    <n v="1"/>
    <n v="1"/>
    <n v="0"/>
    <s v="ON"/>
    <s v="ON"/>
    <s v="ON"/>
    <s v="ON"/>
    <s v="ON"/>
    <s v="iPod"/>
    <m/>
    <s v="Apple Macbook"/>
    <n v="1"/>
    <n v="3"/>
    <s v="NO"/>
    <s v="FALSE"/>
    <n v="1"/>
    <m/>
    <m/>
    <m/>
    <m/>
    <m/>
    <x v="4"/>
    <x v="4"/>
    <x v="0"/>
    <m/>
    <m/>
    <m/>
    <n v="1"/>
    <m/>
    <m/>
    <m/>
    <n v="1"/>
    <n v="1"/>
    <n v="1"/>
    <m/>
    <m/>
    <n v="2"/>
    <x v="2"/>
    <n v="4"/>
    <n v="2"/>
    <n v="2"/>
    <x v="2"/>
    <n v="2"/>
    <n v="2"/>
    <n v="4"/>
    <n v="4"/>
    <n v="4"/>
    <n v="3"/>
    <n v="3"/>
    <n v="4"/>
    <n v="4"/>
    <n v="3"/>
    <n v="3"/>
    <n v="4"/>
    <n v="4"/>
    <n v="3"/>
    <s v=""/>
    <s v=""/>
    <x v="2"/>
    <x v="1"/>
    <x v="1"/>
    <m/>
    <m/>
    <m/>
    <m/>
    <m/>
    <m/>
    <m/>
    <m/>
    <m/>
    <m/>
    <n v="1"/>
    <m/>
    <n v="1"/>
    <m/>
    <n v="1"/>
    <m/>
    <m/>
    <m/>
    <s v="66.112.227.230"/>
    <x v="2"/>
    <d v="1899-12-30T15:30:19"/>
  </r>
  <r>
    <s v="R_424Eb99ZIvoYAeh"/>
    <n v="0"/>
    <x v="0"/>
    <s v="Freshman"/>
    <x v="1"/>
    <x v="0"/>
    <x v="0"/>
    <n v="0"/>
    <n v="1"/>
    <n v="1"/>
    <m/>
    <m/>
    <m/>
    <m/>
    <m/>
    <s v="Other"/>
    <s v="iPad"/>
    <s v="Lenovo"/>
    <n v="0"/>
    <n v="2"/>
    <s v="NO"/>
    <s v="FALSE"/>
    <n v="1"/>
    <m/>
    <m/>
    <m/>
    <m/>
    <m/>
    <x v="0"/>
    <x v="0"/>
    <x v="0"/>
    <m/>
    <m/>
    <m/>
    <m/>
    <m/>
    <m/>
    <m/>
    <m/>
    <m/>
    <m/>
    <m/>
    <m/>
    <n v="2"/>
    <x v="0"/>
    <n v="2"/>
    <n v="1"/>
    <n v="2"/>
    <x v="0"/>
    <n v="3"/>
    <n v="2"/>
    <n v="4"/>
    <n v="2"/>
    <n v="2"/>
    <n v="2"/>
    <n v="2"/>
    <n v="2"/>
    <n v="2"/>
    <n v="3"/>
    <n v="3"/>
    <n v="3"/>
    <n v="4"/>
    <n v="2"/>
    <s v=""/>
    <n v="1"/>
    <x v="1"/>
    <x v="1"/>
    <x v="0"/>
    <m/>
    <m/>
    <m/>
    <m/>
    <m/>
    <m/>
    <m/>
    <m/>
    <m/>
    <m/>
    <m/>
    <m/>
    <n v="1"/>
    <m/>
    <m/>
    <m/>
    <m/>
    <m/>
    <s v="71.252.248.78"/>
    <x v="2"/>
    <d v="1899-12-30T11:45:01"/>
  </r>
  <r>
    <s v="R_417UNjBm55JMc4J"/>
    <n v="0"/>
    <x v="0"/>
    <s v="Freshman"/>
    <x v="0"/>
    <x v="0"/>
    <x v="0"/>
    <n v="0"/>
    <n v="1"/>
    <n v="1"/>
    <m/>
    <m/>
    <m/>
    <m/>
    <m/>
    <s v="iPod"/>
    <s v="Other"/>
    <s v="HP"/>
    <n v="0"/>
    <n v="2"/>
    <s v="NO"/>
    <s v="FALSE"/>
    <n v="1"/>
    <m/>
    <m/>
    <m/>
    <m/>
    <m/>
    <x v="0"/>
    <x v="8"/>
    <x v="0"/>
    <m/>
    <m/>
    <n v="1"/>
    <m/>
    <m/>
    <m/>
    <m/>
    <n v="1"/>
    <n v="1"/>
    <m/>
    <m/>
    <m/>
    <n v="3"/>
    <x v="4"/>
    <n v="4"/>
    <n v="2"/>
    <n v="1"/>
    <x v="1"/>
    <n v="5"/>
    <n v="3"/>
    <n v="5"/>
    <n v="1"/>
    <n v="3"/>
    <n v="2"/>
    <n v="1"/>
    <n v="2"/>
    <n v="4"/>
    <n v="1"/>
    <n v="1"/>
    <n v="3"/>
    <n v="3"/>
    <n v="1"/>
    <s v=""/>
    <n v="1"/>
    <x v="2"/>
    <x v="0"/>
    <x v="1"/>
    <m/>
    <m/>
    <m/>
    <m/>
    <m/>
    <m/>
    <m/>
    <m/>
    <m/>
    <n v="1"/>
    <m/>
    <m/>
    <m/>
    <m/>
    <m/>
    <m/>
    <m/>
    <m/>
    <s v="73.55.217.190"/>
    <x v="2"/>
    <d v="1899-12-30T00:01:52"/>
  </r>
  <r>
    <s v="R_3ZNZbaFXzH8YxWR"/>
    <n v="5"/>
    <x v="0"/>
    <s v="Freshman"/>
    <x v="0"/>
    <x v="1"/>
    <x v="1"/>
    <n v="0"/>
    <n v="0"/>
    <n v="0"/>
    <s v="ON"/>
    <s v="ON"/>
    <s v="ON"/>
    <s v="ON"/>
    <s v="ON"/>
    <s v="iPod"/>
    <s v="Samsung"/>
    <s v="Lenovo"/>
    <n v="0"/>
    <n v="1"/>
    <s v="NO"/>
    <s v="FALSE"/>
    <m/>
    <n v="1"/>
    <m/>
    <m/>
    <m/>
    <m/>
    <x v="3"/>
    <x v="3"/>
    <x v="0"/>
    <m/>
    <n v="1"/>
    <n v="1"/>
    <m/>
    <m/>
    <m/>
    <m/>
    <n v="1"/>
    <n v="1"/>
    <n v="1"/>
    <m/>
    <m/>
    <n v="4"/>
    <x v="1"/>
    <n v="3"/>
    <n v="1"/>
    <n v="2"/>
    <x v="0"/>
    <n v="4"/>
    <n v="3"/>
    <n v="5"/>
    <n v="4"/>
    <n v="4"/>
    <n v="3"/>
    <n v="2"/>
    <n v="3"/>
    <n v="4"/>
    <n v="2"/>
    <n v="3"/>
    <n v="4"/>
    <n v="4"/>
    <n v="2"/>
    <s v=""/>
    <n v="1"/>
    <x v="1"/>
    <x v="1"/>
    <x v="0"/>
    <m/>
    <m/>
    <n v="1"/>
    <m/>
    <m/>
    <m/>
    <m/>
    <m/>
    <m/>
    <m/>
    <m/>
    <m/>
    <n v="1"/>
    <n v="1"/>
    <n v="1"/>
    <m/>
    <m/>
    <m/>
    <s v="71.97.45.15"/>
    <x v="1"/>
    <d v="1899-12-30T20:58:35"/>
  </r>
  <r>
    <s v="R_3rtJngpc8AixYYR"/>
    <n v="0"/>
    <x v="0"/>
    <s v="Freshman"/>
    <x v="1"/>
    <x v="1"/>
    <x v="1"/>
    <n v="1"/>
    <n v="1"/>
    <n v="0"/>
    <m/>
    <m/>
    <m/>
    <m/>
    <m/>
    <s v="iPod"/>
    <s v="iPad Mini"/>
    <s v="Dell"/>
    <n v="0"/>
    <n v="3"/>
    <s v="NO"/>
    <s v="FALSE"/>
    <n v="1"/>
    <m/>
    <m/>
    <m/>
    <m/>
    <m/>
    <x v="0"/>
    <x v="4"/>
    <x v="0"/>
    <m/>
    <m/>
    <n v="1"/>
    <m/>
    <m/>
    <m/>
    <m/>
    <n v="1"/>
    <n v="1"/>
    <n v="1"/>
    <m/>
    <m/>
    <n v="3"/>
    <x v="2"/>
    <n v="4"/>
    <n v="2"/>
    <n v="2"/>
    <x v="2"/>
    <n v="4"/>
    <n v="4"/>
    <n v="3"/>
    <n v="4"/>
    <n v="4"/>
    <n v="4"/>
    <n v="4"/>
    <n v="4"/>
    <n v="4"/>
    <n v="3"/>
    <n v="3"/>
    <n v="4"/>
    <n v="4"/>
    <n v="4"/>
    <n v="1"/>
    <s v=""/>
    <x v="2"/>
    <x v="2"/>
    <x v="1"/>
    <m/>
    <m/>
    <m/>
    <m/>
    <m/>
    <n v="1"/>
    <n v="1"/>
    <n v="1"/>
    <n v="1"/>
    <m/>
    <n v="1"/>
    <n v="1"/>
    <n v="1"/>
    <n v="1"/>
    <n v="1"/>
    <m/>
    <m/>
    <m/>
    <s v="128.62.64.96"/>
    <x v="6"/>
    <d v="1899-12-30T02:01:39"/>
  </r>
  <r>
    <s v="R_3OcXnLlwSTKO8WF"/>
    <n v="5"/>
    <x v="0"/>
    <s v="Freshman"/>
    <x v="2"/>
    <x v="1"/>
    <x v="1"/>
    <n v="0"/>
    <n v="1"/>
    <n v="1"/>
    <s v="ON"/>
    <s v="ON"/>
    <s v="ON"/>
    <s v="ON"/>
    <s v="ON"/>
    <s v="Other"/>
    <s v="iPad Mini"/>
    <s v="HP"/>
    <n v="0"/>
    <n v="2"/>
    <s v="NO"/>
    <s v="FALSE"/>
    <n v="1"/>
    <m/>
    <m/>
    <m/>
    <m/>
    <m/>
    <x v="5"/>
    <x v="5"/>
    <x v="0"/>
    <m/>
    <m/>
    <m/>
    <m/>
    <m/>
    <m/>
    <m/>
    <n v="1"/>
    <m/>
    <m/>
    <m/>
    <m/>
    <n v="5"/>
    <x v="3"/>
    <n v="3"/>
    <n v="3"/>
    <n v="3"/>
    <x v="1"/>
    <n v="4"/>
    <n v="4"/>
    <n v="5"/>
    <n v="5"/>
    <n v="4"/>
    <n v="3"/>
    <n v="3"/>
    <n v="4"/>
    <n v="4"/>
    <n v="3"/>
    <n v="3"/>
    <n v="4"/>
    <n v="3"/>
    <n v="2"/>
    <s v=""/>
    <n v="1"/>
    <x v="4"/>
    <x v="1"/>
    <x v="0"/>
    <m/>
    <m/>
    <m/>
    <m/>
    <n v="1"/>
    <m/>
    <m/>
    <n v="1"/>
    <m/>
    <m/>
    <m/>
    <n v="1"/>
    <m/>
    <n v="1"/>
    <n v="1"/>
    <n v="1"/>
    <m/>
    <m/>
    <s v="71.97.45.225"/>
    <x v="1"/>
    <d v="1899-12-30T21:17:33"/>
  </r>
  <r>
    <s v="R_3mbUvNRVTM5FCi9"/>
    <n v="0"/>
    <x v="0"/>
    <s v="Freshman"/>
    <x v="2"/>
    <x v="3"/>
    <x v="3"/>
    <n v="0"/>
    <n v="0"/>
    <n v="0"/>
    <m/>
    <m/>
    <m/>
    <m/>
    <m/>
    <s v="Other"/>
    <s v="iPad"/>
    <s v="HP"/>
    <n v="0"/>
    <n v="1"/>
    <s v="NO"/>
    <s v="FALSE"/>
    <m/>
    <n v="1"/>
    <m/>
    <m/>
    <m/>
    <m/>
    <x v="3"/>
    <x v="4"/>
    <x v="0"/>
    <m/>
    <n v="1"/>
    <n v="1"/>
    <m/>
    <m/>
    <m/>
    <m/>
    <m/>
    <n v="1"/>
    <n v="1"/>
    <m/>
    <m/>
    <n v="3"/>
    <x v="2"/>
    <n v="2"/>
    <n v="3"/>
    <n v="2"/>
    <x v="0"/>
    <n v="3"/>
    <n v="2"/>
    <n v="4"/>
    <n v="5"/>
    <n v="3"/>
    <n v="4"/>
    <n v="3"/>
    <n v="4"/>
    <n v="4"/>
    <n v="2"/>
    <n v="2"/>
    <n v="4"/>
    <n v="3"/>
    <n v="1"/>
    <s v=""/>
    <n v="1"/>
    <x v="0"/>
    <x v="0"/>
    <x v="0"/>
    <m/>
    <m/>
    <m/>
    <m/>
    <m/>
    <n v="1"/>
    <m/>
    <m/>
    <m/>
    <n v="1"/>
    <m/>
    <n v="1"/>
    <n v="1"/>
    <m/>
    <n v="1"/>
    <m/>
    <m/>
    <m/>
    <s v="76.183.170.69"/>
    <x v="3"/>
    <d v="1899-12-30T15:28:31"/>
  </r>
  <r>
    <s v="R_3kgNajiA9xbntYN"/>
    <n v="4"/>
    <x v="0"/>
    <s v="Freshman"/>
    <x v="1"/>
    <x v="1"/>
    <x v="1"/>
    <n v="0"/>
    <n v="0"/>
    <n v="0"/>
    <m/>
    <s v="ON"/>
    <s v="ON"/>
    <s v="ON"/>
    <s v="ON"/>
    <s v="Other"/>
    <s v="Samsung"/>
    <s v="Dell"/>
    <n v="0"/>
    <n v="0"/>
    <s v="NO"/>
    <s v="TRUE"/>
    <m/>
    <n v="1"/>
    <m/>
    <m/>
    <m/>
    <m/>
    <x v="6"/>
    <x v="4"/>
    <x v="0"/>
    <m/>
    <m/>
    <n v="1"/>
    <n v="1"/>
    <m/>
    <n v="1"/>
    <m/>
    <m/>
    <n v="1"/>
    <m/>
    <m/>
    <m/>
    <n v="3"/>
    <x v="0"/>
    <n v="3"/>
    <n v="2"/>
    <n v="2"/>
    <x v="1"/>
    <n v="4"/>
    <n v="3"/>
    <n v="4"/>
    <n v="3"/>
    <n v="4"/>
    <n v="4"/>
    <n v="3"/>
    <n v="4"/>
    <n v="4"/>
    <n v="3"/>
    <n v="4"/>
    <n v="4"/>
    <n v="3"/>
    <n v="3"/>
    <s v=""/>
    <s v=""/>
    <x v="4"/>
    <x v="1"/>
    <x v="0"/>
    <n v="1"/>
    <m/>
    <m/>
    <m/>
    <m/>
    <m/>
    <m/>
    <n v="1"/>
    <m/>
    <m/>
    <n v="1"/>
    <m/>
    <n v="1"/>
    <m/>
    <n v="1"/>
    <m/>
    <m/>
    <m/>
    <s v="70.116.41.66"/>
    <x v="6"/>
    <d v="1899-12-30T17:41:54"/>
  </r>
  <r>
    <s v="R_3jF9XdsBSApT4od"/>
    <n v="0"/>
    <x v="0"/>
    <s v="Freshman"/>
    <x v="1"/>
    <x v="0"/>
    <x v="0"/>
    <n v="0"/>
    <n v="0"/>
    <n v="0"/>
    <m/>
    <m/>
    <m/>
    <m/>
    <m/>
    <s v="iPod"/>
    <m/>
    <s v="Lenovo"/>
    <n v="0"/>
    <n v="1"/>
    <s v="NO"/>
    <s v="FALSE"/>
    <m/>
    <n v="1"/>
    <m/>
    <m/>
    <m/>
    <m/>
    <x v="5"/>
    <x v="3"/>
    <x v="0"/>
    <m/>
    <m/>
    <n v="1"/>
    <n v="1"/>
    <m/>
    <m/>
    <n v="1"/>
    <n v="1"/>
    <n v="1"/>
    <m/>
    <m/>
    <m/>
    <n v="3"/>
    <x v="4"/>
    <n v="4"/>
    <n v="2"/>
    <n v="2"/>
    <x v="1"/>
    <n v="4"/>
    <n v="1"/>
    <n v="5"/>
    <n v="5"/>
    <n v="3"/>
    <n v="3"/>
    <n v="1"/>
    <n v="3"/>
    <n v="3"/>
    <n v="1"/>
    <n v="2"/>
    <n v="4"/>
    <n v="4"/>
    <n v="1"/>
    <s v=""/>
    <n v="1"/>
    <x v="2"/>
    <x v="1"/>
    <x v="1"/>
    <m/>
    <m/>
    <m/>
    <m/>
    <m/>
    <m/>
    <m/>
    <m/>
    <m/>
    <m/>
    <n v="1"/>
    <n v="1"/>
    <n v="1"/>
    <n v="1"/>
    <n v="1"/>
    <n v="1"/>
    <m/>
    <m/>
    <s v="99.35.184.216"/>
    <x v="6"/>
    <d v="1899-12-30T15:00:10"/>
  </r>
  <r>
    <s v="R_3dEK6eFHbxgM2LX"/>
    <n v="5"/>
    <x v="0"/>
    <s v="Freshman"/>
    <x v="2"/>
    <x v="1"/>
    <x v="1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2"/>
    <x v="5"/>
    <x v="0"/>
    <m/>
    <m/>
    <n v="1"/>
    <m/>
    <m/>
    <m/>
    <m/>
    <m/>
    <m/>
    <m/>
    <m/>
    <m/>
    <n v="3"/>
    <x v="2"/>
    <n v="4"/>
    <n v="2"/>
    <n v="1"/>
    <x v="2"/>
    <n v="5"/>
    <n v="3"/>
    <n v="4"/>
    <n v="5"/>
    <n v="4"/>
    <n v="4"/>
    <n v="4"/>
    <n v="3"/>
    <n v="4"/>
    <n v="2"/>
    <n v="2"/>
    <n v="5"/>
    <n v="5"/>
    <n v="4"/>
    <n v="1"/>
    <s v=""/>
    <x v="2"/>
    <x v="4"/>
    <x v="1"/>
    <n v="1"/>
    <m/>
    <m/>
    <n v="1"/>
    <n v="1"/>
    <n v="1"/>
    <m/>
    <n v="1"/>
    <m/>
    <m/>
    <n v="1"/>
    <m/>
    <n v="1"/>
    <m/>
    <n v="1"/>
    <m/>
    <m/>
    <m/>
    <s v="71.123.243.90"/>
    <x v="5"/>
    <d v="1899-12-30T14:00:48"/>
  </r>
  <r>
    <s v="R_39HgXXLhzRMn2dL"/>
    <n v="0"/>
    <x v="0"/>
    <s v="Freshman"/>
    <x v="1"/>
    <x v="0"/>
    <x v="0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2"/>
    <x v="8"/>
    <x v="0"/>
    <m/>
    <m/>
    <n v="1"/>
    <m/>
    <m/>
    <m/>
    <m/>
    <m/>
    <n v="1"/>
    <n v="1"/>
    <m/>
    <m/>
    <n v="5"/>
    <x v="3"/>
    <n v="4"/>
    <n v="2"/>
    <n v="1"/>
    <x v="0"/>
    <n v="5"/>
    <n v="2"/>
    <n v="2"/>
    <n v="4"/>
    <n v="2"/>
    <n v="3"/>
    <n v="2"/>
    <n v="2"/>
    <n v="4"/>
    <n v="2"/>
    <n v="2"/>
    <n v="4"/>
    <n v="4"/>
    <n v="2"/>
    <s v=""/>
    <n v="1"/>
    <x v="1"/>
    <x v="1"/>
    <x v="0"/>
    <n v="1"/>
    <m/>
    <m/>
    <m/>
    <m/>
    <m/>
    <m/>
    <m/>
    <m/>
    <m/>
    <m/>
    <m/>
    <n v="1"/>
    <m/>
    <n v="1"/>
    <m/>
    <m/>
    <m/>
    <s v="66.25.8.157"/>
    <x v="2"/>
    <d v="1899-12-30T00:56:54"/>
  </r>
  <r>
    <s v="R_2tLCMLF3JmR5xvn"/>
    <n v="0"/>
    <x v="0"/>
    <s v="Freshman"/>
    <x v="1"/>
    <x v="3"/>
    <x v="3"/>
    <n v="0"/>
    <n v="1"/>
    <n v="1"/>
    <m/>
    <m/>
    <m/>
    <m/>
    <m/>
    <s v="iPod"/>
    <s v="Surface"/>
    <s v="Dell"/>
    <n v="0"/>
    <n v="2"/>
    <s v="NO"/>
    <s v="FALSE"/>
    <n v="1"/>
    <m/>
    <m/>
    <m/>
    <m/>
    <m/>
    <x v="3"/>
    <x v="7"/>
    <x v="0"/>
    <m/>
    <n v="1"/>
    <n v="1"/>
    <n v="1"/>
    <n v="1"/>
    <n v="1"/>
    <m/>
    <n v="1"/>
    <n v="1"/>
    <n v="1"/>
    <m/>
    <n v="1"/>
    <n v="3"/>
    <x v="0"/>
    <n v="4"/>
    <n v="5"/>
    <n v="5"/>
    <x v="2"/>
    <n v="4"/>
    <n v="3"/>
    <n v="5"/>
    <n v="1"/>
    <n v="3"/>
    <n v="3"/>
    <n v="3"/>
    <n v="3"/>
    <n v="3"/>
    <n v="1"/>
    <n v="2"/>
    <n v="3"/>
    <n v="4"/>
    <n v="3"/>
    <s v=""/>
    <s v=""/>
    <x v="2"/>
    <x v="0"/>
    <x v="1"/>
    <m/>
    <m/>
    <m/>
    <m/>
    <m/>
    <m/>
    <m/>
    <m/>
    <m/>
    <m/>
    <m/>
    <m/>
    <n v="1"/>
    <m/>
    <m/>
    <m/>
    <m/>
    <m/>
    <s v="76.187.196.252"/>
    <x v="2"/>
    <d v="1899-12-30T14:11:59"/>
  </r>
  <r>
    <s v="R_2nSP8cLeHFwZAoJ"/>
    <n v="4"/>
    <x v="0"/>
    <s v="Freshman"/>
    <x v="2"/>
    <x v="3"/>
    <x v="3"/>
    <n v="0"/>
    <n v="1"/>
    <n v="1"/>
    <m/>
    <s v="ON"/>
    <s v="ON"/>
    <s v="ON"/>
    <s v="ON"/>
    <s v="iPod"/>
    <s v="Surface"/>
    <s v="Dell"/>
    <n v="0"/>
    <n v="2"/>
    <s v="NO"/>
    <s v="FALSE"/>
    <n v="1"/>
    <m/>
    <m/>
    <m/>
    <m/>
    <m/>
    <x v="3"/>
    <x v="0"/>
    <x v="0"/>
    <m/>
    <m/>
    <m/>
    <m/>
    <m/>
    <m/>
    <m/>
    <m/>
    <m/>
    <m/>
    <m/>
    <m/>
    <n v="3"/>
    <x v="0"/>
    <n v="3"/>
    <n v="1"/>
    <n v="1"/>
    <x v="3"/>
    <n v="2"/>
    <n v="2"/>
    <n v="5"/>
    <n v="2"/>
    <n v="2"/>
    <n v="2"/>
    <n v="1"/>
    <n v="1"/>
    <n v="2"/>
    <n v="2"/>
    <n v="2"/>
    <n v="4"/>
    <n v="4"/>
    <n v="2"/>
    <s v=""/>
    <n v="1"/>
    <x v="2"/>
    <x v="0"/>
    <x v="1"/>
    <m/>
    <m/>
    <m/>
    <m/>
    <m/>
    <m/>
    <m/>
    <m/>
    <m/>
    <n v="1"/>
    <m/>
    <m/>
    <m/>
    <m/>
    <m/>
    <m/>
    <m/>
    <m/>
    <s v="128.62.66.149"/>
    <x v="0"/>
    <d v="1899-12-30T21:31:36"/>
  </r>
  <r>
    <s v="R_2lc2BaYQQqRM1YF"/>
    <n v="2"/>
    <x v="0"/>
    <s v="Sophomore"/>
    <x v="0"/>
    <x v="1"/>
    <x v="1"/>
    <n v="1"/>
    <n v="1"/>
    <n v="0"/>
    <s v="ON"/>
    <s v="ON"/>
    <m/>
    <m/>
    <m/>
    <s v="iPod"/>
    <s v="Samsung"/>
    <s v="Apple Macbook"/>
    <n v="1"/>
    <n v="3"/>
    <s v="NO"/>
    <s v="FALSE"/>
    <n v="1"/>
    <m/>
    <m/>
    <m/>
    <m/>
    <m/>
    <x v="4"/>
    <x v="6"/>
    <x v="0"/>
    <m/>
    <n v="1"/>
    <n v="1"/>
    <n v="1"/>
    <m/>
    <m/>
    <m/>
    <n v="1"/>
    <n v="1"/>
    <n v="1"/>
    <n v="1"/>
    <m/>
    <n v="4"/>
    <x v="3"/>
    <n v="5"/>
    <n v="4"/>
    <n v="4"/>
    <x v="4"/>
    <n v="4"/>
    <n v="4"/>
    <n v="4"/>
    <n v="5"/>
    <n v="5"/>
    <n v="5"/>
    <n v="3"/>
    <n v="5"/>
    <n v="5"/>
    <n v="3"/>
    <n v="3"/>
    <n v="4"/>
    <n v="4"/>
    <n v="3"/>
    <s v=""/>
    <s v=""/>
    <x v="4"/>
    <x v="2"/>
    <x v="1"/>
    <n v="1"/>
    <m/>
    <n v="1"/>
    <m/>
    <m/>
    <n v="1"/>
    <n v="1"/>
    <m/>
    <m/>
    <m/>
    <n v="1"/>
    <m/>
    <n v="1"/>
    <n v="1"/>
    <n v="1"/>
    <m/>
    <m/>
    <m/>
    <s v="98.196.45.139"/>
    <x v="5"/>
    <d v="1899-12-30T20:53:41"/>
  </r>
  <r>
    <s v="R_2fP1etnrsz1lCO9"/>
    <n v="3"/>
    <x v="0"/>
    <s v="Freshman"/>
    <x v="0"/>
    <x v="0"/>
    <x v="0"/>
    <n v="1"/>
    <n v="1"/>
    <n v="0"/>
    <m/>
    <s v="ON"/>
    <s v="ON"/>
    <s v="ON"/>
    <m/>
    <s v="iPod"/>
    <s v="Other"/>
    <s v="Apple Macbook"/>
    <n v="1"/>
    <n v="3"/>
    <s v="NO"/>
    <s v="FALSE"/>
    <n v="1"/>
    <m/>
    <m/>
    <m/>
    <m/>
    <m/>
    <x v="3"/>
    <x v="8"/>
    <x v="0"/>
    <m/>
    <m/>
    <m/>
    <m/>
    <m/>
    <m/>
    <m/>
    <n v="1"/>
    <n v="1"/>
    <n v="1"/>
    <m/>
    <m/>
    <n v="2"/>
    <x v="0"/>
    <n v="3"/>
    <n v="3"/>
    <n v="3"/>
    <x v="0"/>
    <n v="2"/>
    <n v="3"/>
    <n v="5"/>
    <n v="1"/>
    <n v="3"/>
    <n v="3"/>
    <n v="1"/>
    <n v="2"/>
    <n v="4"/>
    <n v="2"/>
    <n v="1"/>
    <n v="4"/>
    <n v="4"/>
    <n v="1"/>
    <s v=""/>
    <n v="1"/>
    <x v="1"/>
    <x v="0"/>
    <x v="0"/>
    <m/>
    <m/>
    <m/>
    <m/>
    <m/>
    <n v="1"/>
    <m/>
    <m/>
    <m/>
    <m/>
    <m/>
    <n v="1"/>
    <n v="1"/>
    <m/>
    <n v="1"/>
    <m/>
    <m/>
    <m/>
    <s v="75.64.229.200"/>
    <x v="2"/>
    <d v="1899-12-30T00:19:56"/>
  </r>
  <r>
    <s v="R_23M3j4da6ZCtTtb"/>
    <n v="5"/>
    <x v="0"/>
    <s v="Freshman"/>
    <x v="1"/>
    <x v="3"/>
    <x v="3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3"/>
    <x v="3"/>
    <x v="0"/>
    <m/>
    <m/>
    <n v="1"/>
    <m/>
    <m/>
    <n v="1"/>
    <m/>
    <n v="1"/>
    <n v="1"/>
    <n v="1"/>
    <m/>
    <m/>
    <n v="4"/>
    <x v="1"/>
    <n v="3"/>
    <n v="2"/>
    <n v="2"/>
    <x v="0"/>
    <n v="3"/>
    <n v="2"/>
    <n v="5"/>
    <n v="5"/>
    <n v="4"/>
    <n v="4"/>
    <n v="2"/>
    <n v="3"/>
    <n v="4"/>
    <n v="2"/>
    <n v="2"/>
    <n v="4"/>
    <n v="2"/>
    <n v="3"/>
    <s v=""/>
    <s v=""/>
    <x v="0"/>
    <x v="1"/>
    <x v="0"/>
    <m/>
    <m/>
    <m/>
    <m/>
    <n v="1"/>
    <m/>
    <m/>
    <n v="1"/>
    <m/>
    <m/>
    <n v="1"/>
    <m/>
    <n v="1"/>
    <m/>
    <n v="1"/>
    <m/>
    <m/>
    <m/>
    <s v="128.62.79.56"/>
    <x v="8"/>
    <d v="1899-12-30T06:42:12"/>
  </r>
  <r>
    <s v="R_1YRUQSKmX3Q1kup"/>
    <n v="5"/>
    <x v="0"/>
    <s v="Freshman"/>
    <x v="0"/>
    <x v="5"/>
    <x v="5"/>
    <n v="0"/>
    <n v="0"/>
    <n v="0"/>
    <s v="ON"/>
    <s v="ON"/>
    <s v="ON"/>
    <s v="ON"/>
    <s v="ON"/>
    <s v="iPod"/>
    <m/>
    <s v="Other"/>
    <n v="0"/>
    <n v="1"/>
    <s v="NO"/>
    <s v="FALSE"/>
    <m/>
    <m/>
    <m/>
    <m/>
    <m/>
    <m/>
    <x v="5"/>
    <x v="8"/>
    <x v="0"/>
    <m/>
    <m/>
    <n v="1"/>
    <m/>
    <m/>
    <m/>
    <m/>
    <m/>
    <n v="1"/>
    <n v="1"/>
    <m/>
    <m/>
    <n v="4"/>
    <x v="4"/>
    <n v="3"/>
    <n v="2"/>
    <n v="2"/>
    <x v="0"/>
    <n v="2"/>
    <n v="2"/>
    <n v="5"/>
    <n v="1"/>
    <n v="4"/>
    <n v="3"/>
    <n v="2"/>
    <n v="2"/>
    <n v="4"/>
    <n v="2"/>
    <n v="2"/>
    <n v="5"/>
    <n v="4"/>
    <n v="3"/>
    <s v=""/>
    <s v=""/>
    <x v="4"/>
    <x v="4"/>
    <x v="0"/>
    <m/>
    <m/>
    <m/>
    <m/>
    <m/>
    <m/>
    <m/>
    <m/>
    <m/>
    <m/>
    <n v="1"/>
    <m/>
    <n v="1"/>
    <n v="1"/>
    <n v="1"/>
    <m/>
    <m/>
    <m/>
    <s v="173.166.40.158"/>
    <x v="1"/>
    <d v="1899-12-30T13:19:25"/>
  </r>
  <r>
    <s v="R_1Y12s29KUgwUF5H"/>
    <n v="0"/>
    <x v="0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8"/>
    <x v="0"/>
    <m/>
    <m/>
    <n v="1"/>
    <n v="1"/>
    <m/>
    <m/>
    <m/>
    <n v="1"/>
    <m/>
    <m/>
    <m/>
    <m/>
    <n v="2"/>
    <x v="2"/>
    <n v="5"/>
    <n v="2"/>
    <n v="1"/>
    <x v="4"/>
    <n v="2"/>
    <n v="4"/>
    <n v="2"/>
    <n v="5"/>
    <n v="4"/>
    <n v="3"/>
    <n v="2"/>
    <n v="4"/>
    <n v="4"/>
    <n v="1"/>
    <n v="2"/>
    <n v="5"/>
    <n v="5"/>
    <n v="4"/>
    <n v="1"/>
    <s v=""/>
    <x v="2"/>
    <x v="1"/>
    <x v="1"/>
    <m/>
    <m/>
    <m/>
    <m/>
    <m/>
    <m/>
    <m/>
    <m/>
    <m/>
    <m/>
    <m/>
    <m/>
    <n v="1"/>
    <m/>
    <n v="1"/>
    <m/>
    <m/>
    <m/>
    <s v="71.11.217.104"/>
    <x v="3"/>
    <d v="1899-12-30T17:55:23"/>
  </r>
  <r>
    <s v="R_1RfW2JEjLrrroxL"/>
    <n v="5"/>
    <x v="0"/>
    <s v="Freshman"/>
    <x v="1"/>
    <x v="1"/>
    <x v="1"/>
    <n v="1"/>
    <n v="1"/>
    <n v="0"/>
    <s v="ON"/>
    <s v="ON"/>
    <s v="ON"/>
    <s v="ON"/>
    <s v="ON"/>
    <s v="iPod"/>
    <s v="Samsung"/>
    <s v="Apple Macbook"/>
    <n v="1"/>
    <n v="3"/>
    <s v="NO"/>
    <s v="FALSE"/>
    <n v="1"/>
    <m/>
    <m/>
    <m/>
    <m/>
    <m/>
    <x v="2"/>
    <x v="1"/>
    <x v="0"/>
    <m/>
    <m/>
    <n v="1"/>
    <m/>
    <m/>
    <n v="1"/>
    <m/>
    <m/>
    <m/>
    <m/>
    <m/>
    <m/>
    <n v="3"/>
    <x v="1"/>
    <n v="5"/>
    <n v="3"/>
    <n v="2"/>
    <x v="4"/>
    <n v="4"/>
    <n v="2"/>
    <n v="5"/>
    <n v="4"/>
    <n v="4"/>
    <n v="4"/>
    <n v="4"/>
    <n v="3"/>
    <n v="4"/>
    <n v="4"/>
    <n v="2"/>
    <n v="4"/>
    <n v="4"/>
    <n v="3"/>
    <s v=""/>
    <s v=""/>
    <x v="2"/>
    <x v="4"/>
    <x v="1"/>
    <n v="1"/>
    <m/>
    <m/>
    <m/>
    <m/>
    <m/>
    <m/>
    <m/>
    <m/>
    <m/>
    <n v="1"/>
    <m/>
    <n v="1"/>
    <m/>
    <m/>
    <m/>
    <m/>
    <m/>
    <s v="50.30.146.128"/>
    <x v="4"/>
    <d v="1899-12-30T11:25:27"/>
  </r>
  <r>
    <s v="R_1HOO97r9IWS1NRj"/>
    <n v="5"/>
    <x v="0"/>
    <s v="Freshman"/>
    <x v="2"/>
    <x v="1"/>
    <x v="1"/>
    <n v="0"/>
    <n v="1"/>
    <n v="1"/>
    <s v="ON"/>
    <s v="ON"/>
    <s v="ON"/>
    <s v="ON"/>
    <s v="ON"/>
    <s v="Other"/>
    <s v="Other"/>
    <s v="Apple Macbook"/>
    <n v="1"/>
    <n v="2"/>
    <s v="NO"/>
    <s v="FALSE"/>
    <n v="1"/>
    <m/>
    <m/>
    <m/>
    <m/>
    <m/>
    <x v="3"/>
    <x v="1"/>
    <x v="0"/>
    <m/>
    <m/>
    <m/>
    <m/>
    <m/>
    <m/>
    <m/>
    <m/>
    <n v="1"/>
    <n v="1"/>
    <m/>
    <m/>
    <n v="2"/>
    <x v="2"/>
    <n v="3"/>
    <n v="1"/>
    <n v="1"/>
    <x v="3"/>
    <n v="4"/>
    <n v="1"/>
    <n v="4"/>
    <n v="5"/>
    <n v="2"/>
    <n v="1"/>
    <n v="1"/>
    <n v="2"/>
    <n v="2"/>
    <n v="1"/>
    <n v="1"/>
    <n v="2"/>
    <n v="4"/>
    <n v="3"/>
    <s v=""/>
    <s v=""/>
    <x v="1"/>
    <x v="0"/>
    <x v="0"/>
    <m/>
    <m/>
    <m/>
    <n v="1"/>
    <n v="1"/>
    <m/>
    <n v="1"/>
    <n v="1"/>
    <m/>
    <n v="1"/>
    <m/>
    <m/>
    <n v="1"/>
    <m/>
    <m/>
    <m/>
    <m/>
    <m/>
    <s v="70.120.83.139"/>
    <x v="1"/>
    <d v="1899-12-30T23:05:11"/>
  </r>
  <r>
    <s v="R_0xJHM6pz3OaSBA9"/>
    <n v="0"/>
    <x v="0"/>
    <s v="Freshman"/>
    <x v="2"/>
    <x v="6"/>
    <x v="6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0"/>
    <x v="3"/>
    <x v="0"/>
    <m/>
    <n v="1"/>
    <n v="1"/>
    <m/>
    <m/>
    <m/>
    <m/>
    <m/>
    <n v="1"/>
    <n v="1"/>
    <n v="1"/>
    <m/>
    <n v="2"/>
    <x v="0"/>
    <n v="2"/>
    <n v="3"/>
    <n v="3"/>
    <x v="0"/>
    <n v="2"/>
    <n v="2"/>
    <n v="5"/>
    <n v="3"/>
    <n v="1"/>
    <n v="2"/>
    <n v="2"/>
    <n v="2"/>
    <n v="3"/>
    <n v="2"/>
    <n v="2"/>
    <n v="3"/>
    <n v="4"/>
    <n v="2"/>
    <s v=""/>
    <n v="1"/>
    <x v="1"/>
    <x v="1"/>
    <x v="0"/>
    <m/>
    <m/>
    <m/>
    <m/>
    <m/>
    <m/>
    <m/>
    <m/>
    <m/>
    <n v="1"/>
    <m/>
    <m/>
    <n v="1"/>
    <m/>
    <n v="1"/>
    <m/>
    <m/>
    <m/>
    <s v="108.198.237.66"/>
    <x v="1"/>
    <d v="1899-12-30T22:57:37"/>
  </r>
  <r>
    <s v="R_0vUgvEpJb7QP7JX"/>
    <n v="0"/>
    <x v="0"/>
    <s v="Freshman"/>
    <x v="2"/>
    <x v="0"/>
    <x v="0"/>
    <n v="1"/>
    <n v="1"/>
    <n v="0"/>
    <m/>
    <m/>
    <m/>
    <m/>
    <m/>
    <s v="iPod"/>
    <s v="iPad Mini"/>
    <s v="Apple Macbook"/>
    <n v="1"/>
    <n v="4"/>
    <s v="YES"/>
    <s v="FALSE"/>
    <n v="1"/>
    <m/>
    <m/>
    <m/>
    <m/>
    <m/>
    <x v="1"/>
    <x v="8"/>
    <x v="0"/>
    <m/>
    <m/>
    <n v="1"/>
    <m/>
    <m/>
    <m/>
    <m/>
    <n v="1"/>
    <m/>
    <n v="1"/>
    <m/>
    <m/>
    <n v="4"/>
    <x v="2"/>
    <n v="4"/>
    <n v="1"/>
    <n v="2"/>
    <x v="1"/>
    <n v="4"/>
    <n v="4"/>
    <n v="5"/>
    <n v="4"/>
    <n v="3"/>
    <n v="4"/>
    <n v="4"/>
    <n v="4"/>
    <n v="4"/>
    <n v="3"/>
    <n v="3"/>
    <n v="5"/>
    <n v="4"/>
    <n v="3"/>
    <s v=""/>
    <s v=""/>
    <x v="1"/>
    <x v="4"/>
    <x v="0"/>
    <m/>
    <m/>
    <m/>
    <m/>
    <m/>
    <n v="1"/>
    <m/>
    <m/>
    <m/>
    <m/>
    <m/>
    <m/>
    <n v="1"/>
    <n v="1"/>
    <n v="1"/>
    <m/>
    <m/>
    <m/>
    <s v="75.1.130.214"/>
    <x v="0"/>
    <d v="1899-12-30T00:06:38"/>
  </r>
  <r>
    <s v="R_0ujHYu6sYtKgnOd"/>
    <n v="5"/>
    <x v="0"/>
    <s v="Freshman"/>
    <x v="2"/>
    <x v="1"/>
    <x v="1"/>
    <n v="0"/>
    <n v="0"/>
    <n v="0"/>
    <s v="ON"/>
    <s v="ON"/>
    <s v="ON"/>
    <s v="ON"/>
    <s v="ON"/>
    <s v="Other"/>
    <s v="iPad Mini"/>
    <s v="Lenovo"/>
    <n v="0"/>
    <n v="1"/>
    <s v="NO"/>
    <s v="FALSE"/>
    <m/>
    <n v="1"/>
    <m/>
    <m/>
    <m/>
    <m/>
    <x v="3"/>
    <x v="4"/>
    <x v="0"/>
    <m/>
    <m/>
    <n v="1"/>
    <m/>
    <m/>
    <m/>
    <m/>
    <n v="1"/>
    <n v="1"/>
    <n v="1"/>
    <m/>
    <m/>
    <n v="2"/>
    <x v="0"/>
    <n v="4"/>
    <n v="2"/>
    <n v="2"/>
    <x v="2"/>
    <n v="4"/>
    <n v="4"/>
    <n v="4"/>
    <n v="4"/>
    <n v="4"/>
    <n v="4"/>
    <n v="4"/>
    <n v="2"/>
    <n v="2"/>
    <n v="2"/>
    <n v="2"/>
    <n v="4"/>
    <n v="4"/>
    <n v="3"/>
    <s v=""/>
    <s v=""/>
    <x v="1"/>
    <x v="4"/>
    <x v="0"/>
    <m/>
    <m/>
    <m/>
    <m/>
    <m/>
    <m/>
    <m/>
    <m/>
    <m/>
    <n v="1"/>
    <n v="1"/>
    <m/>
    <n v="1"/>
    <n v="1"/>
    <n v="1"/>
    <m/>
    <m/>
    <m/>
    <s v="128.62.72.36"/>
    <x v="4"/>
    <d v="1899-12-30T00:20:22"/>
  </r>
  <r>
    <s v="R_0UjcbqX33VQn9TD"/>
    <n v="5"/>
    <x v="0"/>
    <s v="Freshman"/>
    <x v="0"/>
    <x v="5"/>
    <x v="5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3"/>
    <x v="1"/>
    <x v="0"/>
    <m/>
    <m/>
    <m/>
    <m/>
    <n v="1"/>
    <m/>
    <m/>
    <m/>
    <n v="1"/>
    <m/>
    <m/>
    <m/>
    <n v="4"/>
    <x v="2"/>
    <n v="4"/>
    <n v="2"/>
    <n v="2"/>
    <x v="1"/>
    <n v="3"/>
    <n v="3"/>
    <n v="2"/>
    <n v="3"/>
    <n v="3"/>
    <n v="3"/>
    <n v="3"/>
    <n v="3"/>
    <n v="3"/>
    <n v="2"/>
    <n v="3"/>
    <n v="3"/>
    <n v="3"/>
    <n v="2"/>
    <s v=""/>
    <n v="1"/>
    <x v="2"/>
    <x v="4"/>
    <x v="1"/>
    <n v="1"/>
    <m/>
    <m/>
    <m/>
    <n v="1"/>
    <m/>
    <m/>
    <m/>
    <m/>
    <m/>
    <m/>
    <n v="1"/>
    <n v="1"/>
    <n v="1"/>
    <n v="1"/>
    <m/>
    <m/>
    <m/>
    <s v="71.244.62.20"/>
    <x v="5"/>
    <d v="1899-12-30T18:37:13"/>
  </r>
  <r>
    <s v="R_0rd2YsOGr6Z0UeN"/>
    <n v="0"/>
    <x v="0"/>
    <s v="Freshman"/>
    <x v="2"/>
    <x v="0"/>
    <x v="0"/>
    <n v="0"/>
    <n v="1"/>
    <n v="1"/>
    <m/>
    <m/>
    <m/>
    <m/>
    <m/>
    <s v="iPod"/>
    <s v="Other"/>
    <s v="Lenovo"/>
    <n v="0"/>
    <n v="2"/>
    <s v="NO"/>
    <s v="FALSE"/>
    <n v="1"/>
    <m/>
    <m/>
    <m/>
    <m/>
    <m/>
    <x v="4"/>
    <x v="5"/>
    <x v="0"/>
    <m/>
    <m/>
    <n v="1"/>
    <m/>
    <m/>
    <m/>
    <m/>
    <m/>
    <m/>
    <m/>
    <m/>
    <m/>
    <n v="4"/>
    <x v="2"/>
    <n v="4"/>
    <n v="3"/>
    <n v="2"/>
    <x v="2"/>
    <n v="1"/>
    <n v="3"/>
    <n v="2"/>
    <n v="4"/>
    <n v="5"/>
    <n v="5"/>
    <n v="5"/>
    <n v="5"/>
    <n v="5"/>
    <n v="3"/>
    <n v="4"/>
    <n v="4"/>
    <n v="4"/>
    <n v="3"/>
    <s v=""/>
    <s v=""/>
    <x v="2"/>
    <x v="2"/>
    <x v="1"/>
    <m/>
    <m/>
    <m/>
    <m/>
    <m/>
    <n v="1"/>
    <n v="1"/>
    <n v="1"/>
    <n v="1"/>
    <n v="1"/>
    <n v="1"/>
    <n v="1"/>
    <n v="1"/>
    <n v="1"/>
    <n v="1"/>
    <n v="1"/>
    <n v="1"/>
    <n v="1"/>
    <s v="70.114.195.80"/>
    <x v="8"/>
    <d v="1899-12-30T08:20:13"/>
  </r>
  <r>
    <s v="R_0OMChCeaqJWlBwp"/>
    <n v="2"/>
    <x v="0"/>
    <s v="Sophomore"/>
    <x v="0"/>
    <x v="0"/>
    <x v="0"/>
    <n v="0"/>
    <n v="0"/>
    <n v="0"/>
    <s v="ON"/>
    <s v="ON"/>
    <m/>
    <m/>
    <m/>
    <s v="Other"/>
    <s v="Other"/>
    <s v="Lenovo"/>
    <n v="0"/>
    <n v="1"/>
    <s v="NO"/>
    <s v="FALSE"/>
    <n v="1"/>
    <m/>
    <m/>
    <m/>
    <m/>
    <m/>
    <x v="1"/>
    <x v="2"/>
    <x v="0"/>
    <m/>
    <n v="1"/>
    <n v="1"/>
    <n v="1"/>
    <m/>
    <m/>
    <m/>
    <n v="1"/>
    <n v="1"/>
    <n v="1"/>
    <m/>
    <m/>
    <n v="4"/>
    <x v="2"/>
    <n v="4"/>
    <n v="3"/>
    <n v="2"/>
    <x v="0"/>
    <n v="4"/>
    <n v="3"/>
    <n v="4"/>
    <n v="4"/>
    <n v="4"/>
    <n v="3"/>
    <n v="4"/>
    <n v="3"/>
    <n v="3"/>
    <n v="2"/>
    <n v="2"/>
    <n v="5"/>
    <n v="4"/>
    <n v="2"/>
    <s v=""/>
    <n v="1"/>
    <x v="2"/>
    <x v="1"/>
    <x v="1"/>
    <m/>
    <m/>
    <m/>
    <m/>
    <m/>
    <m/>
    <m/>
    <n v="1"/>
    <n v="1"/>
    <m/>
    <n v="1"/>
    <n v="1"/>
    <n v="1"/>
    <m/>
    <n v="1"/>
    <m/>
    <m/>
    <m/>
    <s v="128.62.71.24"/>
    <x v="8"/>
    <d v="1899-12-30T00:19:05"/>
  </r>
  <r>
    <s v="R_0olkpZco46rZ4Wx"/>
    <n v="0"/>
    <x v="0"/>
    <s v="Freshman"/>
    <x v="2"/>
    <x v="1"/>
    <x v="1"/>
    <n v="0"/>
    <n v="1"/>
    <n v="1"/>
    <m/>
    <m/>
    <m/>
    <m/>
    <m/>
    <s v="iPod"/>
    <m/>
    <s v="HP"/>
    <n v="0"/>
    <n v="2"/>
    <s v="NO"/>
    <s v="FALSE"/>
    <n v="1"/>
    <m/>
    <m/>
    <m/>
    <m/>
    <m/>
    <x v="1"/>
    <x v="1"/>
    <x v="0"/>
    <m/>
    <m/>
    <n v="1"/>
    <m/>
    <m/>
    <m/>
    <m/>
    <m/>
    <n v="1"/>
    <m/>
    <m/>
    <m/>
    <n v="4"/>
    <x v="0"/>
    <n v="4"/>
    <n v="3"/>
    <n v="2"/>
    <x v="1"/>
    <n v="3"/>
    <n v="2"/>
    <n v="4"/>
    <n v="4"/>
    <n v="4"/>
    <n v="3"/>
    <n v="3"/>
    <n v="3"/>
    <n v="4"/>
    <n v="3"/>
    <n v="2"/>
    <n v="3"/>
    <n v="4"/>
    <n v="2"/>
    <s v=""/>
    <n v="1"/>
    <x v="2"/>
    <x v="1"/>
    <x v="1"/>
    <n v="1"/>
    <m/>
    <m/>
    <m/>
    <m/>
    <m/>
    <m/>
    <m/>
    <m/>
    <m/>
    <m/>
    <m/>
    <m/>
    <m/>
    <m/>
    <m/>
    <m/>
    <m/>
    <s v="128.62.77.235"/>
    <x v="8"/>
    <d v="1899-12-30T00:27:41"/>
  </r>
  <r>
    <s v="R_0MrA1BBJ3g5196B"/>
    <n v="0"/>
    <x v="0"/>
    <s v="Freshman"/>
    <x v="2"/>
    <x v="1"/>
    <x v="1"/>
    <n v="1"/>
    <n v="1"/>
    <n v="0"/>
    <m/>
    <m/>
    <m/>
    <m/>
    <m/>
    <m/>
    <s v="iPad"/>
    <s v="Apple Macbook"/>
    <n v="1"/>
    <n v="3"/>
    <s v="NO"/>
    <s v="FALSE"/>
    <n v="1"/>
    <m/>
    <m/>
    <m/>
    <m/>
    <m/>
    <x v="3"/>
    <x v="9"/>
    <x v="0"/>
    <m/>
    <n v="1"/>
    <n v="1"/>
    <n v="1"/>
    <m/>
    <n v="1"/>
    <m/>
    <n v="1"/>
    <n v="1"/>
    <n v="1"/>
    <n v="1"/>
    <m/>
    <n v="4"/>
    <x v="0"/>
    <n v="5"/>
    <n v="3"/>
    <n v="2"/>
    <x v="4"/>
    <n v="4"/>
    <n v="4"/>
    <n v="4"/>
    <n v="4"/>
    <n v="5"/>
    <n v="5"/>
    <n v="4"/>
    <n v="3"/>
    <n v="4"/>
    <n v="3"/>
    <n v="4"/>
    <n v="4"/>
    <n v="5"/>
    <n v="4"/>
    <n v="1"/>
    <s v=""/>
    <x v="4"/>
    <x v="2"/>
    <x v="1"/>
    <n v="1"/>
    <m/>
    <n v="1"/>
    <m/>
    <m/>
    <m/>
    <m/>
    <n v="1"/>
    <m/>
    <n v="1"/>
    <n v="1"/>
    <m/>
    <n v="1"/>
    <m/>
    <n v="1"/>
    <m/>
    <m/>
    <m/>
    <s v="108.41.126.120"/>
    <x v="1"/>
    <d v="1899-12-30T20:42:08"/>
  </r>
  <r>
    <s v="R_0kzFDK0NgudBvKZ"/>
    <n v="2"/>
    <x v="0"/>
    <s v="Sophomore"/>
    <x v="1"/>
    <x v="1"/>
    <x v="1"/>
    <n v="1"/>
    <n v="1"/>
    <n v="0"/>
    <s v="ON"/>
    <s v="ON"/>
    <m/>
    <m/>
    <m/>
    <s v="iPod"/>
    <m/>
    <s v="Apple Macbook"/>
    <n v="1"/>
    <n v="3"/>
    <s v="NO"/>
    <s v="FALSE"/>
    <n v="1"/>
    <m/>
    <m/>
    <m/>
    <m/>
    <m/>
    <x v="4"/>
    <x v="4"/>
    <x v="0"/>
    <m/>
    <n v="1"/>
    <n v="1"/>
    <n v="1"/>
    <m/>
    <m/>
    <m/>
    <m/>
    <n v="1"/>
    <m/>
    <m/>
    <m/>
    <n v="5"/>
    <x v="3"/>
    <n v="3"/>
    <n v="3"/>
    <n v="2"/>
    <x v="0"/>
    <n v="5"/>
    <n v="5"/>
    <n v="5"/>
    <n v="3"/>
    <n v="4"/>
    <n v="4"/>
    <n v="1"/>
    <n v="4"/>
    <n v="4"/>
    <n v="2"/>
    <n v="4"/>
    <n v="2"/>
    <n v="4"/>
    <n v="2"/>
    <s v=""/>
    <n v="1"/>
    <x v="0"/>
    <x v="1"/>
    <x v="0"/>
    <m/>
    <m/>
    <m/>
    <m/>
    <m/>
    <m/>
    <m/>
    <m/>
    <m/>
    <m/>
    <m/>
    <m/>
    <n v="1"/>
    <m/>
    <m/>
    <m/>
    <m/>
    <m/>
    <s v="72.182.0.250"/>
    <x v="7"/>
    <d v="1899-12-30T22:07:55"/>
  </r>
  <r>
    <s v="R_0jri6UOhasHnS3X"/>
    <n v="0"/>
    <x v="0"/>
    <s v="Freshman"/>
    <x v="1"/>
    <x v="1"/>
    <x v="1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0"/>
    <x v="1"/>
    <x v="0"/>
    <m/>
    <m/>
    <n v="1"/>
    <m/>
    <m/>
    <m/>
    <m/>
    <m/>
    <n v="1"/>
    <m/>
    <m/>
    <m/>
    <n v="3"/>
    <x v="2"/>
    <n v="4"/>
    <n v="2"/>
    <n v="2"/>
    <x v="0"/>
    <n v="2"/>
    <n v="1"/>
    <n v="4"/>
    <n v="2"/>
    <n v="4"/>
    <n v="4"/>
    <n v="2"/>
    <n v="3"/>
    <n v="4"/>
    <n v="3"/>
    <n v="3"/>
    <n v="3"/>
    <n v="3"/>
    <n v="2"/>
    <s v=""/>
    <n v="1"/>
    <x v="1"/>
    <x v="0"/>
    <x v="0"/>
    <m/>
    <m/>
    <m/>
    <m/>
    <m/>
    <m/>
    <m/>
    <m/>
    <m/>
    <m/>
    <m/>
    <m/>
    <n v="1"/>
    <m/>
    <m/>
    <m/>
    <m/>
    <m/>
    <s v="76.187.119.85"/>
    <x v="5"/>
    <d v="1899-12-30T16:26:53"/>
  </r>
  <r>
    <s v="R_0iTcnFR1PDSVapn"/>
    <n v="0"/>
    <x v="0"/>
    <s v="Freshman"/>
    <x v="2"/>
    <x v="5"/>
    <x v="5"/>
    <n v="0"/>
    <n v="1"/>
    <n v="1"/>
    <m/>
    <m/>
    <m/>
    <m/>
    <m/>
    <m/>
    <m/>
    <s v="Apple Macbook"/>
    <n v="1"/>
    <n v="2"/>
    <s v="NO"/>
    <s v="FALSE"/>
    <n v="1"/>
    <m/>
    <m/>
    <m/>
    <m/>
    <m/>
    <x v="3"/>
    <x v="8"/>
    <x v="0"/>
    <m/>
    <m/>
    <n v="1"/>
    <m/>
    <m/>
    <n v="1"/>
    <m/>
    <m/>
    <n v="1"/>
    <m/>
    <m/>
    <m/>
    <n v="4"/>
    <x v="1"/>
    <n v="5"/>
    <n v="2"/>
    <n v="2"/>
    <x v="0"/>
    <n v="4"/>
    <n v="4"/>
    <n v="2"/>
    <n v="5"/>
    <n v="4"/>
    <n v="4"/>
    <n v="3"/>
    <n v="2"/>
    <n v="3"/>
    <n v="2"/>
    <n v="3"/>
    <n v="4"/>
    <n v="4"/>
    <n v="2"/>
    <s v=""/>
    <n v="1"/>
    <x v="2"/>
    <x v="1"/>
    <x v="1"/>
    <m/>
    <m/>
    <n v="1"/>
    <m/>
    <n v="1"/>
    <m/>
    <m/>
    <m/>
    <m/>
    <m/>
    <m/>
    <n v="1"/>
    <n v="1"/>
    <m/>
    <n v="1"/>
    <m/>
    <n v="1"/>
    <m/>
    <s v="98.198.72.172"/>
    <x v="1"/>
    <d v="1899-12-30T20:49:25"/>
  </r>
  <r>
    <s v="R_0GSwSr6xb2zfmxT"/>
    <n v="2"/>
    <x v="0"/>
    <s v="Sophomore"/>
    <x v="2"/>
    <x v="4"/>
    <x v="4"/>
    <n v="1"/>
    <n v="1"/>
    <n v="0"/>
    <s v="ON"/>
    <s v="ON"/>
    <m/>
    <m/>
    <m/>
    <s v="iPod"/>
    <s v="iPad Mini"/>
    <s v="Apple Macbook"/>
    <n v="1"/>
    <n v="4"/>
    <s v="YES"/>
    <s v="FALSE"/>
    <n v="1"/>
    <m/>
    <m/>
    <m/>
    <m/>
    <m/>
    <x v="0"/>
    <x v="8"/>
    <x v="0"/>
    <m/>
    <n v="1"/>
    <n v="1"/>
    <m/>
    <m/>
    <m/>
    <m/>
    <m/>
    <n v="1"/>
    <m/>
    <m/>
    <m/>
    <n v="2"/>
    <x v="2"/>
    <n v="4"/>
    <n v="3"/>
    <n v="3"/>
    <x v="1"/>
    <n v="5"/>
    <n v="5"/>
    <n v="5"/>
    <n v="5"/>
    <n v="3"/>
    <n v="3"/>
    <n v="3"/>
    <n v="3"/>
    <n v="3"/>
    <n v="3"/>
    <n v="3"/>
    <n v="4"/>
    <n v="4"/>
    <n v="2"/>
    <s v=""/>
    <n v="1"/>
    <x v="0"/>
    <x v="0"/>
    <x v="0"/>
    <n v="1"/>
    <m/>
    <m/>
    <m/>
    <m/>
    <m/>
    <m/>
    <n v="1"/>
    <m/>
    <m/>
    <m/>
    <m/>
    <n v="1"/>
    <n v="1"/>
    <n v="1"/>
    <m/>
    <m/>
    <m/>
    <s v="128.62.67.118"/>
    <x v="5"/>
    <d v="1899-12-30T20:13:16"/>
  </r>
  <r>
    <s v="R_0Gjh2Kxu0wQf1Hf"/>
    <n v="0"/>
    <x v="0"/>
    <s v="Freshman"/>
    <x v="0"/>
    <x v="0"/>
    <x v="0"/>
    <n v="0"/>
    <n v="1"/>
    <n v="1"/>
    <m/>
    <m/>
    <m/>
    <m/>
    <m/>
    <s v="iPod"/>
    <s v="iPad Mini"/>
    <s v="Other"/>
    <n v="0"/>
    <n v="2"/>
    <s v="NO"/>
    <s v="FALSE"/>
    <m/>
    <m/>
    <n v="1"/>
    <m/>
    <m/>
    <m/>
    <x v="2"/>
    <x v="5"/>
    <x v="0"/>
    <m/>
    <m/>
    <n v="1"/>
    <m/>
    <m/>
    <m/>
    <m/>
    <m/>
    <m/>
    <m/>
    <m/>
    <m/>
    <n v="1"/>
    <x v="1"/>
    <n v="4"/>
    <n v="1"/>
    <n v="1"/>
    <x v="0"/>
    <n v="2"/>
    <n v="1"/>
    <n v="5"/>
    <n v="1"/>
    <n v="4"/>
    <n v="2"/>
    <n v="4"/>
    <n v="1"/>
    <n v="1"/>
    <n v="1"/>
    <n v="1"/>
    <n v="5"/>
    <n v="3"/>
    <n v="2"/>
    <s v=""/>
    <n v="1"/>
    <x v="0"/>
    <x v="1"/>
    <x v="0"/>
    <n v="1"/>
    <m/>
    <n v="1"/>
    <m/>
    <m/>
    <m/>
    <n v="1"/>
    <n v="1"/>
    <m/>
    <m/>
    <n v="1"/>
    <m/>
    <n v="1"/>
    <n v="1"/>
    <m/>
    <m/>
    <m/>
    <m/>
    <s v="104.5.84.165"/>
    <x v="5"/>
    <d v="1899-12-30T22:13:16"/>
  </r>
  <r>
    <s v="R_0e4BasPo1eltDQF"/>
    <n v="0"/>
    <x v="0"/>
    <s v="Freshman"/>
    <x v="0"/>
    <x v="1"/>
    <x v="1"/>
    <n v="0"/>
    <n v="0"/>
    <n v="0"/>
    <m/>
    <m/>
    <m/>
    <m/>
    <m/>
    <s v="iPod"/>
    <s v="Other"/>
    <s v="HP"/>
    <n v="0"/>
    <n v="1"/>
    <s v="NO"/>
    <s v="FALSE"/>
    <m/>
    <n v="1"/>
    <m/>
    <m/>
    <m/>
    <m/>
    <x v="3"/>
    <x v="8"/>
    <x v="0"/>
    <m/>
    <m/>
    <m/>
    <m/>
    <m/>
    <m/>
    <m/>
    <n v="1"/>
    <n v="1"/>
    <n v="1"/>
    <m/>
    <m/>
    <n v="4"/>
    <x v="0"/>
    <n v="4"/>
    <n v="1"/>
    <n v="1"/>
    <x v="1"/>
    <n v="5"/>
    <n v="3"/>
    <n v="4"/>
    <n v="5"/>
    <n v="4"/>
    <n v="4"/>
    <n v="1"/>
    <n v="4"/>
    <n v="4"/>
    <n v="2"/>
    <n v="2"/>
    <n v="4"/>
    <n v="3"/>
    <n v="2"/>
    <s v=""/>
    <n v="1"/>
    <x v="0"/>
    <x v="0"/>
    <x v="0"/>
    <m/>
    <m/>
    <m/>
    <m/>
    <m/>
    <m/>
    <m/>
    <m/>
    <m/>
    <n v="1"/>
    <n v="1"/>
    <m/>
    <n v="1"/>
    <m/>
    <n v="1"/>
    <m/>
    <m/>
    <m/>
    <s v="96.226.50.55"/>
    <x v="2"/>
    <d v="1899-12-30T00:47:44"/>
  </r>
  <r>
    <s v="R_0ceNWJJicvryDVr"/>
    <n v="0"/>
    <x v="0"/>
    <s v="Freshman"/>
    <x v="1"/>
    <x v="1"/>
    <x v="1"/>
    <n v="0"/>
    <n v="0"/>
    <n v="0"/>
    <m/>
    <m/>
    <m/>
    <m/>
    <m/>
    <m/>
    <m/>
    <s v="Dell"/>
    <n v="0"/>
    <n v="0"/>
    <s v="NO"/>
    <s v="TRUE"/>
    <m/>
    <m/>
    <n v="1"/>
    <m/>
    <m/>
    <m/>
    <x v="6"/>
    <x v="1"/>
    <x v="0"/>
    <m/>
    <m/>
    <m/>
    <n v="1"/>
    <m/>
    <m/>
    <m/>
    <m/>
    <n v="1"/>
    <m/>
    <m/>
    <m/>
    <n v="3"/>
    <x v="2"/>
    <n v="2"/>
    <n v="2"/>
    <n v="1"/>
    <x v="1"/>
    <n v="2"/>
    <n v="2"/>
    <n v="5"/>
    <n v="1"/>
    <n v="4"/>
    <n v="2"/>
    <n v="2"/>
    <n v="4"/>
    <n v="4"/>
    <n v="2"/>
    <n v="2"/>
    <n v="4"/>
    <n v="4"/>
    <n v="1"/>
    <s v=""/>
    <n v="1"/>
    <x v="0"/>
    <x v="1"/>
    <x v="0"/>
    <m/>
    <m/>
    <m/>
    <m/>
    <m/>
    <m/>
    <m/>
    <m/>
    <m/>
    <n v="1"/>
    <m/>
    <n v="1"/>
    <n v="1"/>
    <n v="1"/>
    <n v="1"/>
    <m/>
    <m/>
    <n v="1"/>
    <s v="128.62.59.138"/>
    <x v="1"/>
    <d v="1899-12-30T21:20:36"/>
  </r>
  <r>
    <s v="R_0C9pjbIBPE5Bzyl"/>
    <n v="3"/>
    <x v="0"/>
    <s v="Freshman"/>
    <x v="1"/>
    <x v="3"/>
    <x v="3"/>
    <n v="1"/>
    <n v="1"/>
    <n v="0"/>
    <s v="ON"/>
    <s v="ON"/>
    <s v="ON"/>
    <m/>
    <m/>
    <s v="iPod"/>
    <m/>
    <s v="Apple Macbook"/>
    <n v="1"/>
    <n v="3"/>
    <s v="NO"/>
    <s v="FALSE"/>
    <n v="1"/>
    <m/>
    <m/>
    <m/>
    <m/>
    <m/>
    <x v="2"/>
    <x v="8"/>
    <x v="0"/>
    <m/>
    <m/>
    <n v="1"/>
    <m/>
    <m/>
    <m/>
    <m/>
    <m/>
    <n v="1"/>
    <n v="1"/>
    <m/>
    <m/>
    <n v="4"/>
    <x v="1"/>
    <n v="2"/>
    <n v="1"/>
    <n v="2"/>
    <x v="3"/>
    <n v="5"/>
    <n v="4"/>
    <n v="2"/>
    <n v="1"/>
    <n v="3"/>
    <n v="4"/>
    <n v="1"/>
    <n v="2"/>
    <n v="2"/>
    <n v="2"/>
    <n v="2"/>
    <n v="2"/>
    <n v="5"/>
    <n v="2"/>
    <s v=""/>
    <n v="1"/>
    <x v="0"/>
    <x v="0"/>
    <x v="0"/>
    <m/>
    <m/>
    <m/>
    <m/>
    <m/>
    <m/>
    <m/>
    <m/>
    <m/>
    <n v="1"/>
    <m/>
    <m/>
    <n v="1"/>
    <n v="1"/>
    <m/>
    <m/>
    <m/>
    <m/>
    <s v="128.62.36.71"/>
    <x v="0"/>
    <d v="1899-12-30T17:05:41"/>
  </r>
  <r>
    <s v="R_0B7rIusJzBCsML3"/>
    <n v="3"/>
    <x v="0"/>
    <s v="Freshman"/>
    <x v="0"/>
    <x v="2"/>
    <x v="2"/>
    <n v="1"/>
    <n v="1"/>
    <n v="0"/>
    <s v="ON"/>
    <s v="ON"/>
    <m/>
    <m/>
    <s v="ON"/>
    <s v="iPod"/>
    <s v="iPad"/>
    <s v="Apple Macbook"/>
    <n v="1"/>
    <n v="4"/>
    <s v="YES"/>
    <s v="FALSE"/>
    <n v="1"/>
    <m/>
    <m/>
    <m/>
    <m/>
    <m/>
    <x v="3"/>
    <x v="0"/>
    <x v="0"/>
    <m/>
    <m/>
    <m/>
    <m/>
    <m/>
    <m/>
    <m/>
    <m/>
    <m/>
    <m/>
    <m/>
    <m/>
    <n v="4"/>
    <x v="2"/>
    <n v="4"/>
    <n v="1"/>
    <n v="1"/>
    <x v="1"/>
    <n v="4"/>
    <n v="3"/>
    <n v="4"/>
    <n v="4"/>
    <n v="3"/>
    <n v="3"/>
    <n v="2"/>
    <n v="3"/>
    <n v="3"/>
    <n v="2"/>
    <n v="3"/>
    <n v="4"/>
    <n v="4"/>
    <n v="2"/>
    <s v=""/>
    <n v="1"/>
    <x v="0"/>
    <x v="0"/>
    <x v="0"/>
    <m/>
    <m/>
    <m/>
    <m/>
    <m/>
    <m/>
    <m/>
    <m/>
    <m/>
    <m/>
    <m/>
    <m/>
    <n v="1"/>
    <m/>
    <m/>
    <m/>
    <m/>
    <m/>
    <s v="74.213.38.20"/>
    <x v="2"/>
    <d v="1899-12-30T10:35:25"/>
  </r>
  <r>
    <s v="R_08l13k0Hs1qbce9"/>
    <n v="0"/>
    <x v="0"/>
    <s v="Freshman"/>
    <x v="0"/>
    <x v="0"/>
    <x v="0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2"/>
    <x v="0"/>
    <m/>
    <m/>
    <n v="1"/>
    <n v="1"/>
    <m/>
    <n v="1"/>
    <m/>
    <n v="1"/>
    <n v="1"/>
    <n v="1"/>
    <m/>
    <m/>
    <n v="4"/>
    <x v="3"/>
    <n v="5"/>
    <n v="4"/>
    <n v="4"/>
    <x v="2"/>
    <n v="3"/>
    <n v="3"/>
    <n v="5"/>
    <n v="1"/>
    <n v="4"/>
    <n v="4"/>
    <n v="2"/>
    <n v="2"/>
    <n v="4"/>
    <n v="3"/>
    <n v="3"/>
    <n v="2"/>
    <n v="4"/>
    <n v="4"/>
    <n v="1"/>
    <s v=""/>
    <x v="1"/>
    <x v="2"/>
    <x v="1"/>
    <n v="1"/>
    <m/>
    <m/>
    <m/>
    <n v="1"/>
    <m/>
    <m/>
    <n v="1"/>
    <n v="1"/>
    <m/>
    <n v="1"/>
    <n v="1"/>
    <n v="1"/>
    <n v="1"/>
    <n v="1"/>
    <m/>
    <n v="1"/>
    <m/>
    <s v="24.55.48.166"/>
    <x v="6"/>
    <d v="1899-12-30T17:25:04"/>
  </r>
  <r>
    <s v="R_03Be4YvjZQ6P0SF"/>
    <n v="5"/>
    <x v="0"/>
    <s v="Freshman"/>
    <x v="2"/>
    <x v="3"/>
    <x v="3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4"/>
    <x v="1"/>
    <x v="0"/>
    <m/>
    <m/>
    <m/>
    <n v="1"/>
    <m/>
    <m/>
    <m/>
    <n v="1"/>
    <m/>
    <m/>
    <m/>
    <m/>
    <n v="4"/>
    <x v="3"/>
    <n v="5"/>
    <n v="2"/>
    <n v="1"/>
    <x v="1"/>
    <n v="4"/>
    <n v="4"/>
    <n v="4"/>
    <n v="5"/>
    <n v="4"/>
    <n v="4"/>
    <n v="3"/>
    <n v="3"/>
    <n v="4"/>
    <n v="2"/>
    <n v="2"/>
    <n v="4"/>
    <n v="5"/>
    <n v="3"/>
    <s v=""/>
    <s v=""/>
    <x v="1"/>
    <x v="0"/>
    <x v="0"/>
    <m/>
    <m/>
    <m/>
    <m/>
    <n v="1"/>
    <m/>
    <m/>
    <n v="1"/>
    <m/>
    <n v="1"/>
    <n v="1"/>
    <m/>
    <n v="1"/>
    <m/>
    <m/>
    <m/>
    <m/>
    <m/>
    <s v="70.116.37.75"/>
    <x v="2"/>
    <d v="1899-12-30T02:13:03"/>
  </r>
  <r>
    <n v="2116"/>
    <n v="0"/>
    <x v="1"/>
    <s v="Freshman"/>
    <x v="4"/>
    <x v="1"/>
    <x v="1"/>
    <n v="0"/>
    <n v="1"/>
    <n v="1"/>
    <m/>
    <m/>
    <m/>
    <m/>
    <m/>
    <s v="iPod"/>
    <s v="Other"/>
    <s v="Other"/>
    <n v="0"/>
    <n v="2"/>
    <s v="NO"/>
    <s v="FALSE"/>
    <n v="1"/>
    <m/>
    <m/>
    <m/>
    <m/>
    <m/>
    <x v="3"/>
    <x v="1"/>
    <x v="0"/>
    <m/>
    <n v="1"/>
    <n v="1"/>
    <m/>
    <m/>
    <m/>
    <m/>
    <m/>
    <m/>
    <m/>
    <m/>
    <m/>
    <n v="3"/>
    <x v="2"/>
    <n v="2"/>
    <n v="2"/>
    <n v="2"/>
    <x v="1"/>
    <n v="4"/>
    <n v="3"/>
    <n v="3"/>
    <n v="3"/>
    <n v="2"/>
    <n v="2"/>
    <n v="2"/>
    <n v="2"/>
    <n v="2"/>
    <n v="2"/>
    <n v="2"/>
    <n v="5"/>
    <n v="3"/>
    <n v="2"/>
    <s v=""/>
    <n v="1"/>
    <x v="1"/>
    <x v="1"/>
    <x v="0"/>
    <m/>
    <m/>
    <m/>
    <m/>
    <m/>
    <m/>
    <m/>
    <m/>
    <m/>
    <m/>
    <m/>
    <m/>
    <m/>
    <n v="1"/>
    <n v="1"/>
    <m/>
    <m/>
    <m/>
    <s v="10.145.168.220"/>
    <x v="9"/>
    <d v="1899-12-30T22:53:37"/>
  </r>
  <r>
    <n v="2115"/>
    <n v="0"/>
    <x v="1"/>
    <s v="Freshman"/>
    <x v="4"/>
    <x v="0"/>
    <x v="0"/>
    <n v="1"/>
    <n v="1"/>
    <n v="0"/>
    <m/>
    <m/>
    <m/>
    <m/>
    <m/>
    <s v="iPod"/>
    <s v="iPad"/>
    <s v="Dell"/>
    <n v="0"/>
    <n v="3"/>
    <s v="NO"/>
    <s v="FALSE"/>
    <n v="1"/>
    <m/>
    <m/>
    <m/>
    <m/>
    <m/>
    <x v="4"/>
    <x v="1"/>
    <x v="0"/>
    <m/>
    <m/>
    <n v="1"/>
    <m/>
    <m/>
    <m/>
    <m/>
    <m/>
    <n v="1"/>
    <m/>
    <m/>
    <m/>
    <n v="3"/>
    <x v="3"/>
    <n v="2"/>
    <n v="2"/>
    <n v="4"/>
    <x v="2"/>
    <n v="4"/>
    <n v="2"/>
    <n v="4"/>
    <n v="2"/>
    <n v="4"/>
    <n v="4"/>
    <n v="2"/>
    <n v="3"/>
    <n v="4"/>
    <n v="2"/>
    <n v="3"/>
    <n v="3"/>
    <n v="4"/>
    <n v="4"/>
    <n v="1"/>
    <s v=""/>
    <x v="1"/>
    <x v="1"/>
    <x v="0"/>
    <m/>
    <m/>
    <m/>
    <m/>
    <m/>
    <m/>
    <m/>
    <m/>
    <m/>
    <m/>
    <m/>
    <m/>
    <m/>
    <m/>
    <n v="1"/>
    <m/>
    <m/>
    <m/>
    <s v="66.112.227.19"/>
    <x v="10"/>
    <d v="1899-12-30T16:35:32"/>
  </r>
  <r>
    <n v="2114"/>
    <n v="0"/>
    <x v="1"/>
    <s v="Sophomore"/>
    <x v="4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2"/>
    <x v="3"/>
    <x v="0"/>
    <m/>
    <n v="1"/>
    <n v="1"/>
    <m/>
    <m/>
    <n v="1"/>
    <m/>
    <n v="1"/>
    <m/>
    <m/>
    <n v="1"/>
    <m/>
    <n v="5"/>
    <x v="3"/>
    <n v="2"/>
    <n v="3"/>
    <n v="3"/>
    <x v="0"/>
    <n v="4"/>
    <n v="4"/>
    <n v="4"/>
    <n v="5"/>
    <n v="4"/>
    <n v="3"/>
    <n v="2"/>
    <n v="3"/>
    <n v="4"/>
    <n v="3"/>
    <n v="3"/>
    <n v="2"/>
    <n v="4"/>
    <n v="3"/>
    <s v=""/>
    <s v=""/>
    <x v="1"/>
    <x v="4"/>
    <x v="0"/>
    <m/>
    <m/>
    <m/>
    <m/>
    <m/>
    <m/>
    <m/>
    <m/>
    <m/>
    <m/>
    <n v="1"/>
    <m/>
    <m/>
    <m/>
    <n v="1"/>
    <m/>
    <m/>
    <m/>
    <s v="166.147.72.40"/>
    <x v="10"/>
    <d v="1899-12-30T13:27:49"/>
  </r>
  <r>
    <n v="2113"/>
    <n v="0"/>
    <x v="1"/>
    <s v="Freshman"/>
    <x v="4"/>
    <x v="4"/>
    <x v="4"/>
    <n v="0"/>
    <n v="1"/>
    <n v="1"/>
    <m/>
    <m/>
    <m/>
    <m/>
    <m/>
    <s v="iPod"/>
    <s v="Other"/>
    <s v="HP"/>
    <n v="0"/>
    <n v="2"/>
    <s v="NO"/>
    <s v="FALSE"/>
    <n v="1"/>
    <m/>
    <m/>
    <m/>
    <m/>
    <m/>
    <x v="2"/>
    <x v="5"/>
    <x v="0"/>
    <m/>
    <m/>
    <n v="1"/>
    <m/>
    <m/>
    <m/>
    <m/>
    <m/>
    <m/>
    <m/>
    <m/>
    <m/>
    <n v="4"/>
    <x v="2"/>
    <n v="1"/>
    <n v="1"/>
    <n v="2"/>
    <x v="0"/>
    <n v="5"/>
    <n v="3"/>
    <n v="5"/>
    <n v="2"/>
    <n v="3"/>
    <n v="2"/>
    <n v="1"/>
    <n v="4"/>
    <n v="3"/>
    <n v="1"/>
    <n v="1"/>
    <n v="4"/>
    <n v="3"/>
    <n v="1"/>
    <s v=""/>
    <n v="1"/>
    <x v="0"/>
    <x v="0"/>
    <x v="0"/>
    <m/>
    <m/>
    <m/>
    <m/>
    <m/>
    <m/>
    <m/>
    <m/>
    <m/>
    <m/>
    <m/>
    <m/>
    <m/>
    <m/>
    <m/>
    <m/>
    <m/>
    <m/>
    <s v="10.148.203.234"/>
    <x v="11"/>
    <d v="1899-12-30T19:39:13"/>
  </r>
  <r>
    <n v="2112"/>
    <n v="0"/>
    <x v="1"/>
    <s v="Freshman"/>
    <x v="4"/>
    <x v="1"/>
    <x v="1"/>
    <n v="0"/>
    <n v="1"/>
    <n v="1"/>
    <m/>
    <m/>
    <m/>
    <m/>
    <m/>
    <s v="iPod"/>
    <s v="Other"/>
    <s v="HP"/>
    <n v="0"/>
    <n v="2"/>
    <s v="NO"/>
    <s v="FALSE"/>
    <n v="1"/>
    <m/>
    <m/>
    <m/>
    <m/>
    <m/>
    <x v="3"/>
    <x v="0"/>
    <x v="0"/>
    <m/>
    <m/>
    <m/>
    <m/>
    <m/>
    <m/>
    <m/>
    <m/>
    <m/>
    <m/>
    <m/>
    <m/>
    <n v="4"/>
    <x v="1"/>
    <n v="1"/>
    <n v="1"/>
    <n v="4"/>
    <x v="2"/>
    <n v="4"/>
    <n v="2"/>
    <n v="2"/>
    <n v="4"/>
    <n v="4"/>
    <n v="4"/>
    <n v="4"/>
    <n v="3"/>
    <n v="4"/>
    <n v="2"/>
    <n v="2"/>
    <n v="4"/>
    <n v="4"/>
    <n v="2"/>
    <s v=""/>
    <n v="1"/>
    <x v="2"/>
    <x v="4"/>
    <x v="1"/>
    <m/>
    <m/>
    <m/>
    <m/>
    <m/>
    <m/>
    <m/>
    <m/>
    <m/>
    <m/>
    <m/>
    <m/>
    <m/>
    <m/>
    <n v="1"/>
    <m/>
    <m/>
    <m/>
    <s v="10.145.162.90"/>
    <x v="11"/>
    <d v="1899-12-30T14:11:30"/>
  </r>
  <r>
    <n v="2111"/>
    <n v="0"/>
    <x v="1"/>
    <s v="Freshman"/>
    <x v="4"/>
    <x v="1"/>
    <x v="1"/>
    <n v="0"/>
    <n v="1"/>
    <n v="1"/>
    <m/>
    <m/>
    <m/>
    <m/>
    <m/>
    <s v="iPod"/>
    <s v="Other"/>
    <s v="Lenovo"/>
    <n v="0"/>
    <n v="2"/>
    <s v="NO"/>
    <s v="FALSE"/>
    <n v="1"/>
    <m/>
    <m/>
    <m/>
    <m/>
    <m/>
    <x v="0"/>
    <x v="0"/>
    <x v="0"/>
    <m/>
    <m/>
    <m/>
    <m/>
    <m/>
    <m/>
    <m/>
    <m/>
    <m/>
    <m/>
    <m/>
    <m/>
    <n v="3"/>
    <x v="2"/>
    <n v="2"/>
    <n v="2"/>
    <n v="3"/>
    <x v="1"/>
    <n v="4"/>
    <n v="2"/>
    <n v="2"/>
    <n v="1"/>
    <n v="2"/>
    <n v="2"/>
    <n v="2"/>
    <n v="2"/>
    <n v="2"/>
    <n v="2"/>
    <n v="2"/>
    <n v="4"/>
    <n v="4"/>
    <n v="3"/>
    <s v=""/>
    <s v=""/>
    <x v="4"/>
    <x v="1"/>
    <x v="0"/>
    <m/>
    <m/>
    <m/>
    <m/>
    <m/>
    <m/>
    <m/>
    <m/>
    <m/>
    <m/>
    <m/>
    <m/>
    <m/>
    <n v="1"/>
    <m/>
    <m/>
    <m/>
    <m/>
    <s v="66.112.227.25"/>
    <x v="11"/>
    <d v="1899-12-30T13:50:56"/>
  </r>
  <r>
    <n v="2110"/>
    <n v="0"/>
    <x v="1"/>
    <s v="Freshman"/>
    <x v="5"/>
    <x v="0"/>
    <x v="0"/>
    <n v="1"/>
    <n v="1"/>
    <n v="0"/>
    <m/>
    <m/>
    <m/>
    <m/>
    <m/>
    <s v="iPod"/>
    <s v="iPad Mini"/>
    <s v="Apple Macbook"/>
    <n v="1"/>
    <n v="3"/>
    <s v="NO"/>
    <s v="FALSE"/>
    <m/>
    <m/>
    <n v="1"/>
    <m/>
    <m/>
    <m/>
    <x v="4"/>
    <x v="5"/>
    <x v="0"/>
    <m/>
    <m/>
    <m/>
    <m/>
    <m/>
    <m/>
    <m/>
    <n v="1"/>
    <m/>
    <m/>
    <m/>
    <m/>
    <n v="3"/>
    <x v="4"/>
    <n v="1"/>
    <n v="1"/>
    <n v="3"/>
    <x v="1"/>
    <n v="4"/>
    <n v="4"/>
    <n v="1"/>
    <n v="4"/>
    <n v="2"/>
    <n v="2"/>
    <n v="2"/>
    <n v="2"/>
    <n v="4"/>
    <n v="2"/>
    <n v="2"/>
    <n v="4"/>
    <n v="4"/>
    <n v="3"/>
    <s v=""/>
    <s v=""/>
    <x v="1"/>
    <x v="1"/>
    <x v="0"/>
    <m/>
    <m/>
    <m/>
    <m/>
    <n v="1"/>
    <m/>
    <m/>
    <n v="1"/>
    <m/>
    <m/>
    <m/>
    <m/>
    <m/>
    <m/>
    <m/>
    <m/>
    <m/>
    <m/>
    <s v="66.112.227.9"/>
    <x v="11"/>
    <d v="1899-12-30T02:53:12"/>
  </r>
  <r>
    <n v="2109"/>
    <n v="0"/>
    <x v="1"/>
    <s v="Freshman"/>
    <x v="4"/>
    <x v="1"/>
    <x v="1"/>
    <n v="0"/>
    <n v="0"/>
    <n v="0"/>
    <m/>
    <m/>
    <m/>
    <m/>
    <m/>
    <s v="Other"/>
    <s v="Other"/>
    <s v="Dell"/>
    <n v="0"/>
    <n v="1"/>
    <s v="NO"/>
    <s v="FALSE"/>
    <n v="1"/>
    <m/>
    <m/>
    <m/>
    <m/>
    <m/>
    <x v="5"/>
    <x v="4"/>
    <x v="0"/>
    <m/>
    <m/>
    <n v="1"/>
    <m/>
    <m/>
    <m/>
    <m/>
    <n v="1"/>
    <n v="1"/>
    <n v="1"/>
    <m/>
    <m/>
    <n v="3"/>
    <x v="3"/>
    <n v="2"/>
    <n v="2"/>
    <n v="4"/>
    <x v="2"/>
    <n v="3"/>
    <n v="4"/>
    <n v="4"/>
    <n v="4"/>
    <n v="4"/>
    <n v="3"/>
    <n v="3"/>
    <n v="3"/>
    <n v="4"/>
    <n v="3"/>
    <n v="2"/>
    <n v="4"/>
    <n v="4"/>
    <n v="2"/>
    <s v=""/>
    <n v="1"/>
    <x v="1"/>
    <x v="1"/>
    <x v="0"/>
    <m/>
    <m/>
    <m/>
    <m/>
    <n v="1"/>
    <m/>
    <m/>
    <m/>
    <m/>
    <m/>
    <m/>
    <m/>
    <m/>
    <m/>
    <n v="1"/>
    <m/>
    <m/>
    <m/>
    <s v="129.116.34.82"/>
    <x v="12"/>
    <d v="1899-12-30T14:30:14"/>
  </r>
  <r>
    <n v="2108"/>
    <n v="0"/>
    <x v="1"/>
    <s v="Freshman"/>
    <x v="6"/>
    <x v="0"/>
    <x v="0"/>
    <n v="0"/>
    <n v="0"/>
    <n v="0"/>
    <m/>
    <m/>
    <m/>
    <m/>
    <m/>
    <s v="iPod"/>
    <s v="Other"/>
    <s v="Other"/>
    <n v="0"/>
    <n v="1"/>
    <s v="NO"/>
    <s v="FALSE"/>
    <m/>
    <m/>
    <n v="1"/>
    <m/>
    <m/>
    <m/>
    <x v="2"/>
    <x v="0"/>
    <x v="0"/>
    <m/>
    <m/>
    <m/>
    <m/>
    <m/>
    <m/>
    <m/>
    <m/>
    <m/>
    <m/>
    <m/>
    <m/>
    <n v="1"/>
    <x v="0"/>
    <n v="1"/>
    <n v="1"/>
    <n v="3"/>
    <x v="0"/>
    <n v="2"/>
    <m/>
    <n v="4"/>
    <n v="4"/>
    <n v="3"/>
    <n v="3"/>
    <n v="4"/>
    <n v="3"/>
    <n v="2"/>
    <n v="2"/>
    <n v="2"/>
    <n v="4"/>
    <n v="4"/>
    <n v="2"/>
    <s v=""/>
    <n v="1"/>
    <x v="4"/>
    <x v="0"/>
    <x v="0"/>
    <m/>
    <m/>
    <m/>
    <m/>
    <m/>
    <m/>
    <m/>
    <m/>
    <m/>
    <m/>
    <m/>
    <m/>
    <m/>
    <m/>
    <n v="1"/>
    <m/>
    <m/>
    <m/>
    <s v="70.139.50.88"/>
    <x v="12"/>
    <d v="1899-12-30T01:11:34"/>
  </r>
  <r>
    <n v="2107"/>
    <n v="0"/>
    <x v="1"/>
    <s v="Freshman"/>
    <x v="4"/>
    <x v="0"/>
    <x v="0"/>
    <n v="1"/>
    <n v="1"/>
    <n v="0"/>
    <m/>
    <m/>
    <m/>
    <m/>
    <m/>
    <s v="iPod"/>
    <s v="iPad"/>
    <s v="Other"/>
    <n v="0"/>
    <n v="3"/>
    <s v="NO"/>
    <s v="FALSE"/>
    <n v="1"/>
    <m/>
    <m/>
    <m/>
    <m/>
    <m/>
    <x v="4"/>
    <x v="8"/>
    <x v="0"/>
    <m/>
    <m/>
    <n v="1"/>
    <m/>
    <m/>
    <m/>
    <m/>
    <m/>
    <n v="1"/>
    <n v="1"/>
    <m/>
    <m/>
    <n v="2"/>
    <x v="2"/>
    <n v="2"/>
    <n v="3"/>
    <n v="4"/>
    <x v="1"/>
    <n v="3"/>
    <n v="2"/>
    <n v="5"/>
    <n v="5"/>
    <n v="3"/>
    <n v="3"/>
    <n v="2"/>
    <n v="3"/>
    <n v="3"/>
    <n v="3"/>
    <n v="4"/>
    <n v="5"/>
    <n v="3"/>
    <n v="3"/>
    <s v=""/>
    <s v=""/>
    <x v="4"/>
    <x v="4"/>
    <x v="0"/>
    <n v="1"/>
    <m/>
    <m/>
    <m/>
    <n v="1"/>
    <m/>
    <n v="1"/>
    <n v="1"/>
    <m/>
    <m/>
    <m/>
    <m/>
    <m/>
    <m/>
    <m/>
    <m/>
    <m/>
    <m/>
    <s v="70.112.204.4"/>
    <x v="13"/>
    <d v="1899-12-30T18:58:21"/>
  </r>
  <r>
    <n v="2106"/>
    <n v="0"/>
    <x v="1"/>
    <s v="Freshman"/>
    <x v="6"/>
    <x v="4"/>
    <x v="4"/>
    <n v="0"/>
    <n v="1"/>
    <n v="1"/>
    <m/>
    <m/>
    <m/>
    <m/>
    <m/>
    <s v="iPod"/>
    <s v="Other"/>
    <s v="Lenovo"/>
    <n v="0"/>
    <n v="2"/>
    <s v="NO"/>
    <s v="FALSE"/>
    <n v="1"/>
    <m/>
    <m/>
    <m/>
    <m/>
    <m/>
    <x v="6"/>
    <x v="0"/>
    <x v="0"/>
    <m/>
    <m/>
    <m/>
    <m/>
    <m/>
    <m/>
    <m/>
    <m/>
    <m/>
    <m/>
    <m/>
    <m/>
    <n v="1"/>
    <x v="0"/>
    <n v="1"/>
    <n v="1"/>
    <n v="2"/>
    <x v="1"/>
    <n v="4"/>
    <n v="1"/>
    <n v="4"/>
    <n v="4"/>
    <n v="3"/>
    <n v="2"/>
    <n v="1"/>
    <n v="2"/>
    <n v="4"/>
    <n v="2"/>
    <n v="2"/>
    <n v="3"/>
    <n v="4"/>
    <n v="3"/>
    <s v=""/>
    <s v=""/>
    <x v="4"/>
    <x v="0"/>
    <x v="0"/>
    <m/>
    <m/>
    <m/>
    <m/>
    <m/>
    <m/>
    <m/>
    <m/>
    <m/>
    <m/>
    <m/>
    <m/>
    <m/>
    <m/>
    <m/>
    <m/>
    <m/>
    <m/>
    <s v="174.130.218.184"/>
    <x v="13"/>
    <d v="1899-12-30T18:35:13"/>
  </r>
  <r>
    <n v="2105"/>
    <n v="0"/>
    <x v="1"/>
    <s v="Freshman"/>
    <x v="5"/>
    <x v="1"/>
    <x v="1"/>
    <n v="0"/>
    <n v="0"/>
    <n v="0"/>
    <m/>
    <m/>
    <m/>
    <m/>
    <m/>
    <s v="Zune"/>
    <s v="Other Android"/>
    <s v="HP"/>
    <n v="0"/>
    <n v="1"/>
    <s v="NO"/>
    <s v="FALSE"/>
    <n v="1"/>
    <m/>
    <m/>
    <m/>
    <m/>
    <m/>
    <x v="3"/>
    <x v="1"/>
    <x v="0"/>
    <m/>
    <m/>
    <n v="1"/>
    <m/>
    <m/>
    <m/>
    <m/>
    <m/>
    <n v="1"/>
    <m/>
    <m/>
    <m/>
    <n v="3"/>
    <x v="0"/>
    <n v="2"/>
    <n v="1"/>
    <n v="4"/>
    <x v="1"/>
    <n v="2"/>
    <n v="3"/>
    <n v="4"/>
    <n v="3"/>
    <n v="4"/>
    <n v="5"/>
    <n v="3"/>
    <n v="4"/>
    <n v="5"/>
    <n v="2"/>
    <n v="2"/>
    <n v="5"/>
    <n v="4"/>
    <n v="3"/>
    <s v=""/>
    <s v=""/>
    <x v="1"/>
    <x v="4"/>
    <x v="0"/>
    <n v="1"/>
    <m/>
    <m/>
    <n v="1"/>
    <m/>
    <n v="1"/>
    <n v="1"/>
    <m/>
    <m/>
    <m/>
    <n v="1"/>
    <n v="1"/>
    <m/>
    <m/>
    <n v="1"/>
    <m/>
    <n v="1"/>
    <m/>
    <s v="72.64.106.22"/>
    <x v="13"/>
    <d v="1899-12-30T16:31:13"/>
  </r>
  <r>
    <n v="2104"/>
    <n v="0"/>
    <x v="1"/>
    <s v="Freshman"/>
    <x v="4"/>
    <x v="0"/>
    <x v="0"/>
    <n v="0"/>
    <n v="1"/>
    <n v="1"/>
    <m/>
    <m/>
    <m/>
    <m/>
    <m/>
    <s v="iPod"/>
    <s v="iPad"/>
    <s v="HP"/>
    <n v="0"/>
    <n v="2"/>
    <s v="NO"/>
    <s v="FALSE"/>
    <m/>
    <m/>
    <n v="1"/>
    <m/>
    <m/>
    <m/>
    <x v="5"/>
    <x v="2"/>
    <x v="0"/>
    <m/>
    <n v="1"/>
    <n v="1"/>
    <n v="1"/>
    <m/>
    <m/>
    <m/>
    <n v="1"/>
    <n v="1"/>
    <n v="1"/>
    <m/>
    <m/>
    <n v="2"/>
    <x v="2"/>
    <n v="2"/>
    <n v="2"/>
    <n v="3"/>
    <x v="0"/>
    <n v="4"/>
    <n v="4"/>
    <n v="4"/>
    <n v="4"/>
    <n v="4"/>
    <n v="4"/>
    <n v="2"/>
    <n v="3"/>
    <n v="2"/>
    <n v="3"/>
    <n v="2"/>
    <n v="4"/>
    <n v="4"/>
    <n v="3"/>
    <s v=""/>
    <s v=""/>
    <x v="1"/>
    <x v="0"/>
    <x v="0"/>
    <n v="1"/>
    <m/>
    <n v="1"/>
    <m/>
    <n v="1"/>
    <m/>
    <m/>
    <n v="1"/>
    <m/>
    <m/>
    <n v="1"/>
    <n v="1"/>
    <m/>
    <n v="1"/>
    <n v="1"/>
    <m/>
    <m/>
    <m/>
    <s v="99.160.193.68"/>
    <x v="13"/>
    <d v="1899-12-30T09:08:06"/>
  </r>
  <r>
    <n v="2103"/>
    <n v="0"/>
    <x v="1"/>
    <s v="Freshman"/>
    <x v="5"/>
    <x v="1"/>
    <x v="1"/>
    <n v="0"/>
    <n v="1"/>
    <n v="1"/>
    <m/>
    <m/>
    <m/>
    <m/>
    <m/>
    <s v="iPod"/>
    <s v="Other"/>
    <s v="Apple Macbook"/>
    <n v="1"/>
    <n v="2"/>
    <s v="NO"/>
    <s v="FALSE"/>
    <m/>
    <m/>
    <n v="1"/>
    <m/>
    <m/>
    <m/>
    <x v="5"/>
    <x v="2"/>
    <x v="0"/>
    <m/>
    <m/>
    <n v="1"/>
    <n v="1"/>
    <n v="1"/>
    <n v="1"/>
    <m/>
    <n v="1"/>
    <n v="1"/>
    <m/>
    <m/>
    <m/>
    <n v="4"/>
    <x v="0"/>
    <n v="2"/>
    <n v="3"/>
    <n v="3"/>
    <x v="5"/>
    <n v="1"/>
    <n v="5"/>
    <n v="5"/>
    <n v="4"/>
    <n v="5"/>
    <n v="5"/>
    <n v="5"/>
    <n v="4"/>
    <n v="5"/>
    <n v="4"/>
    <n v="5"/>
    <n v="4"/>
    <n v="4"/>
    <n v="2"/>
    <s v=""/>
    <n v="1"/>
    <x v="1"/>
    <x v="1"/>
    <x v="0"/>
    <n v="1"/>
    <m/>
    <n v="1"/>
    <m/>
    <m/>
    <n v="1"/>
    <m/>
    <m/>
    <m/>
    <m/>
    <n v="1"/>
    <n v="1"/>
    <m/>
    <n v="1"/>
    <n v="1"/>
    <m/>
    <m/>
    <m/>
    <s v="75.140.227.42"/>
    <x v="14"/>
    <d v="1899-12-30T23:10:06"/>
  </r>
  <r>
    <n v="2102"/>
    <n v="0"/>
    <x v="1"/>
    <s v="Freshman"/>
    <x v="4"/>
    <x v="3"/>
    <x v="3"/>
    <n v="1"/>
    <n v="1"/>
    <n v="0"/>
    <m/>
    <m/>
    <m/>
    <m/>
    <m/>
    <s v="iPod"/>
    <s v="iPad"/>
    <s v="Other"/>
    <n v="0"/>
    <n v="3"/>
    <s v="NO"/>
    <s v="FALSE"/>
    <n v="1"/>
    <m/>
    <m/>
    <m/>
    <m/>
    <m/>
    <x v="4"/>
    <x v="1"/>
    <x v="0"/>
    <m/>
    <m/>
    <m/>
    <m/>
    <m/>
    <m/>
    <m/>
    <n v="1"/>
    <n v="1"/>
    <m/>
    <m/>
    <m/>
    <n v="4"/>
    <x v="2"/>
    <n v="1"/>
    <n v="1"/>
    <n v="4"/>
    <x v="1"/>
    <n v="2"/>
    <n v="3"/>
    <n v="2"/>
    <n v="1"/>
    <n v="3"/>
    <n v="4"/>
    <n v="1"/>
    <n v="2"/>
    <n v="4"/>
    <n v="3"/>
    <n v="4"/>
    <n v="4"/>
    <n v="4"/>
    <n v="2"/>
    <s v=""/>
    <n v="1"/>
    <x v="2"/>
    <x v="1"/>
    <x v="1"/>
    <m/>
    <m/>
    <m/>
    <m/>
    <m/>
    <m/>
    <m/>
    <m/>
    <m/>
    <m/>
    <n v="1"/>
    <m/>
    <m/>
    <m/>
    <n v="1"/>
    <m/>
    <m/>
    <m/>
    <s v="70.113.63.83"/>
    <x v="14"/>
    <d v="1899-12-30T14:12:50"/>
  </r>
  <r>
    <n v="2101"/>
    <n v="0"/>
    <x v="1"/>
    <s v="Freshman"/>
    <x v="4"/>
    <x v="1"/>
    <x v="1"/>
    <n v="0"/>
    <n v="0"/>
    <n v="0"/>
    <m/>
    <m/>
    <m/>
    <m/>
    <m/>
    <s v="iPod"/>
    <s v="Other"/>
    <s v="Acer/Gateway"/>
    <n v="0"/>
    <n v="1"/>
    <s v="NO"/>
    <s v="FALSE"/>
    <m/>
    <m/>
    <m/>
    <m/>
    <m/>
    <m/>
    <x v="6"/>
    <x v="1"/>
    <x v="0"/>
    <m/>
    <m/>
    <n v="1"/>
    <n v="1"/>
    <m/>
    <m/>
    <m/>
    <m/>
    <m/>
    <m/>
    <m/>
    <m/>
    <n v="3"/>
    <x v="2"/>
    <n v="1"/>
    <n v="2"/>
    <n v="2"/>
    <x v="0"/>
    <n v="4"/>
    <n v="1"/>
    <n v="4"/>
    <n v="2"/>
    <n v="3"/>
    <n v="3"/>
    <n v="1"/>
    <n v="2"/>
    <n v="3"/>
    <n v="1"/>
    <n v="1"/>
    <n v="2"/>
    <n v="4"/>
    <n v="3"/>
    <s v=""/>
    <s v=""/>
    <x v="0"/>
    <x v="0"/>
    <x v="0"/>
    <m/>
    <m/>
    <m/>
    <m/>
    <m/>
    <m/>
    <m/>
    <m/>
    <m/>
    <m/>
    <n v="1"/>
    <m/>
    <m/>
    <n v="1"/>
    <m/>
    <m/>
    <m/>
    <m/>
    <s v="206.54.211.76"/>
    <x v="14"/>
    <d v="1899-12-30T11:07:48"/>
  </r>
  <r>
    <n v="2100"/>
    <n v="0"/>
    <x v="1"/>
    <s v="Sophomore"/>
    <x v="4"/>
    <x v="1"/>
    <x v="1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5"/>
    <x v="0"/>
    <x v="0"/>
    <m/>
    <m/>
    <m/>
    <m/>
    <m/>
    <m/>
    <m/>
    <m/>
    <m/>
    <m/>
    <m/>
    <m/>
    <n v="3"/>
    <x v="2"/>
    <n v="1"/>
    <n v="1"/>
    <n v="2"/>
    <x v="3"/>
    <n v="4"/>
    <n v="1"/>
    <n v="2"/>
    <n v="3"/>
    <n v="3"/>
    <n v="3"/>
    <n v="1"/>
    <n v="3"/>
    <n v="3"/>
    <n v="3"/>
    <n v="3"/>
    <n v="4"/>
    <n v="4"/>
    <n v="1"/>
    <s v=""/>
    <n v="1"/>
    <x v="0"/>
    <x v="0"/>
    <x v="0"/>
    <m/>
    <m/>
    <m/>
    <m/>
    <m/>
    <m/>
    <m/>
    <m/>
    <m/>
    <m/>
    <m/>
    <m/>
    <m/>
    <n v="1"/>
    <n v="1"/>
    <m/>
    <m/>
    <m/>
    <s v="99.183.133.245"/>
    <x v="14"/>
    <d v="1899-12-30T01:01:39"/>
  </r>
  <r>
    <n v="2099"/>
    <n v="0"/>
    <x v="1"/>
    <s v="Freshman"/>
    <x v="5"/>
    <x v="2"/>
    <x v="2"/>
    <n v="0"/>
    <n v="0"/>
    <n v="0"/>
    <m/>
    <m/>
    <m/>
    <m/>
    <m/>
    <s v="iPod"/>
    <s v="Other"/>
    <s v="Dell"/>
    <n v="0"/>
    <n v="1"/>
    <s v="NO"/>
    <s v="FALSE"/>
    <m/>
    <n v="1"/>
    <m/>
    <m/>
    <m/>
    <m/>
    <x v="2"/>
    <x v="5"/>
    <x v="0"/>
    <m/>
    <m/>
    <m/>
    <m/>
    <m/>
    <m/>
    <m/>
    <n v="1"/>
    <m/>
    <m/>
    <m/>
    <m/>
    <n v="2"/>
    <x v="0"/>
    <n v="1"/>
    <n v="1"/>
    <n v="4"/>
    <x v="1"/>
    <n v="4"/>
    <n v="2"/>
    <n v="2"/>
    <n v="3"/>
    <n v="4"/>
    <n v="4"/>
    <n v="4"/>
    <n v="4"/>
    <n v="4"/>
    <n v="2"/>
    <n v="4"/>
    <n v="5"/>
    <n v="4"/>
    <n v="3"/>
    <s v=""/>
    <s v=""/>
    <x v="2"/>
    <x v="4"/>
    <x v="1"/>
    <n v="1"/>
    <m/>
    <m/>
    <n v="1"/>
    <n v="1"/>
    <m/>
    <n v="1"/>
    <m/>
    <m/>
    <m/>
    <m/>
    <m/>
    <m/>
    <m/>
    <m/>
    <m/>
    <m/>
    <m/>
    <s v="151.213.185.59"/>
    <x v="15"/>
    <d v="1899-12-30T22:16:52"/>
  </r>
  <r>
    <n v="2098"/>
    <n v="0"/>
    <x v="1"/>
    <s v="Freshman"/>
    <x v="4"/>
    <x v="3"/>
    <x v="3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0"/>
    <x v="0"/>
    <m/>
    <m/>
    <m/>
    <m/>
    <m/>
    <m/>
    <m/>
    <m/>
    <m/>
    <m/>
    <m/>
    <m/>
    <n v="4"/>
    <x v="2"/>
    <n v="2"/>
    <n v="2"/>
    <n v="4"/>
    <x v="1"/>
    <n v="4"/>
    <n v="2"/>
    <n v="4"/>
    <n v="4"/>
    <n v="3"/>
    <n v="3"/>
    <n v="3"/>
    <n v="3"/>
    <n v="3"/>
    <n v="3"/>
    <n v="3"/>
    <n v="3"/>
    <n v="4"/>
    <n v="4"/>
    <n v="1"/>
    <s v=""/>
    <x v="4"/>
    <x v="1"/>
    <x v="0"/>
    <m/>
    <m/>
    <m/>
    <n v="1"/>
    <m/>
    <m/>
    <m/>
    <m/>
    <n v="1"/>
    <m/>
    <n v="1"/>
    <m/>
    <m/>
    <m/>
    <n v="1"/>
    <m/>
    <m/>
    <m/>
    <s v="75.13.82.19"/>
    <x v="15"/>
    <d v="1899-12-30T15:46:24"/>
  </r>
  <r>
    <n v="2097"/>
    <n v="0"/>
    <x v="1"/>
    <s v="Freshman"/>
    <x v="6"/>
    <x v="4"/>
    <x v="4"/>
    <n v="1"/>
    <n v="1"/>
    <n v="0"/>
    <m/>
    <m/>
    <m/>
    <m/>
    <m/>
    <s v="iPod"/>
    <s v="Other Android"/>
    <s v="Apple Macbook"/>
    <n v="1"/>
    <n v="3"/>
    <s v="NO"/>
    <s v="FALSE"/>
    <n v="1"/>
    <m/>
    <m/>
    <m/>
    <m/>
    <m/>
    <x v="3"/>
    <x v="1"/>
    <x v="0"/>
    <m/>
    <m/>
    <m/>
    <n v="1"/>
    <m/>
    <m/>
    <m/>
    <n v="1"/>
    <m/>
    <m/>
    <m/>
    <m/>
    <n v="3"/>
    <x v="2"/>
    <n v="2"/>
    <n v="1"/>
    <n v="4"/>
    <x v="2"/>
    <n v="4"/>
    <n v="2"/>
    <n v="1"/>
    <n v="3"/>
    <n v="3"/>
    <n v="3"/>
    <n v="4"/>
    <n v="4"/>
    <n v="3"/>
    <n v="3"/>
    <n v="3"/>
    <n v="3"/>
    <n v="4"/>
    <n v="3"/>
    <s v=""/>
    <s v=""/>
    <x v="0"/>
    <x v="4"/>
    <x v="0"/>
    <n v="1"/>
    <m/>
    <m/>
    <m/>
    <n v="1"/>
    <m/>
    <m/>
    <n v="1"/>
    <m/>
    <m/>
    <m/>
    <m/>
    <m/>
    <m/>
    <m/>
    <m/>
    <m/>
    <n v="1"/>
    <s v="107.206.70.215"/>
    <x v="15"/>
    <d v="1899-12-30T14:13:49"/>
  </r>
  <r>
    <n v="2096"/>
    <n v="0"/>
    <x v="1"/>
    <s v="Freshman"/>
    <x v="6"/>
    <x v="1"/>
    <x v="1"/>
    <n v="0"/>
    <n v="1"/>
    <n v="1"/>
    <m/>
    <m/>
    <m/>
    <m/>
    <m/>
    <s v="iPod"/>
    <s v="Surface"/>
    <s v="Dell"/>
    <n v="0"/>
    <n v="2"/>
    <s v="NO"/>
    <s v="FALSE"/>
    <n v="1"/>
    <m/>
    <m/>
    <m/>
    <m/>
    <m/>
    <x v="0"/>
    <x v="5"/>
    <x v="0"/>
    <m/>
    <n v="1"/>
    <m/>
    <m/>
    <m/>
    <m/>
    <m/>
    <m/>
    <m/>
    <m/>
    <m/>
    <m/>
    <n v="4"/>
    <x v="0"/>
    <n v="2"/>
    <n v="2"/>
    <n v="4"/>
    <x v="2"/>
    <n v="3"/>
    <n v="4"/>
    <m/>
    <n v="2"/>
    <n v="4"/>
    <n v="3"/>
    <n v="4"/>
    <n v="4"/>
    <n v="4"/>
    <n v="2"/>
    <n v="2"/>
    <n v="4"/>
    <n v="4"/>
    <n v="3"/>
    <s v=""/>
    <s v=""/>
    <x v="4"/>
    <x v="1"/>
    <x v="0"/>
    <m/>
    <n v="1"/>
    <m/>
    <m/>
    <m/>
    <m/>
    <m/>
    <m/>
    <m/>
    <m/>
    <m/>
    <n v="1"/>
    <m/>
    <m/>
    <n v="1"/>
    <n v="1"/>
    <m/>
    <n v="1"/>
    <s v="173.57.103.207"/>
    <x v="15"/>
    <d v="1899-12-30T13:38:40"/>
  </r>
  <r>
    <n v="2095"/>
    <n v="2"/>
    <x v="1"/>
    <s v="Sophomore"/>
    <x v="5"/>
    <x v="1"/>
    <x v="1"/>
    <n v="0"/>
    <n v="1"/>
    <n v="1"/>
    <s v="ON"/>
    <s v="ON"/>
    <m/>
    <m/>
    <m/>
    <s v="iPod"/>
    <s v="Other"/>
    <s v="Apple Macbook"/>
    <n v="1"/>
    <n v="2"/>
    <s v="NO"/>
    <s v="FALSE"/>
    <m/>
    <n v="1"/>
    <m/>
    <m/>
    <m/>
    <m/>
    <x v="0"/>
    <x v="4"/>
    <x v="0"/>
    <m/>
    <n v="1"/>
    <n v="1"/>
    <m/>
    <m/>
    <n v="1"/>
    <m/>
    <m/>
    <n v="1"/>
    <m/>
    <m/>
    <m/>
    <n v="3"/>
    <x v="0"/>
    <n v="2"/>
    <n v="2"/>
    <n v="2"/>
    <x v="0"/>
    <n v="4"/>
    <n v="2"/>
    <n v="2"/>
    <n v="2"/>
    <n v="2"/>
    <n v="4"/>
    <n v="2"/>
    <n v="2"/>
    <n v="3"/>
    <n v="3"/>
    <n v="4"/>
    <n v="4"/>
    <n v="3"/>
    <n v="2"/>
    <s v=""/>
    <n v="1"/>
    <x v="1"/>
    <x v="1"/>
    <x v="0"/>
    <n v="1"/>
    <m/>
    <m/>
    <m/>
    <m/>
    <m/>
    <m/>
    <m/>
    <n v="1"/>
    <m/>
    <m/>
    <m/>
    <m/>
    <m/>
    <m/>
    <m/>
    <m/>
    <m/>
    <s v="70.112.152.178"/>
    <x v="15"/>
    <d v="1899-12-30T12:50:44"/>
  </r>
  <r>
    <n v="2094"/>
    <n v="3"/>
    <x v="1"/>
    <s v="Freshman"/>
    <x v="5"/>
    <x v="2"/>
    <x v="2"/>
    <n v="0"/>
    <n v="0"/>
    <n v="0"/>
    <s v="ON"/>
    <s v="ON"/>
    <m/>
    <s v="ON"/>
    <m/>
    <s v="Other"/>
    <s v="Other"/>
    <s v="Other"/>
    <n v="0"/>
    <n v="0"/>
    <s v="NO"/>
    <s v="TRUE"/>
    <m/>
    <n v="1"/>
    <m/>
    <m/>
    <m/>
    <m/>
    <x v="3"/>
    <x v="0"/>
    <x v="0"/>
    <m/>
    <m/>
    <m/>
    <m/>
    <m/>
    <m/>
    <m/>
    <m/>
    <m/>
    <m/>
    <m/>
    <m/>
    <n v="1"/>
    <x v="3"/>
    <n v="1"/>
    <n v="1"/>
    <n v="1"/>
    <x v="3"/>
    <n v="4"/>
    <n v="1"/>
    <n v="1"/>
    <n v="4"/>
    <n v="4"/>
    <n v="4"/>
    <n v="1"/>
    <n v="3"/>
    <n v="5"/>
    <n v="1"/>
    <n v="3"/>
    <n v="5"/>
    <n v="1"/>
    <n v="2"/>
    <s v=""/>
    <n v="1"/>
    <x v="0"/>
    <x v="0"/>
    <x v="0"/>
    <m/>
    <m/>
    <m/>
    <m/>
    <m/>
    <m/>
    <m/>
    <m/>
    <m/>
    <m/>
    <m/>
    <m/>
    <m/>
    <m/>
    <m/>
    <m/>
    <m/>
    <m/>
    <s v="172.56.15.194"/>
    <x v="15"/>
    <d v="1899-12-30T03:13:04"/>
  </r>
  <r>
    <n v="2093"/>
    <n v="0"/>
    <x v="1"/>
    <s v="Freshman"/>
    <x v="4"/>
    <x v="2"/>
    <x v="2"/>
    <n v="1"/>
    <n v="1"/>
    <n v="0"/>
    <m/>
    <m/>
    <m/>
    <m/>
    <m/>
    <s v="iPod"/>
    <s v="iPad"/>
    <s v="Dell"/>
    <n v="0"/>
    <n v="3"/>
    <s v="NO"/>
    <s v="FALSE"/>
    <n v="1"/>
    <m/>
    <m/>
    <m/>
    <m/>
    <m/>
    <x v="1"/>
    <x v="5"/>
    <x v="0"/>
    <m/>
    <m/>
    <n v="1"/>
    <m/>
    <m/>
    <m/>
    <m/>
    <m/>
    <m/>
    <m/>
    <m/>
    <m/>
    <n v="3"/>
    <x v="3"/>
    <n v="1"/>
    <n v="1"/>
    <n v="4"/>
    <x v="1"/>
    <n v="4"/>
    <n v="2"/>
    <n v="4"/>
    <n v="2"/>
    <n v="4"/>
    <n v="4"/>
    <n v="2"/>
    <n v="3"/>
    <n v="4"/>
    <n v="2"/>
    <n v="2"/>
    <n v="3"/>
    <n v="4"/>
    <n v="3"/>
    <s v=""/>
    <s v=""/>
    <x v="1"/>
    <x v="2"/>
    <x v="1"/>
    <m/>
    <m/>
    <m/>
    <m/>
    <m/>
    <m/>
    <m/>
    <m/>
    <m/>
    <m/>
    <n v="1"/>
    <m/>
    <m/>
    <m/>
    <n v="1"/>
    <m/>
    <m/>
    <m/>
    <s v="76.244.68.66"/>
    <x v="16"/>
    <d v="1899-12-30T21:48:44"/>
  </r>
  <r>
    <n v="2092"/>
    <n v="0"/>
    <x v="1"/>
    <s v="Freshman"/>
    <x v="5"/>
    <x v="5"/>
    <x v="5"/>
    <n v="0"/>
    <n v="0"/>
    <n v="0"/>
    <m/>
    <m/>
    <m/>
    <m/>
    <m/>
    <s v="iPod"/>
    <s v="Other"/>
    <s v="Lenovo"/>
    <n v="0"/>
    <n v="1"/>
    <s v="NO"/>
    <s v="FALSE"/>
    <m/>
    <n v="1"/>
    <m/>
    <m/>
    <m/>
    <m/>
    <x v="3"/>
    <x v="8"/>
    <x v="0"/>
    <m/>
    <n v="1"/>
    <n v="1"/>
    <n v="1"/>
    <m/>
    <m/>
    <m/>
    <m/>
    <m/>
    <m/>
    <m/>
    <m/>
    <n v="3"/>
    <x v="0"/>
    <n v="3"/>
    <n v="5"/>
    <n v="4"/>
    <x v="4"/>
    <n v="4"/>
    <n v="2"/>
    <n v="2"/>
    <n v="4"/>
    <n v="5"/>
    <n v="5"/>
    <n v="5"/>
    <n v="5"/>
    <n v="5"/>
    <n v="4"/>
    <n v="5"/>
    <n v="5"/>
    <n v="4"/>
    <n v="2"/>
    <s v=""/>
    <n v="1"/>
    <x v="3"/>
    <x v="3"/>
    <x v="1"/>
    <m/>
    <m/>
    <m/>
    <m/>
    <m/>
    <m/>
    <n v="1"/>
    <m/>
    <m/>
    <m/>
    <n v="1"/>
    <n v="1"/>
    <n v="1"/>
    <m/>
    <n v="1"/>
    <n v="1"/>
    <n v="1"/>
    <n v="1"/>
    <s v="96.226.49.55"/>
    <x v="16"/>
    <d v="1899-12-30T18:28:11"/>
  </r>
  <r>
    <n v="2091"/>
    <n v="0"/>
    <x v="1"/>
    <s v="Freshman"/>
    <x v="5"/>
    <x v="2"/>
    <x v="2"/>
    <n v="0"/>
    <n v="1"/>
    <n v="1"/>
    <m/>
    <m/>
    <m/>
    <m/>
    <m/>
    <s v="iPod"/>
    <s v="iPad Mini"/>
    <s v="Other"/>
    <n v="0"/>
    <n v="2"/>
    <s v="NO"/>
    <s v="FALSE"/>
    <m/>
    <n v="1"/>
    <m/>
    <m/>
    <m/>
    <m/>
    <x v="0"/>
    <x v="4"/>
    <x v="0"/>
    <m/>
    <m/>
    <n v="1"/>
    <m/>
    <m/>
    <m/>
    <m/>
    <n v="1"/>
    <n v="1"/>
    <n v="1"/>
    <m/>
    <m/>
    <n v="3"/>
    <x v="2"/>
    <n v="2"/>
    <n v="2"/>
    <n v="3"/>
    <x v="1"/>
    <n v="4"/>
    <n v="3"/>
    <n v="4"/>
    <n v="4"/>
    <n v="3"/>
    <n v="3"/>
    <n v="3"/>
    <n v="4"/>
    <n v="4"/>
    <n v="3"/>
    <n v="3"/>
    <n v="4"/>
    <n v="4"/>
    <n v="2"/>
    <s v=""/>
    <n v="1"/>
    <x v="2"/>
    <x v="1"/>
    <x v="1"/>
    <m/>
    <m/>
    <n v="1"/>
    <m/>
    <n v="1"/>
    <m/>
    <m/>
    <n v="1"/>
    <m/>
    <m/>
    <m/>
    <m/>
    <m/>
    <n v="1"/>
    <n v="1"/>
    <m/>
    <m/>
    <m/>
    <s v="209.169.110.155"/>
    <x v="16"/>
    <d v="1899-12-30T17:47:47"/>
  </r>
  <r>
    <n v="2090"/>
    <n v="0"/>
    <x v="1"/>
    <s v="Freshman"/>
    <x v="6"/>
    <x v="0"/>
    <x v="0"/>
    <n v="0"/>
    <n v="0"/>
    <n v="0"/>
    <m/>
    <m/>
    <m/>
    <m/>
    <m/>
    <s v="Other"/>
    <s v="Other"/>
    <s v="Dell"/>
    <n v="0"/>
    <n v="1"/>
    <s v="NO"/>
    <s v="FALSE"/>
    <n v="1"/>
    <m/>
    <m/>
    <m/>
    <m/>
    <m/>
    <x v="4"/>
    <x v="5"/>
    <x v="0"/>
    <m/>
    <m/>
    <n v="1"/>
    <m/>
    <m/>
    <m/>
    <m/>
    <m/>
    <m/>
    <m/>
    <m/>
    <m/>
    <n v="2"/>
    <x v="2"/>
    <n v="2"/>
    <n v="2"/>
    <n v="4"/>
    <x v="0"/>
    <n v="4"/>
    <n v="1"/>
    <n v="4"/>
    <n v="5"/>
    <n v="4"/>
    <n v="4"/>
    <n v="1"/>
    <n v="1"/>
    <n v="2"/>
    <n v="2"/>
    <n v="2"/>
    <n v="5"/>
    <n v="4"/>
    <n v="1"/>
    <s v=""/>
    <n v="1"/>
    <x v="2"/>
    <x v="0"/>
    <x v="1"/>
    <n v="1"/>
    <m/>
    <m/>
    <m/>
    <n v="1"/>
    <n v="1"/>
    <m/>
    <n v="1"/>
    <m/>
    <m/>
    <n v="1"/>
    <m/>
    <m/>
    <n v="1"/>
    <n v="1"/>
    <m/>
    <m/>
    <m/>
    <s v="99.110.13.201"/>
    <x v="16"/>
    <d v="1899-12-30T17:36:46"/>
  </r>
  <r>
    <n v="2089"/>
    <n v="0"/>
    <x v="1"/>
    <s v="Freshman"/>
    <x v="4"/>
    <x v="0"/>
    <x v="0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1"/>
    <x v="0"/>
    <m/>
    <m/>
    <m/>
    <m/>
    <n v="1"/>
    <m/>
    <m/>
    <n v="1"/>
    <m/>
    <m/>
    <m/>
    <m/>
    <n v="4"/>
    <x v="2"/>
    <n v="2"/>
    <n v="1"/>
    <n v="3"/>
    <x v="1"/>
    <n v="4"/>
    <n v="3"/>
    <n v="5"/>
    <n v="5"/>
    <n v="4"/>
    <n v="3"/>
    <n v="2"/>
    <n v="4"/>
    <n v="4"/>
    <n v="3"/>
    <n v="3"/>
    <n v="5"/>
    <n v="4"/>
    <n v="3"/>
    <s v=""/>
    <s v=""/>
    <x v="2"/>
    <x v="1"/>
    <x v="1"/>
    <n v="1"/>
    <m/>
    <m/>
    <m/>
    <m/>
    <m/>
    <m/>
    <m/>
    <n v="1"/>
    <m/>
    <m/>
    <n v="1"/>
    <m/>
    <m/>
    <n v="1"/>
    <m/>
    <m/>
    <m/>
    <s v="70.112.195.57"/>
    <x v="16"/>
    <d v="1899-12-30T17:13:06"/>
  </r>
  <r>
    <n v="2088"/>
    <n v="0"/>
    <x v="1"/>
    <s v="Freshman"/>
    <x v="5"/>
    <x v="4"/>
    <x v="4"/>
    <n v="0"/>
    <n v="1"/>
    <n v="1"/>
    <m/>
    <m/>
    <m/>
    <m/>
    <m/>
    <s v="iPod"/>
    <s v="Other"/>
    <s v="Other"/>
    <n v="0"/>
    <n v="2"/>
    <s v="NO"/>
    <s v="FALSE"/>
    <n v="1"/>
    <m/>
    <m/>
    <m/>
    <m/>
    <m/>
    <x v="0"/>
    <x v="1"/>
    <x v="0"/>
    <m/>
    <m/>
    <n v="1"/>
    <m/>
    <m/>
    <m/>
    <m/>
    <m/>
    <n v="1"/>
    <m/>
    <m/>
    <m/>
    <n v="4"/>
    <x v="3"/>
    <n v="2"/>
    <n v="1"/>
    <n v="4"/>
    <x v="2"/>
    <n v="5"/>
    <n v="1"/>
    <n v="4"/>
    <n v="5"/>
    <n v="1"/>
    <n v="3"/>
    <n v="1"/>
    <n v="3"/>
    <n v="4"/>
    <n v="2"/>
    <n v="1"/>
    <n v="4"/>
    <n v="4"/>
    <n v="2"/>
    <s v=""/>
    <n v="1"/>
    <x v="1"/>
    <x v="0"/>
    <x v="0"/>
    <m/>
    <m/>
    <m/>
    <m/>
    <m/>
    <m/>
    <m/>
    <n v="1"/>
    <m/>
    <m/>
    <m/>
    <m/>
    <m/>
    <m/>
    <m/>
    <m/>
    <m/>
    <m/>
    <s v="71.123.134.208"/>
    <x v="16"/>
    <d v="1899-12-30T14:26:47"/>
  </r>
  <r>
    <n v="2087"/>
    <n v="0"/>
    <x v="1"/>
    <s v="Freshman"/>
    <x v="5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8"/>
    <x v="0"/>
    <m/>
    <m/>
    <n v="1"/>
    <m/>
    <m/>
    <n v="1"/>
    <m/>
    <m/>
    <m/>
    <n v="1"/>
    <m/>
    <m/>
    <n v="2"/>
    <x v="2"/>
    <n v="2"/>
    <n v="3"/>
    <n v="4"/>
    <x v="1"/>
    <n v="4"/>
    <n v="2"/>
    <n v="2"/>
    <n v="3"/>
    <n v="1"/>
    <n v="1"/>
    <n v="1"/>
    <n v="1"/>
    <n v="2"/>
    <n v="1"/>
    <n v="1"/>
    <n v="3"/>
    <n v="3"/>
    <n v="2"/>
    <s v=""/>
    <n v="1"/>
    <x v="4"/>
    <x v="0"/>
    <x v="0"/>
    <m/>
    <m/>
    <m/>
    <m/>
    <n v="1"/>
    <m/>
    <m/>
    <n v="1"/>
    <m/>
    <m/>
    <m/>
    <m/>
    <m/>
    <n v="1"/>
    <m/>
    <m/>
    <m/>
    <m/>
    <s v="69.151.154.74"/>
    <x v="16"/>
    <d v="1899-12-30T11:50:32"/>
  </r>
  <r>
    <n v="2086"/>
    <n v="0"/>
    <x v="1"/>
    <s v="Freshman"/>
    <x v="4"/>
    <x v="0"/>
    <x v="0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3"/>
    <x v="0"/>
    <m/>
    <m/>
    <n v="1"/>
    <n v="1"/>
    <n v="1"/>
    <m/>
    <m/>
    <n v="1"/>
    <n v="1"/>
    <m/>
    <m/>
    <m/>
    <n v="3"/>
    <x v="2"/>
    <n v="3"/>
    <n v="3"/>
    <n v="3"/>
    <x v="2"/>
    <n v="3"/>
    <n v="2"/>
    <n v="5"/>
    <n v="4"/>
    <n v="4"/>
    <n v="4"/>
    <n v="3"/>
    <n v="3"/>
    <n v="4"/>
    <n v="3"/>
    <n v="4"/>
    <n v="3"/>
    <n v="3"/>
    <n v="4"/>
    <n v="1"/>
    <s v=""/>
    <x v="4"/>
    <x v="1"/>
    <x v="0"/>
    <n v="1"/>
    <m/>
    <m/>
    <n v="1"/>
    <n v="1"/>
    <m/>
    <n v="1"/>
    <n v="1"/>
    <m/>
    <m/>
    <n v="1"/>
    <m/>
    <m/>
    <n v="1"/>
    <m/>
    <m/>
    <m/>
    <m/>
    <s v="99.5.217.45"/>
    <x v="16"/>
    <d v="1899-12-30T00:01:07"/>
  </r>
  <r>
    <n v="2085"/>
    <n v="0"/>
    <x v="1"/>
    <s v="Freshman"/>
    <x v="6"/>
    <x v="1"/>
    <x v="1"/>
    <n v="0"/>
    <n v="1"/>
    <n v="1"/>
    <m/>
    <m/>
    <m/>
    <m/>
    <m/>
    <s v="Other"/>
    <s v="iPad"/>
    <s v="HP"/>
    <n v="0"/>
    <n v="2"/>
    <s v="NO"/>
    <s v="FALSE"/>
    <n v="1"/>
    <m/>
    <m/>
    <m/>
    <m/>
    <m/>
    <x v="1"/>
    <x v="0"/>
    <x v="0"/>
    <m/>
    <m/>
    <m/>
    <m/>
    <m/>
    <m/>
    <m/>
    <m/>
    <m/>
    <m/>
    <m/>
    <m/>
    <n v="3"/>
    <x v="0"/>
    <n v="2"/>
    <n v="3"/>
    <n v="3"/>
    <x v="0"/>
    <n v="2"/>
    <n v="4"/>
    <n v="4"/>
    <n v="1"/>
    <n v="3"/>
    <n v="4"/>
    <n v="3"/>
    <n v="3"/>
    <n v="3"/>
    <n v="2"/>
    <n v="2"/>
    <n v="4"/>
    <n v="4"/>
    <n v="2"/>
    <s v=""/>
    <n v="1"/>
    <x v="4"/>
    <x v="2"/>
    <x v="1"/>
    <m/>
    <m/>
    <m/>
    <m/>
    <m/>
    <m/>
    <m/>
    <m/>
    <m/>
    <m/>
    <m/>
    <m/>
    <m/>
    <m/>
    <n v="1"/>
    <m/>
    <m/>
    <m/>
    <s v="206.54.220.245"/>
    <x v="17"/>
    <d v="1899-12-30T21:25:11"/>
  </r>
  <r>
    <n v="2084"/>
    <n v="0"/>
    <x v="1"/>
    <s v="Freshman"/>
    <x v="6"/>
    <x v="1"/>
    <x v="1"/>
    <n v="1"/>
    <n v="1"/>
    <n v="0"/>
    <m/>
    <m/>
    <m/>
    <m/>
    <m/>
    <s v="iPod"/>
    <s v="iPad"/>
    <s v="Lenovo"/>
    <n v="0"/>
    <n v="3"/>
    <s v="NO"/>
    <s v="FALSE"/>
    <n v="1"/>
    <m/>
    <m/>
    <m/>
    <m/>
    <m/>
    <x v="1"/>
    <x v="0"/>
    <x v="0"/>
    <m/>
    <m/>
    <m/>
    <m/>
    <m/>
    <m/>
    <m/>
    <m/>
    <m/>
    <m/>
    <m/>
    <m/>
    <n v="2"/>
    <x v="2"/>
    <n v="1"/>
    <n v="1"/>
    <n v="3"/>
    <x v="0"/>
    <n v="2"/>
    <n v="3"/>
    <n v="5"/>
    <n v="4"/>
    <n v="3"/>
    <n v="4"/>
    <n v="2"/>
    <n v="2"/>
    <n v="4"/>
    <n v="2"/>
    <n v="2"/>
    <n v="5"/>
    <n v="5"/>
    <n v="1"/>
    <s v=""/>
    <n v="1"/>
    <x v="1"/>
    <x v="0"/>
    <x v="0"/>
    <m/>
    <m/>
    <m/>
    <m/>
    <m/>
    <m/>
    <m/>
    <m/>
    <m/>
    <m/>
    <n v="1"/>
    <m/>
    <m/>
    <n v="1"/>
    <n v="1"/>
    <m/>
    <m/>
    <m/>
    <s v="71.164.224.60"/>
    <x v="17"/>
    <d v="1899-12-30T17:45:39"/>
  </r>
  <r>
    <n v="2083"/>
    <n v="0"/>
    <x v="1"/>
    <s v="Freshman"/>
    <x v="5"/>
    <x v="0"/>
    <x v="0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8"/>
    <x v="0"/>
    <m/>
    <m/>
    <n v="1"/>
    <m/>
    <m/>
    <m/>
    <m/>
    <n v="1"/>
    <n v="1"/>
    <m/>
    <m/>
    <m/>
    <n v="4"/>
    <x v="1"/>
    <n v="2"/>
    <n v="1"/>
    <n v="4"/>
    <x v="0"/>
    <n v="4"/>
    <n v="3"/>
    <n v="4"/>
    <n v="2"/>
    <n v="4"/>
    <n v="2"/>
    <n v="1"/>
    <n v="2"/>
    <n v="2"/>
    <n v="2"/>
    <n v="4"/>
    <n v="4"/>
    <n v="4"/>
    <n v="2"/>
    <s v=""/>
    <n v="1"/>
    <x v="0"/>
    <x v="0"/>
    <x v="0"/>
    <m/>
    <m/>
    <m/>
    <m/>
    <m/>
    <m/>
    <m/>
    <n v="1"/>
    <m/>
    <m/>
    <m/>
    <m/>
    <m/>
    <m/>
    <n v="1"/>
    <m/>
    <m/>
    <m/>
    <s v="173.25.106.82"/>
    <x v="17"/>
    <d v="1899-12-30T16:17:31"/>
  </r>
  <r>
    <n v="2082"/>
    <n v="0"/>
    <x v="1"/>
    <s v="Freshman"/>
    <x v="6"/>
    <x v="4"/>
    <x v="4"/>
    <n v="0"/>
    <n v="0"/>
    <n v="0"/>
    <m/>
    <m/>
    <m/>
    <m/>
    <m/>
    <s v="iPod"/>
    <s v="Other"/>
    <s v="HP"/>
    <n v="0"/>
    <n v="1"/>
    <s v="NO"/>
    <s v="FALSE"/>
    <m/>
    <n v="1"/>
    <m/>
    <m/>
    <m/>
    <m/>
    <x v="1"/>
    <x v="3"/>
    <x v="0"/>
    <m/>
    <m/>
    <n v="1"/>
    <n v="1"/>
    <m/>
    <m/>
    <m/>
    <n v="1"/>
    <m/>
    <n v="1"/>
    <m/>
    <n v="1"/>
    <n v="4"/>
    <x v="2"/>
    <n v="2"/>
    <n v="2"/>
    <n v="4"/>
    <x v="2"/>
    <n v="5"/>
    <n v="4"/>
    <n v="5"/>
    <n v="3"/>
    <n v="4"/>
    <n v="4"/>
    <n v="4"/>
    <n v="4"/>
    <n v="4"/>
    <n v="2"/>
    <n v="2"/>
    <n v="4"/>
    <n v="4"/>
    <n v="2"/>
    <s v=""/>
    <n v="1"/>
    <x v="1"/>
    <x v="4"/>
    <x v="0"/>
    <m/>
    <m/>
    <n v="1"/>
    <m/>
    <n v="1"/>
    <m/>
    <n v="1"/>
    <n v="1"/>
    <m/>
    <m/>
    <n v="1"/>
    <n v="1"/>
    <m/>
    <n v="1"/>
    <n v="1"/>
    <m/>
    <n v="1"/>
    <m/>
    <s v="67.10.108.201"/>
    <x v="17"/>
    <d v="1899-12-30T14:43:28"/>
  </r>
  <r>
    <n v="2081"/>
    <n v="0"/>
    <x v="1"/>
    <s v="Freshman"/>
    <x v="5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1"/>
    <x v="1"/>
    <x v="0"/>
    <m/>
    <m/>
    <n v="1"/>
    <m/>
    <m/>
    <m/>
    <m/>
    <n v="1"/>
    <m/>
    <m/>
    <m/>
    <m/>
    <n v="3"/>
    <x v="1"/>
    <n v="1"/>
    <n v="1"/>
    <n v="3"/>
    <x v="1"/>
    <n v="4"/>
    <n v="4"/>
    <n v="1"/>
    <n v="4"/>
    <n v="4"/>
    <n v="4"/>
    <n v="4"/>
    <n v="3"/>
    <n v="4"/>
    <n v="2"/>
    <n v="2"/>
    <n v="3"/>
    <n v="4"/>
    <n v="2"/>
    <s v=""/>
    <n v="1"/>
    <x v="0"/>
    <x v="2"/>
    <x v="1"/>
    <n v="1"/>
    <m/>
    <m/>
    <m/>
    <m/>
    <n v="1"/>
    <n v="1"/>
    <m/>
    <m/>
    <n v="1"/>
    <m/>
    <m/>
    <m/>
    <m/>
    <n v="1"/>
    <m/>
    <m/>
    <m/>
    <s v="173.173.109.203"/>
    <x v="17"/>
    <d v="1899-12-30T13:32:42"/>
  </r>
  <r>
    <n v="2080"/>
    <n v="0"/>
    <x v="1"/>
    <s v="Freshman"/>
    <x v="5"/>
    <x v="2"/>
    <x v="2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4"/>
    <x v="4"/>
    <x v="0"/>
    <m/>
    <m/>
    <n v="1"/>
    <m/>
    <n v="1"/>
    <m/>
    <m/>
    <n v="1"/>
    <n v="1"/>
    <m/>
    <m/>
    <m/>
    <n v="4"/>
    <x v="1"/>
    <n v="2"/>
    <n v="3"/>
    <n v="4"/>
    <x v="1"/>
    <n v="5"/>
    <n v="4"/>
    <n v="4"/>
    <n v="4"/>
    <n v="4"/>
    <n v="5"/>
    <n v="2"/>
    <n v="4"/>
    <n v="4"/>
    <m/>
    <n v="3"/>
    <n v="4"/>
    <n v="5"/>
    <n v="4"/>
    <n v="1"/>
    <s v=""/>
    <x v="1"/>
    <x v="2"/>
    <x v="1"/>
    <n v="1"/>
    <m/>
    <m/>
    <m/>
    <m/>
    <n v="1"/>
    <m/>
    <n v="1"/>
    <m/>
    <m/>
    <n v="1"/>
    <m/>
    <m/>
    <n v="1"/>
    <n v="1"/>
    <m/>
    <m/>
    <m/>
    <s v="68.206.254.113"/>
    <x v="17"/>
    <d v="1899-12-30T13:25:18"/>
  </r>
  <r>
    <n v="2079"/>
    <n v="0"/>
    <x v="1"/>
    <s v="Freshman"/>
    <x v="6"/>
    <x v="3"/>
    <x v="3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5"/>
    <x v="0"/>
    <m/>
    <m/>
    <n v="1"/>
    <m/>
    <m/>
    <m/>
    <m/>
    <m/>
    <m/>
    <m/>
    <m/>
    <m/>
    <n v="4"/>
    <x v="1"/>
    <n v="2"/>
    <n v="1"/>
    <n v="3"/>
    <x v="1"/>
    <n v="4"/>
    <n v="4"/>
    <n v="4"/>
    <n v="4"/>
    <n v="3"/>
    <n v="2"/>
    <n v="2"/>
    <n v="4"/>
    <n v="4"/>
    <n v="3"/>
    <n v="2"/>
    <n v="5"/>
    <n v="4"/>
    <n v="3"/>
    <s v=""/>
    <s v=""/>
    <x v="1"/>
    <x v="1"/>
    <x v="0"/>
    <m/>
    <m/>
    <m/>
    <m/>
    <n v="1"/>
    <m/>
    <m/>
    <n v="1"/>
    <m/>
    <m/>
    <m/>
    <n v="1"/>
    <m/>
    <n v="1"/>
    <n v="1"/>
    <m/>
    <m/>
    <m/>
    <s v="216.188.237.129"/>
    <x v="18"/>
    <d v="1899-12-30T23:07:56"/>
  </r>
  <r>
    <n v="2078"/>
    <n v="0"/>
    <x v="1"/>
    <s v="Freshman"/>
    <x v="5"/>
    <x v="2"/>
    <x v="2"/>
    <n v="1"/>
    <n v="1"/>
    <n v="0"/>
    <m/>
    <m/>
    <m/>
    <m/>
    <m/>
    <s v="iPod"/>
    <s v="iPad"/>
    <s v="Lenovo"/>
    <n v="0"/>
    <n v="3"/>
    <s v="NO"/>
    <s v="FALSE"/>
    <n v="1"/>
    <m/>
    <m/>
    <m/>
    <m/>
    <m/>
    <x v="0"/>
    <x v="3"/>
    <x v="0"/>
    <m/>
    <n v="1"/>
    <n v="1"/>
    <m/>
    <m/>
    <m/>
    <m/>
    <n v="1"/>
    <n v="1"/>
    <n v="1"/>
    <m/>
    <m/>
    <n v="3"/>
    <x v="2"/>
    <n v="4"/>
    <n v="1"/>
    <n v="4"/>
    <x v="0"/>
    <n v="5"/>
    <n v="5"/>
    <n v="5"/>
    <n v="5"/>
    <n v="4"/>
    <n v="4"/>
    <n v="2"/>
    <n v="4"/>
    <n v="4"/>
    <n v="2"/>
    <n v="4"/>
    <n v="4"/>
    <n v="1"/>
    <n v="1"/>
    <s v=""/>
    <n v="1"/>
    <x v="4"/>
    <x v="0"/>
    <x v="0"/>
    <n v="1"/>
    <m/>
    <m/>
    <m/>
    <m/>
    <m/>
    <n v="1"/>
    <n v="1"/>
    <m/>
    <m/>
    <n v="1"/>
    <m/>
    <m/>
    <n v="1"/>
    <n v="1"/>
    <m/>
    <m/>
    <m/>
    <s v="166.147.72.24"/>
    <x v="18"/>
    <d v="1899-12-30T21:18:37"/>
  </r>
  <r>
    <n v="2077"/>
    <n v="0"/>
    <x v="1"/>
    <s v="Freshman"/>
    <x v="6"/>
    <x v="0"/>
    <x v="0"/>
    <n v="0"/>
    <n v="1"/>
    <n v="1"/>
    <m/>
    <m/>
    <m/>
    <m/>
    <m/>
    <s v="iPod"/>
    <s v="Other"/>
    <s v="Other"/>
    <n v="0"/>
    <n v="2"/>
    <s v="NO"/>
    <s v="FALSE"/>
    <n v="1"/>
    <m/>
    <m/>
    <m/>
    <m/>
    <m/>
    <x v="3"/>
    <x v="0"/>
    <x v="0"/>
    <m/>
    <m/>
    <m/>
    <m/>
    <m/>
    <m/>
    <m/>
    <m/>
    <m/>
    <m/>
    <m/>
    <m/>
    <n v="2"/>
    <x v="0"/>
    <n v="2"/>
    <n v="1"/>
    <n v="4"/>
    <x v="2"/>
    <n v="3"/>
    <n v="2"/>
    <n v="2"/>
    <n v="2"/>
    <n v="3"/>
    <n v="2"/>
    <n v="3"/>
    <n v="2"/>
    <n v="4"/>
    <n v="2"/>
    <n v="1"/>
    <n v="4"/>
    <n v="4"/>
    <n v="4"/>
    <n v="1"/>
    <s v=""/>
    <x v="2"/>
    <x v="4"/>
    <x v="1"/>
    <m/>
    <m/>
    <m/>
    <m/>
    <n v="1"/>
    <m/>
    <m/>
    <m/>
    <m/>
    <m/>
    <n v="1"/>
    <n v="1"/>
    <m/>
    <n v="1"/>
    <n v="1"/>
    <n v="1"/>
    <m/>
    <n v="1"/>
    <s v="71.170.132.25"/>
    <x v="18"/>
    <d v="1899-12-30T20:04:49"/>
  </r>
  <r>
    <n v="2076"/>
    <n v="1"/>
    <x v="1"/>
    <s v="Sophomore"/>
    <x v="5"/>
    <x v="2"/>
    <x v="2"/>
    <n v="1"/>
    <n v="1"/>
    <n v="0"/>
    <m/>
    <m/>
    <s v="ON"/>
    <m/>
    <m/>
    <s v="iPod"/>
    <s v="iPad"/>
    <s v="Apple Macbook"/>
    <n v="1"/>
    <n v="4"/>
    <s v="YES"/>
    <s v="FALSE"/>
    <n v="1"/>
    <m/>
    <m/>
    <m/>
    <m/>
    <m/>
    <x v="0"/>
    <x v="4"/>
    <x v="0"/>
    <m/>
    <m/>
    <n v="1"/>
    <m/>
    <m/>
    <m/>
    <m/>
    <n v="1"/>
    <n v="1"/>
    <n v="1"/>
    <m/>
    <m/>
    <n v="4"/>
    <x v="0"/>
    <n v="1"/>
    <n v="2"/>
    <n v="3"/>
    <x v="1"/>
    <n v="4"/>
    <n v="4"/>
    <n v="5"/>
    <n v="3"/>
    <n v="2"/>
    <n v="3"/>
    <n v="2"/>
    <n v="2"/>
    <n v="2"/>
    <n v="2"/>
    <n v="2"/>
    <n v="3"/>
    <n v="4"/>
    <n v="2"/>
    <s v=""/>
    <n v="1"/>
    <x v="0"/>
    <x v="0"/>
    <x v="0"/>
    <n v="1"/>
    <m/>
    <m/>
    <m/>
    <m/>
    <n v="1"/>
    <m/>
    <m/>
    <m/>
    <m/>
    <m/>
    <m/>
    <m/>
    <m/>
    <m/>
    <m/>
    <m/>
    <m/>
    <s v="66.87.120.67"/>
    <x v="18"/>
    <d v="1899-12-30T18:35:10"/>
  </r>
  <r>
    <n v="2075"/>
    <n v="0"/>
    <x v="1"/>
    <s v="Freshman"/>
    <x v="6"/>
    <x v="3"/>
    <x v="3"/>
    <n v="1"/>
    <n v="1"/>
    <n v="0"/>
    <m/>
    <m/>
    <m/>
    <m/>
    <m/>
    <s v="iPod"/>
    <s v="iPad"/>
    <s v="Lenovo"/>
    <n v="0"/>
    <n v="3"/>
    <s v="NO"/>
    <s v="FALSE"/>
    <n v="1"/>
    <m/>
    <m/>
    <m/>
    <m/>
    <m/>
    <x v="0"/>
    <x v="0"/>
    <x v="0"/>
    <m/>
    <m/>
    <m/>
    <m/>
    <m/>
    <m/>
    <m/>
    <m/>
    <m/>
    <m/>
    <m/>
    <m/>
    <n v="2"/>
    <x v="2"/>
    <n v="1"/>
    <n v="2"/>
    <n v="4"/>
    <x v="2"/>
    <n v="2"/>
    <n v="4"/>
    <n v="4"/>
    <n v="4"/>
    <n v="4"/>
    <n v="4"/>
    <n v="2"/>
    <n v="4"/>
    <n v="4"/>
    <n v="2"/>
    <n v="2"/>
    <n v="4"/>
    <n v="2"/>
    <n v="2"/>
    <s v=""/>
    <n v="1"/>
    <x v="1"/>
    <x v="1"/>
    <x v="0"/>
    <m/>
    <m/>
    <n v="1"/>
    <m/>
    <m/>
    <n v="1"/>
    <n v="1"/>
    <n v="1"/>
    <m/>
    <m/>
    <m/>
    <m/>
    <m/>
    <m/>
    <m/>
    <m/>
    <m/>
    <m/>
    <s v="12.5.238.80"/>
    <x v="18"/>
    <d v="1899-12-30T17:33:16"/>
  </r>
  <r>
    <n v="2074"/>
    <n v="0"/>
    <x v="1"/>
    <s v="Freshman"/>
    <x v="4"/>
    <x v="0"/>
    <x v="0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3"/>
    <x v="8"/>
    <x v="0"/>
    <m/>
    <n v="1"/>
    <n v="1"/>
    <m/>
    <m/>
    <m/>
    <m/>
    <n v="1"/>
    <m/>
    <m/>
    <m/>
    <m/>
    <n v="3"/>
    <x v="1"/>
    <n v="1"/>
    <n v="2"/>
    <n v="4"/>
    <x v="1"/>
    <n v="2"/>
    <n v="4"/>
    <n v="5"/>
    <n v="4"/>
    <n v="4"/>
    <n v="4"/>
    <n v="4"/>
    <n v="4"/>
    <n v="4"/>
    <n v="4"/>
    <n v="3"/>
    <n v="5"/>
    <n v="2"/>
    <n v="2"/>
    <s v=""/>
    <n v="1"/>
    <x v="4"/>
    <x v="2"/>
    <x v="1"/>
    <n v="1"/>
    <m/>
    <m/>
    <m/>
    <m/>
    <m/>
    <m/>
    <n v="1"/>
    <m/>
    <m/>
    <m/>
    <n v="1"/>
    <m/>
    <m/>
    <n v="1"/>
    <n v="1"/>
    <m/>
    <n v="1"/>
    <s v="69.7.115.111"/>
    <x v="18"/>
    <d v="1899-12-30T11:09:18"/>
  </r>
  <r>
    <n v="2073"/>
    <n v="0"/>
    <x v="1"/>
    <s v="Freshman"/>
    <x v="5"/>
    <x v="1"/>
    <x v="1"/>
    <n v="0"/>
    <n v="0"/>
    <n v="0"/>
    <m/>
    <m/>
    <m/>
    <m/>
    <m/>
    <s v="Other"/>
    <s v="iPad"/>
    <s v="Other"/>
    <n v="0"/>
    <n v="1"/>
    <s v="NO"/>
    <s v="FALSE"/>
    <m/>
    <n v="1"/>
    <m/>
    <m/>
    <m/>
    <m/>
    <x v="0"/>
    <x v="8"/>
    <x v="0"/>
    <m/>
    <m/>
    <n v="1"/>
    <m/>
    <m/>
    <m/>
    <m/>
    <m/>
    <n v="1"/>
    <n v="1"/>
    <m/>
    <m/>
    <n v="2"/>
    <x v="2"/>
    <n v="3"/>
    <n v="2"/>
    <n v="4"/>
    <x v="2"/>
    <n v="4"/>
    <n v="3"/>
    <n v="3"/>
    <n v="4"/>
    <n v="4"/>
    <n v="4"/>
    <n v="4"/>
    <n v="4"/>
    <n v="4"/>
    <n v="3"/>
    <n v="4"/>
    <n v="5"/>
    <n v="5"/>
    <n v="4"/>
    <n v="1"/>
    <s v=""/>
    <x v="3"/>
    <x v="4"/>
    <x v="1"/>
    <m/>
    <m/>
    <m/>
    <m/>
    <n v="1"/>
    <m/>
    <m/>
    <m/>
    <m/>
    <m/>
    <n v="1"/>
    <n v="1"/>
    <m/>
    <m/>
    <n v="1"/>
    <m/>
    <m/>
    <n v="1"/>
    <s v="76.182.201.34"/>
    <x v="18"/>
    <d v="1899-12-30T01:04:35"/>
  </r>
  <r>
    <n v="2072"/>
    <n v="0"/>
    <x v="1"/>
    <s v="Freshman"/>
    <x v="5"/>
    <x v="1"/>
    <x v="1"/>
    <n v="0"/>
    <n v="0"/>
    <n v="0"/>
    <m/>
    <m/>
    <m/>
    <m/>
    <m/>
    <s v="Other"/>
    <s v="Other"/>
    <s v="Lenovo"/>
    <n v="0"/>
    <n v="0"/>
    <s v="NO"/>
    <s v="TRUE"/>
    <m/>
    <n v="1"/>
    <m/>
    <m/>
    <m/>
    <m/>
    <x v="1"/>
    <x v="8"/>
    <x v="0"/>
    <m/>
    <n v="1"/>
    <n v="1"/>
    <m/>
    <m/>
    <m/>
    <m/>
    <n v="1"/>
    <m/>
    <m/>
    <m/>
    <m/>
    <n v="4"/>
    <x v="3"/>
    <n v="2"/>
    <n v="2"/>
    <n v="3"/>
    <x v="1"/>
    <n v="5"/>
    <n v="4"/>
    <n v="4"/>
    <n v="4"/>
    <n v="3"/>
    <n v="4"/>
    <n v="3"/>
    <n v="3"/>
    <n v="4"/>
    <n v="4"/>
    <n v="4"/>
    <n v="4"/>
    <n v="3"/>
    <n v="3"/>
    <s v=""/>
    <s v=""/>
    <x v="2"/>
    <x v="1"/>
    <x v="1"/>
    <m/>
    <n v="1"/>
    <m/>
    <m/>
    <n v="1"/>
    <n v="1"/>
    <m/>
    <m/>
    <m/>
    <m/>
    <n v="1"/>
    <m/>
    <n v="1"/>
    <m/>
    <n v="1"/>
    <m/>
    <m/>
    <m/>
    <s v="151.213.186.218"/>
    <x v="19"/>
    <d v="1899-12-30T23:07:15"/>
  </r>
  <r>
    <n v="2071"/>
    <n v="0"/>
    <x v="1"/>
    <s v="Freshman"/>
    <x v="5"/>
    <x v="1"/>
    <x v="1"/>
    <n v="0"/>
    <n v="1"/>
    <n v="1"/>
    <m/>
    <m/>
    <m/>
    <m/>
    <m/>
    <s v="iPod"/>
    <s v="iPad"/>
    <s v="Other"/>
    <n v="0"/>
    <n v="2"/>
    <s v="NO"/>
    <s v="FALSE"/>
    <m/>
    <n v="1"/>
    <m/>
    <m/>
    <m/>
    <m/>
    <x v="6"/>
    <x v="4"/>
    <x v="0"/>
    <m/>
    <n v="1"/>
    <n v="1"/>
    <m/>
    <m/>
    <m/>
    <m/>
    <m/>
    <n v="1"/>
    <n v="1"/>
    <m/>
    <m/>
    <n v="3"/>
    <x v="2"/>
    <n v="3"/>
    <n v="3"/>
    <n v="4"/>
    <x v="2"/>
    <n v="4"/>
    <n v="3"/>
    <n v="2"/>
    <n v="3"/>
    <n v="4"/>
    <n v="4"/>
    <n v="5"/>
    <n v="3"/>
    <n v="4"/>
    <n v="3"/>
    <n v="3"/>
    <n v="4"/>
    <n v="4"/>
    <n v="3"/>
    <s v=""/>
    <s v=""/>
    <x v="3"/>
    <x v="2"/>
    <x v="1"/>
    <m/>
    <m/>
    <m/>
    <m/>
    <m/>
    <m/>
    <m/>
    <m/>
    <m/>
    <m/>
    <n v="1"/>
    <m/>
    <n v="1"/>
    <n v="1"/>
    <n v="1"/>
    <m/>
    <m/>
    <m/>
    <s v="76.183.130.212"/>
    <x v="19"/>
    <d v="1899-12-30T22:34:40"/>
  </r>
  <r>
    <n v="2070"/>
    <n v="0"/>
    <x v="1"/>
    <s v="Freshman"/>
    <x v="5"/>
    <x v="1"/>
    <x v="1"/>
    <n v="0"/>
    <n v="1"/>
    <n v="1"/>
    <m/>
    <m/>
    <m/>
    <m/>
    <m/>
    <s v="iPod"/>
    <s v="iPad"/>
    <s v="HP"/>
    <n v="0"/>
    <n v="2"/>
    <s v="NO"/>
    <s v="FALSE"/>
    <m/>
    <n v="1"/>
    <m/>
    <m/>
    <m/>
    <m/>
    <x v="4"/>
    <x v="0"/>
    <x v="0"/>
    <m/>
    <m/>
    <m/>
    <m/>
    <m/>
    <m/>
    <m/>
    <m/>
    <m/>
    <m/>
    <m/>
    <m/>
    <n v="3"/>
    <x v="2"/>
    <n v="1"/>
    <n v="2"/>
    <n v="4"/>
    <x v="0"/>
    <n v="4"/>
    <n v="3"/>
    <n v="4"/>
    <n v="4"/>
    <n v="4"/>
    <n v="4"/>
    <n v="3"/>
    <n v="3"/>
    <n v="3"/>
    <n v="2"/>
    <n v="2"/>
    <n v="4"/>
    <n v="4"/>
    <n v="3"/>
    <s v=""/>
    <s v=""/>
    <x v="1"/>
    <x v="1"/>
    <x v="0"/>
    <m/>
    <m/>
    <m/>
    <m/>
    <m/>
    <m/>
    <m/>
    <m/>
    <m/>
    <m/>
    <m/>
    <m/>
    <m/>
    <n v="1"/>
    <n v="1"/>
    <m/>
    <m/>
    <m/>
    <s v="76.187.107.63"/>
    <x v="19"/>
    <d v="1899-12-30T20:36:35"/>
  </r>
  <r>
    <n v="2069"/>
    <n v="2"/>
    <x v="1"/>
    <s v="Freshman"/>
    <x v="4"/>
    <x v="3"/>
    <x v="3"/>
    <n v="1"/>
    <n v="1"/>
    <n v="0"/>
    <s v="ON"/>
    <s v="ON"/>
    <m/>
    <m/>
    <m/>
    <s v="iPod"/>
    <s v="Other"/>
    <s v="Apple Macbook"/>
    <n v="1"/>
    <n v="3"/>
    <s v="NO"/>
    <s v="FALSE"/>
    <n v="1"/>
    <m/>
    <m/>
    <m/>
    <m/>
    <m/>
    <x v="4"/>
    <x v="5"/>
    <x v="0"/>
    <m/>
    <m/>
    <m/>
    <m/>
    <m/>
    <m/>
    <m/>
    <n v="1"/>
    <m/>
    <m/>
    <m/>
    <m/>
    <n v="4"/>
    <x v="3"/>
    <n v="2"/>
    <n v="2"/>
    <n v="4"/>
    <x v="2"/>
    <n v="5"/>
    <n v="4"/>
    <n v="1"/>
    <n v="2"/>
    <n v="4"/>
    <n v="2"/>
    <n v="2"/>
    <n v="2"/>
    <n v="4"/>
    <n v="2"/>
    <n v="2"/>
    <n v="4"/>
    <n v="4"/>
    <n v="4"/>
    <n v="1"/>
    <s v=""/>
    <x v="4"/>
    <x v="4"/>
    <x v="0"/>
    <m/>
    <m/>
    <m/>
    <m/>
    <m/>
    <m/>
    <m/>
    <n v="1"/>
    <m/>
    <m/>
    <m/>
    <m/>
    <m/>
    <m/>
    <n v="1"/>
    <m/>
    <m/>
    <m/>
    <s v="108.79.34.125"/>
    <x v="19"/>
    <d v="1899-12-30T14:50:18"/>
  </r>
  <r>
    <n v="2068"/>
    <n v="0"/>
    <x v="1"/>
    <s v="Freshman"/>
    <x v="4"/>
    <x v="2"/>
    <x v="2"/>
    <n v="0"/>
    <n v="0"/>
    <n v="0"/>
    <m/>
    <m/>
    <m/>
    <m/>
    <m/>
    <s v="Zune"/>
    <s v="Other"/>
    <s v="Other"/>
    <n v="0"/>
    <n v="1"/>
    <s v="NO"/>
    <s v="FALSE"/>
    <n v="1"/>
    <m/>
    <m/>
    <m/>
    <m/>
    <m/>
    <x v="2"/>
    <x v="4"/>
    <x v="0"/>
    <m/>
    <m/>
    <n v="1"/>
    <m/>
    <m/>
    <m/>
    <m/>
    <n v="1"/>
    <n v="1"/>
    <n v="1"/>
    <m/>
    <m/>
    <n v="3"/>
    <x v="0"/>
    <n v="3"/>
    <n v="3"/>
    <n v="2"/>
    <x v="3"/>
    <n v="4"/>
    <n v="2"/>
    <n v="4"/>
    <n v="2"/>
    <n v="4"/>
    <n v="4"/>
    <n v="2"/>
    <n v="3"/>
    <n v="4"/>
    <n v="1"/>
    <n v="3"/>
    <n v="4"/>
    <n v="3"/>
    <n v="2"/>
    <s v=""/>
    <n v="1"/>
    <x v="2"/>
    <x v="4"/>
    <x v="1"/>
    <n v="1"/>
    <m/>
    <m/>
    <m/>
    <m/>
    <n v="1"/>
    <m/>
    <m/>
    <m/>
    <m/>
    <m/>
    <m/>
    <m/>
    <m/>
    <n v="1"/>
    <m/>
    <m/>
    <m/>
    <s v="76.31.251.58"/>
    <x v="19"/>
    <d v="1899-12-30T14:15:24"/>
  </r>
  <r>
    <n v="2067"/>
    <n v="0"/>
    <x v="1"/>
    <s v="Freshman"/>
    <x v="4"/>
    <x v="0"/>
    <x v="0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5"/>
    <x v="5"/>
    <x v="0"/>
    <m/>
    <m/>
    <m/>
    <m/>
    <m/>
    <m/>
    <m/>
    <n v="1"/>
    <m/>
    <m/>
    <m/>
    <m/>
    <n v="3"/>
    <x v="0"/>
    <n v="1"/>
    <n v="2"/>
    <n v="3"/>
    <x v="0"/>
    <n v="4"/>
    <n v="3"/>
    <n v="2"/>
    <n v="4"/>
    <n v="3"/>
    <n v="3"/>
    <n v="2"/>
    <n v="3"/>
    <n v="3"/>
    <n v="2"/>
    <n v="2"/>
    <n v="3"/>
    <n v="3"/>
    <n v="2"/>
    <s v=""/>
    <n v="1"/>
    <x v="0"/>
    <x v="0"/>
    <x v="0"/>
    <m/>
    <m/>
    <m/>
    <m/>
    <m/>
    <m/>
    <m/>
    <m/>
    <m/>
    <m/>
    <n v="1"/>
    <m/>
    <m/>
    <m/>
    <n v="1"/>
    <m/>
    <m/>
    <m/>
    <s v="99.53.98.213"/>
    <x v="19"/>
    <d v="1899-12-30T13:54:31"/>
  </r>
  <r>
    <n v="2066"/>
    <n v="0"/>
    <x v="1"/>
    <s v="Freshman"/>
    <x v="5"/>
    <x v="2"/>
    <x v="2"/>
    <n v="1"/>
    <n v="1"/>
    <n v="0"/>
    <m/>
    <m/>
    <m/>
    <m/>
    <m/>
    <s v="iPod"/>
    <s v="iPad"/>
    <s v="Sony"/>
    <n v="0"/>
    <n v="3"/>
    <s v="NO"/>
    <s v="FALSE"/>
    <n v="1"/>
    <m/>
    <m/>
    <m/>
    <m/>
    <m/>
    <x v="4"/>
    <x v="8"/>
    <x v="0"/>
    <m/>
    <m/>
    <m/>
    <m/>
    <n v="1"/>
    <m/>
    <m/>
    <n v="1"/>
    <n v="1"/>
    <m/>
    <m/>
    <m/>
    <n v="2"/>
    <x v="2"/>
    <n v="2"/>
    <n v="2"/>
    <n v="4"/>
    <x v="2"/>
    <n v="4"/>
    <n v="3"/>
    <n v="4"/>
    <n v="4"/>
    <n v="4"/>
    <n v="4"/>
    <n v="4"/>
    <n v="4"/>
    <n v="4"/>
    <n v="2"/>
    <n v="2"/>
    <n v="4"/>
    <n v="4"/>
    <n v="4"/>
    <n v="1"/>
    <s v=""/>
    <x v="4"/>
    <x v="4"/>
    <x v="0"/>
    <n v="1"/>
    <m/>
    <m/>
    <m/>
    <m/>
    <m/>
    <m/>
    <m/>
    <m/>
    <m/>
    <n v="1"/>
    <n v="1"/>
    <m/>
    <m/>
    <n v="1"/>
    <m/>
    <m/>
    <m/>
    <s v="50.175.146.31"/>
    <x v="19"/>
    <d v="1899-12-30T13:33:45"/>
  </r>
  <r>
    <n v="2065"/>
    <n v="0"/>
    <x v="1"/>
    <s v="Freshman"/>
    <x v="5"/>
    <x v="1"/>
    <x v="1"/>
    <n v="0"/>
    <n v="0"/>
    <n v="0"/>
    <m/>
    <m/>
    <m/>
    <m/>
    <m/>
    <s v="iPod"/>
    <s v="Other"/>
    <s v="Acer/Gateway"/>
    <n v="0"/>
    <n v="1"/>
    <s v="NO"/>
    <s v="FALSE"/>
    <m/>
    <n v="1"/>
    <m/>
    <m/>
    <m/>
    <m/>
    <x v="1"/>
    <x v="0"/>
    <x v="0"/>
    <m/>
    <m/>
    <m/>
    <m/>
    <m/>
    <m/>
    <m/>
    <m/>
    <m/>
    <m/>
    <m/>
    <m/>
    <n v="3"/>
    <x v="2"/>
    <n v="2"/>
    <n v="2"/>
    <n v="3"/>
    <x v="1"/>
    <n v="4"/>
    <n v="2"/>
    <n v="4"/>
    <n v="4"/>
    <n v="3"/>
    <n v="4"/>
    <n v="2"/>
    <n v="4"/>
    <n v="4"/>
    <n v="4"/>
    <n v="4"/>
    <n v="4"/>
    <n v="4"/>
    <n v="1"/>
    <s v=""/>
    <n v="1"/>
    <x v="2"/>
    <x v="4"/>
    <x v="1"/>
    <m/>
    <m/>
    <m/>
    <m/>
    <m/>
    <m/>
    <m/>
    <m/>
    <m/>
    <m/>
    <m/>
    <m/>
    <m/>
    <m/>
    <m/>
    <m/>
    <n v="1"/>
    <m/>
    <s v="173.71.50.116"/>
    <x v="19"/>
    <d v="1899-12-30T13:17:39"/>
  </r>
  <r>
    <n v="2064"/>
    <n v="0"/>
    <x v="1"/>
    <s v="Freshman"/>
    <x v="5"/>
    <x v="1"/>
    <x v="1"/>
    <n v="0"/>
    <n v="0"/>
    <n v="0"/>
    <m/>
    <m/>
    <m/>
    <m/>
    <m/>
    <s v="iPod"/>
    <s v="Other"/>
    <s v="Other"/>
    <n v="0"/>
    <n v="1"/>
    <s v="NO"/>
    <s v="FALSE"/>
    <m/>
    <n v="1"/>
    <m/>
    <m/>
    <m/>
    <m/>
    <x v="7"/>
    <x v="0"/>
    <x v="0"/>
    <m/>
    <m/>
    <m/>
    <m/>
    <m/>
    <m/>
    <m/>
    <m/>
    <m/>
    <m/>
    <m/>
    <m/>
    <n v="1"/>
    <x v="3"/>
    <n v="1"/>
    <n v="1"/>
    <n v="1"/>
    <x v="3"/>
    <n v="1"/>
    <n v="1"/>
    <n v="5"/>
    <n v="1"/>
    <n v="1"/>
    <n v="1"/>
    <n v="1"/>
    <n v="1"/>
    <n v="1"/>
    <n v="1"/>
    <n v="1"/>
    <n v="5"/>
    <n v="2"/>
    <n v="1"/>
    <s v=""/>
    <n v="1"/>
    <x v="0"/>
    <x v="0"/>
    <x v="0"/>
    <m/>
    <m/>
    <m/>
    <m/>
    <m/>
    <n v="1"/>
    <m/>
    <n v="1"/>
    <m/>
    <m/>
    <m/>
    <m/>
    <m/>
    <m/>
    <n v="1"/>
    <m/>
    <m/>
    <m/>
    <s v="76.183.67.179"/>
    <x v="19"/>
    <d v="1899-12-30T12:30:42"/>
  </r>
  <r>
    <n v="2063"/>
    <n v="0"/>
    <x v="1"/>
    <s v="Freshman"/>
    <x v="6"/>
    <x v="0"/>
    <x v="0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1"/>
    <x v="5"/>
    <x v="0"/>
    <m/>
    <m/>
    <m/>
    <m/>
    <m/>
    <m/>
    <m/>
    <m/>
    <n v="1"/>
    <m/>
    <m/>
    <m/>
    <n v="4"/>
    <x v="2"/>
    <n v="1"/>
    <n v="1"/>
    <n v="3"/>
    <x v="1"/>
    <n v="4"/>
    <n v="2"/>
    <n v="4"/>
    <n v="4"/>
    <n v="3"/>
    <n v="4"/>
    <n v="1"/>
    <n v="3"/>
    <n v="4"/>
    <n v="1"/>
    <n v="2"/>
    <n v="3"/>
    <n v="3"/>
    <n v="3"/>
    <s v=""/>
    <s v=""/>
    <x v="0"/>
    <x v="0"/>
    <x v="0"/>
    <m/>
    <m/>
    <m/>
    <m/>
    <m/>
    <m/>
    <m/>
    <m/>
    <m/>
    <m/>
    <m/>
    <m/>
    <m/>
    <m/>
    <n v="1"/>
    <m/>
    <m/>
    <m/>
    <s v="76.89.143.232"/>
    <x v="19"/>
    <d v="1899-12-30T12:10:19"/>
  </r>
  <r>
    <n v="2062"/>
    <n v="0"/>
    <x v="1"/>
    <s v="Freshman"/>
    <x v="6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4"/>
    <x v="0"/>
    <m/>
    <n v="1"/>
    <n v="1"/>
    <m/>
    <m/>
    <m/>
    <m/>
    <n v="1"/>
    <n v="1"/>
    <m/>
    <m/>
    <m/>
    <n v="2"/>
    <x v="2"/>
    <n v="2"/>
    <n v="2"/>
    <n v="3"/>
    <x v="1"/>
    <n v="4"/>
    <n v="4"/>
    <n v="4"/>
    <n v="3"/>
    <n v="4"/>
    <n v="4"/>
    <n v="2"/>
    <n v="3"/>
    <n v="4"/>
    <n v="3"/>
    <n v="2"/>
    <n v="4"/>
    <n v="4"/>
    <n v="3"/>
    <s v=""/>
    <s v=""/>
    <x v="1"/>
    <x v="1"/>
    <x v="0"/>
    <n v="1"/>
    <m/>
    <m/>
    <m/>
    <m/>
    <m/>
    <m/>
    <m/>
    <m/>
    <m/>
    <n v="1"/>
    <m/>
    <m/>
    <n v="1"/>
    <n v="1"/>
    <m/>
    <m/>
    <m/>
    <s v="98.200.62.7"/>
    <x v="19"/>
    <d v="1899-12-30T11:44:57"/>
  </r>
  <r>
    <n v="2061"/>
    <n v="0"/>
    <x v="1"/>
    <s v="Freshman"/>
    <x v="4"/>
    <x v="2"/>
    <x v="2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6"/>
    <x v="0"/>
    <x v="0"/>
    <m/>
    <m/>
    <m/>
    <m/>
    <m/>
    <m/>
    <m/>
    <m/>
    <m/>
    <m/>
    <m/>
    <m/>
    <n v="2"/>
    <x v="0"/>
    <n v="1"/>
    <n v="1"/>
    <n v="1"/>
    <x v="3"/>
    <n v="5"/>
    <n v="5"/>
    <n v="1"/>
    <n v="1"/>
    <n v="3"/>
    <n v="1"/>
    <n v="1"/>
    <n v="1"/>
    <n v="3"/>
    <n v="1"/>
    <n v="1"/>
    <n v="3"/>
    <n v="5"/>
    <n v="1"/>
    <s v=""/>
    <n v="1"/>
    <x v="0"/>
    <x v="0"/>
    <x v="0"/>
    <m/>
    <m/>
    <m/>
    <m/>
    <m/>
    <m/>
    <m/>
    <m/>
    <m/>
    <m/>
    <m/>
    <m/>
    <m/>
    <n v="1"/>
    <n v="1"/>
    <m/>
    <m/>
    <m/>
    <s v="69.155.139.108"/>
    <x v="19"/>
    <d v="1899-12-30T09:26:57"/>
  </r>
  <r>
    <n v="2060"/>
    <n v="5"/>
    <x v="1"/>
    <s v="Junior"/>
    <x v="5"/>
    <x v="0"/>
    <x v="0"/>
    <n v="1"/>
    <n v="1"/>
    <n v="0"/>
    <s v="ON"/>
    <s v="ON"/>
    <s v="ON"/>
    <s v="ON"/>
    <s v="ON"/>
    <s v="iPod"/>
    <s v="iPad"/>
    <s v="Apple Macbook"/>
    <n v="1"/>
    <n v="3"/>
    <s v="NO"/>
    <s v="FALSE"/>
    <m/>
    <m/>
    <n v="1"/>
    <m/>
    <m/>
    <m/>
    <x v="1"/>
    <x v="2"/>
    <x v="0"/>
    <m/>
    <n v="1"/>
    <n v="1"/>
    <m/>
    <n v="1"/>
    <m/>
    <m/>
    <n v="1"/>
    <n v="1"/>
    <m/>
    <n v="1"/>
    <m/>
    <n v="5"/>
    <x v="4"/>
    <n v="2"/>
    <n v="1"/>
    <n v="4"/>
    <x v="1"/>
    <n v="4"/>
    <n v="5"/>
    <n v="5"/>
    <n v="4"/>
    <n v="3"/>
    <n v="3"/>
    <n v="5"/>
    <n v="5"/>
    <n v="5"/>
    <n v="5"/>
    <n v="3"/>
    <n v="5"/>
    <n v="5"/>
    <n v="4"/>
    <n v="1"/>
    <s v=""/>
    <x v="2"/>
    <x v="2"/>
    <x v="1"/>
    <m/>
    <m/>
    <m/>
    <m/>
    <m/>
    <n v="1"/>
    <m/>
    <n v="1"/>
    <m/>
    <m/>
    <n v="1"/>
    <n v="1"/>
    <n v="1"/>
    <n v="1"/>
    <n v="1"/>
    <m/>
    <m/>
    <m/>
    <s v="66.249.93.227"/>
    <x v="19"/>
    <d v="1899-12-30T07:52:52"/>
  </r>
  <r>
    <n v="2059"/>
    <n v="0"/>
    <x v="1"/>
    <s v="Freshman"/>
    <x v="6"/>
    <x v="1"/>
    <x v="1"/>
    <n v="0"/>
    <n v="1"/>
    <n v="1"/>
    <m/>
    <m/>
    <m/>
    <m/>
    <m/>
    <s v="iPod"/>
    <s v="Other"/>
    <s v="Dell"/>
    <n v="0"/>
    <n v="2"/>
    <s v="NO"/>
    <s v="FALSE"/>
    <n v="1"/>
    <m/>
    <m/>
    <m/>
    <m/>
    <m/>
    <x v="5"/>
    <x v="3"/>
    <x v="0"/>
    <m/>
    <m/>
    <n v="1"/>
    <m/>
    <n v="1"/>
    <m/>
    <m/>
    <m/>
    <n v="1"/>
    <n v="1"/>
    <n v="1"/>
    <m/>
    <n v="5"/>
    <x v="2"/>
    <n v="3"/>
    <n v="2"/>
    <n v="3"/>
    <x v="0"/>
    <n v="5"/>
    <n v="1"/>
    <n v="4"/>
    <n v="1"/>
    <n v="4"/>
    <n v="3"/>
    <n v="2"/>
    <n v="4"/>
    <n v="4"/>
    <n v="2"/>
    <n v="4"/>
    <n v="5"/>
    <n v="4"/>
    <n v="2"/>
    <s v=""/>
    <n v="1"/>
    <x v="4"/>
    <x v="0"/>
    <x v="0"/>
    <n v="1"/>
    <m/>
    <m/>
    <m/>
    <n v="1"/>
    <m/>
    <m/>
    <n v="1"/>
    <m/>
    <m/>
    <m/>
    <n v="1"/>
    <m/>
    <m/>
    <m/>
    <m/>
    <m/>
    <m/>
    <s v="98.200.173.1"/>
    <x v="19"/>
    <d v="1899-12-30T01:07:46"/>
  </r>
  <r>
    <n v="2058"/>
    <n v="0"/>
    <x v="1"/>
    <s v="Freshman"/>
    <x v="6"/>
    <x v="0"/>
    <x v="0"/>
    <n v="1"/>
    <n v="1"/>
    <n v="0"/>
    <m/>
    <m/>
    <m/>
    <m/>
    <m/>
    <s v="iPod"/>
    <s v="iPad"/>
    <s v="Other"/>
    <n v="0"/>
    <n v="3"/>
    <s v="NO"/>
    <s v="FALSE"/>
    <n v="1"/>
    <m/>
    <m/>
    <m/>
    <m/>
    <m/>
    <x v="3"/>
    <x v="1"/>
    <x v="0"/>
    <m/>
    <m/>
    <n v="1"/>
    <m/>
    <m/>
    <m/>
    <m/>
    <m/>
    <n v="1"/>
    <m/>
    <m/>
    <m/>
    <n v="4"/>
    <x v="2"/>
    <n v="4"/>
    <n v="2"/>
    <n v="4"/>
    <x v="1"/>
    <n v="4"/>
    <n v="2"/>
    <n v="2"/>
    <n v="4"/>
    <n v="4"/>
    <n v="4"/>
    <n v="4"/>
    <n v="3"/>
    <n v="4"/>
    <n v="2"/>
    <n v="2"/>
    <n v="4"/>
    <n v="4"/>
    <n v="2"/>
    <s v=""/>
    <n v="1"/>
    <x v="4"/>
    <x v="4"/>
    <x v="0"/>
    <n v="1"/>
    <m/>
    <m/>
    <m/>
    <m/>
    <m/>
    <m/>
    <n v="1"/>
    <m/>
    <m/>
    <n v="1"/>
    <m/>
    <m/>
    <m/>
    <m/>
    <m/>
    <m/>
    <m/>
    <s v="50.171.66.236"/>
    <x v="19"/>
    <d v="1899-12-30T00:07:16"/>
  </r>
  <r>
    <n v="2057"/>
    <n v="0"/>
    <x v="1"/>
    <s v="Freshman"/>
    <x v="4"/>
    <x v="4"/>
    <x v="4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1"/>
    <x v="1"/>
    <x v="0"/>
    <m/>
    <m/>
    <m/>
    <n v="1"/>
    <m/>
    <m/>
    <m/>
    <m/>
    <m/>
    <n v="1"/>
    <m/>
    <m/>
    <n v="4"/>
    <x v="1"/>
    <n v="3"/>
    <n v="4"/>
    <n v="2"/>
    <x v="0"/>
    <n v="5"/>
    <n v="4"/>
    <n v="1"/>
    <n v="5"/>
    <n v="4"/>
    <n v="4"/>
    <n v="2"/>
    <n v="5"/>
    <n v="4"/>
    <n v="4"/>
    <n v="4"/>
    <n v="5"/>
    <n v="4"/>
    <n v="2"/>
    <s v=""/>
    <n v="1"/>
    <x v="4"/>
    <x v="1"/>
    <x v="0"/>
    <m/>
    <m/>
    <m/>
    <m/>
    <n v="1"/>
    <m/>
    <m/>
    <m/>
    <m/>
    <m/>
    <n v="1"/>
    <m/>
    <m/>
    <m/>
    <n v="1"/>
    <m/>
    <m/>
    <m/>
    <s v="166.147.104.162"/>
    <x v="20"/>
    <d v="1899-12-30T23:03:08"/>
  </r>
  <r>
    <n v="2056"/>
    <n v="0"/>
    <x v="1"/>
    <s v="Freshman"/>
    <x v="6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0"/>
    <x v="0"/>
    <m/>
    <m/>
    <m/>
    <m/>
    <m/>
    <m/>
    <m/>
    <m/>
    <m/>
    <m/>
    <m/>
    <m/>
    <n v="3"/>
    <x v="0"/>
    <n v="1"/>
    <n v="1"/>
    <n v="3"/>
    <x v="1"/>
    <n v="4"/>
    <n v="3"/>
    <n v="1"/>
    <n v="1"/>
    <n v="2"/>
    <n v="3"/>
    <n v="3"/>
    <n v="4"/>
    <n v="2"/>
    <n v="2"/>
    <n v="2"/>
    <n v="3"/>
    <n v="5"/>
    <n v="3"/>
    <s v=""/>
    <s v=""/>
    <x v="0"/>
    <x v="2"/>
    <x v="1"/>
    <m/>
    <m/>
    <m/>
    <m/>
    <m/>
    <m/>
    <m/>
    <m/>
    <m/>
    <m/>
    <n v="1"/>
    <m/>
    <m/>
    <n v="1"/>
    <n v="1"/>
    <m/>
    <m/>
    <n v="1"/>
    <s v="166.147.72.46"/>
    <x v="20"/>
    <d v="1899-12-30T22:59:47"/>
  </r>
  <r>
    <n v="2055"/>
    <n v="0"/>
    <x v="1"/>
    <s v="Freshman"/>
    <x v="4"/>
    <x v="2"/>
    <x v="2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2"/>
    <x v="0"/>
    <x v="0"/>
    <m/>
    <m/>
    <m/>
    <m/>
    <m/>
    <m/>
    <m/>
    <m/>
    <m/>
    <m/>
    <m/>
    <m/>
    <n v="4"/>
    <x v="0"/>
    <n v="1"/>
    <n v="1"/>
    <n v="2"/>
    <x v="0"/>
    <n v="4"/>
    <n v="4"/>
    <n v="2"/>
    <n v="5"/>
    <n v="5"/>
    <n v="5"/>
    <n v="2"/>
    <n v="5"/>
    <n v="4"/>
    <n v="3"/>
    <n v="2"/>
    <n v="5"/>
    <n v="3"/>
    <n v="4"/>
    <n v="1"/>
    <s v=""/>
    <x v="0"/>
    <x v="1"/>
    <x v="0"/>
    <n v="1"/>
    <m/>
    <m/>
    <m/>
    <m/>
    <m/>
    <n v="1"/>
    <m/>
    <m/>
    <m/>
    <n v="1"/>
    <n v="1"/>
    <m/>
    <n v="1"/>
    <n v="1"/>
    <m/>
    <m/>
    <m/>
    <s v="74.80.51.181"/>
    <x v="20"/>
    <d v="1899-12-30T20:01:59"/>
  </r>
  <r>
    <n v="2054"/>
    <n v="0"/>
    <x v="1"/>
    <s v="Freshman"/>
    <x v="6"/>
    <x v="1"/>
    <x v="1"/>
    <n v="0"/>
    <n v="1"/>
    <n v="1"/>
    <m/>
    <m/>
    <m/>
    <m/>
    <m/>
    <s v="iPod"/>
    <s v="Other"/>
    <s v="Dell"/>
    <n v="0"/>
    <n v="2"/>
    <s v="NO"/>
    <s v="FALSE"/>
    <n v="1"/>
    <m/>
    <m/>
    <m/>
    <m/>
    <m/>
    <x v="2"/>
    <x v="5"/>
    <x v="0"/>
    <m/>
    <m/>
    <m/>
    <m/>
    <m/>
    <m/>
    <m/>
    <n v="1"/>
    <m/>
    <m/>
    <m/>
    <m/>
    <n v="2"/>
    <x v="3"/>
    <n v="1"/>
    <n v="1"/>
    <n v="2"/>
    <x v="3"/>
    <n v="2"/>
    <n v="2"/>
    <n v="2"/>
    <n v="3"/>
    <n v="3"/>
    <n v="3"/>
    <n v="1"/>
    <n v="2"/>
    <n v="3"/>
    <n v="3"/>
    <n v="3"/>
    <n v="3"/>
    <n v="3"/>
    <n v="1"/>
    <s v=""/>
    <n v="1"/>
    <x v="0"/>
    <x v="0"/>
    <x v="0"/>
    <m/>
    <m/>
    <m/>
    <m/>
    <m/>
    <m/>
    <m/>
    <m/>
    <m/>
    <n v="1"/>
    <m/>
    <m/>
    <m/>
    <m/>
    <m/>
    <m/>
    <m/>
    <m/>
    <s v="99.125.249.47"/>
    <x v="20"/>
    <d v="1899-12-30T19:30:52"/>
  </r>
  <r>
    <n v="2053"/>
    <n v="0"/>
    <x v="1"/>
    <s v="Freshman"/>
    <x v="5"/>
    <x v="3"/>
    <x v="3"/>
    <n v="0"/>
    <n v="1"/>
    <n v="1"/>
    <m/>
    <m/>
    <m/>
    <m/>
    <m/>
    <s v="iPod"/>
    <s v="Other"/>
    <s v="Dell"/>
    <n v="0"/>
    <n v="2"/>
    <s v="NO"/>
    <s v="FALSE"/>
    <n v="1"/>
    <m/>
    <m/>
    <m/>
    <m/>
    <m/>
    <x v="7"/>
    <x v="0"/>
    <x v="0"/>
    <m/>
    <m/>
    <m/>
    <m/>
    <m/>
    <m/>
    <m/>
    <m/>
    <m/>
    <m/>
    <m/>
    <m/>
    <n v="3"/>
    <x v="2"/>
    <n v="1"/>
    <n v="2"/>
    <n v="4"/>
    <x v="2"/>
    <n v="5"/>
    <n v="1"/>
    <n v="5"/>
    <n v="5"/>
    <n v="4"/>
    <n v="4"/>
    <n v="4"/>
    <n v="4"/>
    <n v="3"/>
    <n v="1"/>
    <n v="3"/>
    <n v="4"/>
    <n v="4"/>
    <n v="2"/>
    <s v=""/>
    <n v="1"/>
    <x v="4"/>
    <x v="2"/>
    <x v="1"/>
    <m/>
    <m/>
    <m/>
    <m/>
    <m/>
    <m/>
    <m/>
    <n v="1"/>
    <m/>
    <m/>
    <m/>
    <m/>
    <m/>
    <n v="1"/>
    <n v="1"/>
    <m/>
    <m/>
    <n v="1"/>
    <s v="71.96.131.223"/>
    <x v="20"/>
    <d v="1899-12-30T19:17:29"/>
  </r>
  <r>
    <n v="2052"/>
    <n v="0"/>
    <x v="1"/>
    <s v="Freshman"/>
    <x v="5"/>
    <x v="2"/>
    <x v="2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7"/>
    <x v="0"/>
    <x v="0"/>
    <m/>
    <m/>
    <m/>
    <m/>
    <m/>
    <m/>
    <m/>
    <m/>
    <m/>
    <m/>
    <m/>
    <m/>
    <m/>
    <x v="5"/>
    <m/>
    <m/>
    <m/>
    <x v="5"/>
    <m/>
    <m/>
    <m/>
    <m/>
    <m/>
    <m/>
    <m/>
    <m/>
    <m/>
    <m/>
    <m/>
    <m/>
    <m/>
    <m/>
    <s v=""/>
    <n v="1"/>
    <x v="5"/>
    <x v="5"/>
    <x v="0"/>
    <m/>
    <m/>
    <m/>
    <m/>
    <m/>
    <m/>
    <m/>
    <m/>
    <m/>
    <m/>
    <m/>
    <m/>
    <m/>
    <m/>
    <m/>
    <m/>
    <m/>
    <m/>
    <s v="71.96.131.223"/>
    <x v="20"/>
    <d v="1899-12-30T19:12:42"/>
  </r>
  <r>
    <n v="2051"/>
    <n v="0"/>
    <x v="1"/>
    <s v="Freshman"/>
    <x v="4"/>
    <x v="3"/>
    <x v="3"/>
    <n v="0"/>
    <n v="1"/>
    <n v="1"/>
    <m/>
    <m/>
    <m/>
    <m/>
    <m/>
    <s v="iPod"/>
    <s v="Other"/>
    <s v="Dell"/>
    <n v="0"/>
    <n v="2"/>
    <s v="NO"/>
    <s v="FALSE"/>
    <n v="1"/>
    <m/>
    <m/>
    <m/>
    <m/>
    <m/>
    <x v="4"/>
    <x v="5"/>
    <x v="0"/>
    <m/>
    <m/>
    <m/>
    <m/>
    <m/>
    <m/>
    <m/>
    <n v="1"/>
    <m/>
    <m/>
    <m/>
    <m/>
    <n v="4"/>
    <x v="2"/>
    <n v="2"/>
    <n v="2"/>
    <n v="3"/>
    <x v="1"/>
    <n v="4"/>
    <n v="2"/>
    <n v="4"/>
    <n v="3"/>
    <n v="3"/>
    <n v="3"/>
    <n v="2"/>
    <n v="2"/>
    <n v="2"/>
    <n v="2"/>
    <n v="2"/>
    <n v="4"/>
    <n v="3"/>
    <n v="3"/>
    <s v=""/>
    <s v=""/>
    <x v="1"/>
    <x v="1"/>
    <x v="0"/>
    <m/>
    <m/>
    <m/>
    <m/>
    <m/>
    <m/>
    <m/>
    <n v="1"/>
    <m/>
    <m/>
    <n v="1"/>
    <n v="1"/>
    <m/>
    <n v="1"/>
    <n v="1"/>
    <m/>
    <m/>
    <m/>
    <s v="162.202.173.57"/>
    <x v="20"/>
    <d v="1899-12-30T17:36:08"/>
  </r>
  <r>
    <n v="2050"/>
    <n v="0"/>
    <x v="1"/>
    <s v="Freshman"/>
    <x v="6"/>
    <x v="2"/>
    <x v="2"/>
    <n v="0"/>
    <n v="0"/>
    <n v="0"/>
    <m/>
    <m/>
    <m/>
    <m/>
    <m/>
    <s v="Other"/>
    <s v="Other"/>
    <s v="Other"/>
    <n v="0"/>
    <n v="0"/>
    <s v="NO"/>
    <s v="TRUE"/>
    <m/>
    <m/>
    <n v="1"/>
    <m/>
    <m/>
    <m/>
    <x v="4"/>
    <x v="3"/>
    <x v="0"/>
    <m/>
    <m/>
    <n v="1"/>
    <n v="1"/>
    <m/>
    <m/>
    <m/>
    <n v="1"/>
    <n v="1"/>
    <n v="1"/>
    <m/>
    <m/>
    <n v="4"/>
    <x v="3"/>
    <n v="2"/>
    <n v="3"/>
    <n v="3"/>
    <x v="0"/>
    <n v="5"/>
    <n v="3"/>
    <n v="5"/>
    <n v="5"/>
    <n v="4"/>
    <n v="4"/>
    <n v="2"/>
    <n v="2"/>
    <n v="4"/>
    <n v="3"/>
    <n v="4"/>
    <n v="4"/>
    <n v="3"/>
    <n v="1"/>
    <s v=""/>
    <n v="1"/>
    <x v="4"/>
    <x v="0"/>
    <x v="0"/>
    <m/>
    <m/>
    <m/>
    <n v="1"/>
    <n v="1"/>
    <m/>
    <m/>
    <m/>
    <m/>
    <m/>
    <m/>
    <m/>
    <m/>
    <m/>
    <m/>
    <m/>
    <m/>
    <m/>
    <s v="24.206.66.62"/>
    <x v="20"/>
    <d v="1899-12-30T17:28:14"/>
  </r>
  <r>
    <n v="2049"/>
    <n v="0"/>
    <x v="1"/>
    <s v="Freshman"/>
    <x v="4"/>
    <x v="3"/>
    <x v="3"/>
    <n v="0"/>
    <n v="1"/>
    <n v="1"/>
    <m/>
    <m/>
    <m/>
    <m/>
    <m/>
    <s v="iPod"/>
    <s v="Other"/>
    <s v="Dell"/>
    <n v="0"/>
    <n v="2"/>
    <s v="NO"/>
    <s v="FALSE"/>
    <n v="1"/>
    <m/>
    <m/>
    <m/>
    <m/>
    <m/>
    <x v="5"/>
    <x v="4"/>
    <x v="0"/>
    <m/>
    <m/>
    <n v="1"/>
    <m/>
    <n v="1"/>
    <m/>
    <m/>
    <n v="1"/>
    <n v="1"/>
    <m/>
    <m/>
    <m/>
    <n v="3"/>
    <x v="1"/>
    <n v="1"/>
    <n v="1"/>
    <n v="3"/>
    <x v="1"/>
    <n v="4"/>
    <n v="4"/>
    <n v="4"/>
    <n v="3"/>
    <n v="4"/>
    <n v="4"/>
    <n v="2"/>
    <n v="2"/>
    <n v="4"/>
    <n v="2"/>
    <n v="2"/>
    <n v="4"/>
    <n v="4"/>
    <n v="4"/>
    <n v="1"/>
    <s v=""/>
    <x v="4"/>
    <x v="0"/>
    <x v="0"/>
    <n v="1"/>
    <m/>
    <m/>
    <m/>
    <m/>
    <n v="1"/>
    <n v="1"/>
    <m/>
    <m/>
    <n v="1"/>
    <n v="1"/>
    <n v="1"/>
    <m/>
    <m/>
    <n v="1"/>
    <m/>
    <m/>
    <m/>
    <s v="10.147.149.186"/>
    <x v="20"/>
    <d v="1899-12-30T17:27:27"/>
  </r>
  <r>
    <n v="2048"/>
    <n v="0"/>
    <x v="1"/>
    <s v="Freshman"/>
    <x v="5"/>
    <x v="1"/>
    <x v="1"/>
    <n v="0"/>
    <n v="1"/>
    <n v="1"/>
    <m/>
    <m/>
    <m/>
    <m/>
    <m/>
    <s v="Other"/>
    <s v="Other"/>
    <s v="Apple Macbook"/>
    <n v="1"/>
    <n v="2"/>
    <s v="NO"/>
    <s v="FALSE"/>
    <n v="1"/>
    <m/>
    <m/>
    <m/>
    <m/>
    <m/>
    <x v="5"/>
    <x v="2"/>
    <x v="0"/>
    <m/>
    <m/>
    <n v="1"/>
    <n v="1"/>
    <n v="1"/>
    <m/>
    <m/>
    <n v="1"/>
    <m/>
    <n v="1"/>
    <n v="1"/>
    <m/>
    <n v="4"/>
    <x v="3"/>
    <n v="3"/>
    <n v="2"/>
    <n v="3"/>
    <x v="0"/>
    <n v="4"/>
    <n v="4"/>
    <n v="4"/>
    <n v="4"/>
    <n v="4"/>
    <n v="3"/>
    <n v="4"/>
    <n v="3"/>
    <n v="4"/>
    <n v="2"/>
    <n v="2"/>
    <n v="4"/>
    <n v="4"/>
    <n v="1"/>
    <s v=""/>
    <n v="1"/>
    <x v="2"/>
    <x v="4"/>
    <x v="1"/>
    <n v="1"/>
    <m/>
    <m/>
    <m/>
    <m/>
    <n v="1"/>
    <m/>
    <m/>
    <m/>
    <m/>
    <n v="1"/>
    <m/>
    <n v="1"/>
    <n v="1"/>
    <n v="1"/>
    <m/>
    <m/>
    <m/>
    <s v="173.64.206.246"/>
    <x v="20"/>
    <d v="1899-12-30T17:07:33"/>
  </r>
  <r>
    <n v="2047"/>
    <n v="0"/>
    <x v="1"/>
    <s v="Freshman"/>
    <x v="5"/>
    <x v="5"/>
    <x v="5"/>
    <n v="0"/>
    <n v="1"/>
    <n v="1"/>
    <m/>
    <m/>
    <m/>
    <m/>
    <m/>
    <s v="iPod"/>
    <s v="Other"/>
    <s v="Lenovo"/>
    <n v="0"/>
    <n v="2"/>
    <s v="NO"/>
    <s v="FALSE"/>
    <n v="1"/>
    <m/>
    <m/>
    <m/>
    <m/>
    <m/>
    <x v="2"/>
    <x v="0"/>
    <x v="0"/>
    <m/>
    <m/>
    <m/>
    <m/>
    <m/>
    <m/>
    <m/>
    <m/>
    <m/>
    <m/>
    <m/>
    <m/>
    <n v="2"/>
    <x v="3"/>
    <n v="1"/>
    <n v="1"/>
    <n v="2"/>
    <x v="0"/>
    <n v="5"/>
    <n v="4"/>
    <n v="5"/>
    <n v="5"/>
    <n v="4"/>
    <n v="2"/>
    <n v="2"/>
    <n v="2"/>
    <n v="4"/>
    <n v="2"/>
    <n v="2"/>
    <n v="5"/>
    <n v="4"/>
    <n v="2"/>
    <s v=""/>
    <n v="1"/>
    <x v="0"/>
    <x v="1"/>
    <x v="0"/>
    <m/>
    <m/>
    <m/>
    <m/>
    <n v="1"/>
    <m/>
    <m/>
    <n v="1"/>
    <m/>
    <m/>
    <m/>
    <m/>
    <m/>
    <m/>
    <n v="1"/>
    <m/>
    <m/>
    <m/>
    <s v="12.184.23.130"/>
    <x v="20"/>
    <d v="1899-12-30T17:01:13"/>
  </r>
  <r>
    <n v="2046"/>
    <n v="0"/>
    <x v="1"/>
    <s v="Freshman"/>
    <x v="6"/>
    <x v="3"/>
    <x v="3"/>
    <n v="0"/>
    <n v="0"/>
    <n v="0"/>
    <m/>
    <m/>
    <m/>
    <m/>
    <m/>
    <s v="Other"/>
    <s v="Other"/>
    <s v="Dell"/>
    <n v="0"/>
    <n v="1"/>
    <s v="NO"/>
    <s v="FALSE"/>
    <n v="1"/>
    <m/>
    <m/>
    <m/>
    <m/>
    <m/>
    <x v="2"/>
    <x v="0"/>
    <x v="0"/>
    <m/>
    <m/>
    <m/>
    <m/>
    <m/>
    <m/>
    <m/>
    <m/>
    <m/>
    <m/>
    <m/>
    <m/>
    <n v="3"/>
    <x v="2"/>
    <n v="1"/>
    <n v="1"/>
    <n v="2"/>
    <x v="1"/>
    <n v="5"/>
    <n v="3"/>
    <n v="4"/>
    <n v="4"/>
    <n v="3"/>
    <n v="2"/>
    <n v="2"/>
    <n v="2"/>
    <n v="4"/>
    <n v="2"/>
    <n v="2"/>
    <n v="3"/>
    <n v="2"/>
    <n v="2"/>
    <s v=""/>
    <n v="1"/>
    <x v="0"/>
    <x v="0"/>
    <x v="0"/>
    <m/>
    <m/>
    <m/>
    <m/>
    <n v="1"/>
    <n v="1"/>
    <m/>
    <m/>
    <m/>
    <n v="1"/>
    <n v="1"/>
    <m/>
    <m/>
    <m/>
    <n v="1"/>
    <m/>
    <m/>
    <m/>
    <s v="98.196.246.187"/>
    <x v="20"/>
    <d v="1899-12-30T16:46:14"/>
  </r>
  <r>
    <n v="2045"/>
    <n v="0"/>
    <x v="1"/>
    <s v="Freshman"/>
    <x v="6"/>
    <x v="4"/>
    <x v="4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1"/>
    <x v="0"/>
    <m/>
    <m/>
    <m/>
    <m/>
    <m/>
    <m/>
    <m/>
    <n v="1"/>
    <n v="1"/>
    <m/>
    <m/>
    <m/>
    <n v="2"/>
    <x v="2"/>
    <n v="1"/>
    <n v="1"/>
    <n v="1"/>
    <x v="3"/>
    <n v="4"/>
    <n v="1"/>
    <n v="1"/>
    <n v="1"/>
    <n v="4"/>
    <n v="1"/>
    <n v="1"/>
    <n v="2"/>
    <n v="2"/>
    <n v="2"/>
    <n v="1"/>
    <n v="5"/>
    <n v="5"/>
    <n v="1"/>
    <s v=""/>
    <n v="1"/>
    <x v="0"/>
    <x v="0"/>
    <x v="0"/>
    <n v="1"/>
    <m/>
    <m/>
    <m/>
    <n v="1"/>
    <n v="1"/>
    <n v="1"/>
    <m/>
    <m/>
    <m/>
    <m/>
    <m/>
    <m/>
    <n v="1"/>
    <m/>
    <m/>
    <m/>
    <m/>
    <s v="70.196.3.103"/>
    <x v="20"/>
    <d v="1899-12-30T16:41:52"/>
  </r>
  <r>
    <n v="2044"/>
    <n v="0"/>
    <x v="1"/>
    <s v="Freshman"/>
    <x v="6"/>
    <x v="0"/>
    <x v="0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5"/>
    <x v="0"/>
    <x v="0"/>
    <m/>
    <m/>
    <m/>
    <m/>
    <m/>
    <m/>
    <m/>
    <m/>
    <m/>
    <m/>
    <m/>
    <m/>
    <n v="2"/>
    <x v="0"/>
    <n v="3"/>
    <n v="2"/>
    <n v="2"/>
    <x v="3"/>
    <n v="2"/>
    <n v="2"/>
    <n v="4"/>
    <n v="2"/>
    <n v="2"/>
    <n v="2"/>
    <n v="2"/>
    <n v="2"/>
    <n v="2"/>
    <n v="2"/>
    <n v="2"/>
    <n v="3"/>
    <n v="3"/>
    <n v="1"/>
    <s v=""/>
    <n v="1"/>
    <x v="0"/>
    <x v="0"/>
    <x v="0"/>
    <m/>
    <m/>
    <m/>
    <m/>
    <m/>
    <m/>
    <m/>
    <n v="1"/>
    <m/>
    <m/>
    <m/>
    <m/>
    <m/>
    <m/>
    <n v="1"/>
    <m/>
    <m/>
    <m/>
    <s v="96.226.197.140"/>
    <x v="20"/>
    <d v="1899-12-30T16:38:48"/>
  </r>
  <r>
    <n v="2043"/>
    <n v="0"/>
    <x v="1"/>
    <s v="Freshman"/>
    <x v="5"/>
    <x v="2"/>
    <x v="2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7"/>
    <x v="0"/>
    <x v="0"/>
    <m/>
    <m/>
    <m/>
    <m/>
    <m/>
    <m/>
    <m/>
    <m/>
    <m/>
    <m/>
    <m/>
    <m/>
    <m/>
    <x v="5"/>
    <m/>
    <m/>
    <m/>
    <x v="5"/>
    <m/>
    <m/>
    <m/>
    <m/>
    <m/>
    <m/>
    <m/>
    <m/>
    <m/>
    <m/>
    <m/>
    <m/>
    <m/>
    <m/>
    <s v=""/>
    <n v="1"/>
    <x v="5"/>
    <x v="5"/>
    <x v="0"/>
    <m/>
    <m/>
    <m/>
    <m/>
    <m/>
    <m/>
    <m/>
    <m/>
    <m/>
    <m/>
    <m/>
    <m/>
    <m/>
    <m/>
    <m/>
    <m/>
    <m/>
    <m/>
    <s v="70.196.80.172"/>
    <x v="20"/>
    <d v="1899-12-30T16:24:09"/>
  </r>
  <r>
    <n v="2042"/>
    <n v="0"/>
    <x v="1"/>
    <s v="Freshman"/>
    <x v="5"/>
    <x v="1"/>
    <x v="1"/>
    <n v="1"/>
    <n v="1"/>
    <n v="0"/>
    <m/>
    <m/>
    <m/>
    <m/>
    <m/>
    <s v="iPod"/>
    <s v="iPad"/>
    <s v="Other"/>
    <n v="0"/>
    <n v="3"/>
    <s v="NO"/>
    <s v="FALSE"/>
    <n v="1"/>
    <m/>
    <m/>
    <m/>
    <m/>
    <m/>
    <x v="4"/>
    <x v="6"/>
    <x v="0"/>
    <m/>
    <n v="1"/>
    <n v="1"/>
    <m/>
    <n v="1"/>
    <m/>
    <n v="1"/>
    <n v="1"/>
    <n v="1"/>
    <n v="1"/>
    <m/>
    <m/>
    <n v="3"/>
    <x v="2"/>
    <n v="2"/>
    <n v="2"/>
    <n v="4"/>
    <x v="4"/>
    <n v="5"/>
    <n v="3"/>
    <n v="4"/>
    <n v="4"/>
    <n v="4"/>
    <n v="4"/>
    <n v="5"/>
    <n v="5"/>
    <n v="5"/>
    <n v="3"/>
    <n v="4"/>
    <n v="4"/>
    <n v="4"/>
    <n v="3"/>
    <s v=""/>
    <s v=""/>
    <x v="2"/>
    <x v="2"/>
    <x v="1"/>
    <n v="1"/>
    <m/>
    <m/>
    <m/>
    <m/>
    <n v="1"/>
    <m/>
    <n v="1"/>
    <m/>
    <m/>
    <m/>
    <n v="1"/>
    <m/>
    <m/>
    <n v="1"/>
    <n v="1"/>
    <m/>
    <n v="1"/>
    <s v="50.162.104.125"/>
    <x v="20"/>
    <d v="1899-12-30T16:17:45"/>
  </r>
  <r>
    <n v="2041"/>
    <n v="0"/>
    <x v="1"/>
    <s v="Freshman"/>
    <x v="5"/>
    <x v="0"/>
    <x v="0"/>
    <n v="0"/>
    <n v="1"/>
    <n v="1"/>
    <m/>
    <m/>
    <m/>
    <m/>
    <m/>
    <s v="iPod"/>
    <s v="iPad"/>
    <s v="Lenovo"/>
    <n v="0"/>
    <n v="2"/>
    <s v="NO"/>
    <s v="FALSE"/>
    <m/>
    <m/>
    <n v="1"/>
    <m/>
    <m/>
    <m/>
    <x v="6"/>
    <x v="3"/>
    <x v="0"/>
    <m/>
    <n v="1"/>
    <n v="1"/>
    <n v="1"/>
    <m/>
    <m/>
    <m/>
    <m/>
    <n v="1"/>
    <n v="1"/>
    <m/>
    <m/>
    <n v="3"/>
    <x v="0"/>
    <n v="3"/>
    <n v="3"/>
    <n v="4"/>
    <x v="2"/>
    <n v="4"/>
    <n v="4"/>
    <n v="4"/>
    <n v="4"/>
    <n v="4"/>
    <n v="4"/>
    <n v="4"/>
    <n v="4"/>
    <n v="4"/>
    <n v="3"/>
    <n v="3"/>
    <n v="4"/>
    <n v="4"/>
    <n v="3"/>
    <s v=""/>
    <s v=""/>
    <x v="2"/>
    <x v="2"/>
    <x v="1"/>
    <m/>
    <m/>
    <m/>
    <m/>
    <m/>
    <m/>
    <m/>
    <m/>
    <m/>
    <m/>
    <n v="1"/>
    <n v="1"/>
    <m/>
    <m/>
    <n v="1"/>
    <n v="1"/>
    <n v="1"/>
    <n v="1"/>
    <s v="107.192.133.61"/>
    <x v="20"/>
    <d v="1899-12-30T16:10:51"/>
  </r>
  <r>
    <n v="2040"/>
    <n v="0"/>
    <x v="1"/>
    <s v="Freshman"/>
    <x v="4"/>
    <x v="3"/>
    <x v="3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3"/>
    <x v="8"/>
    <x v="0"/>
    <m/>
    <m/>
    <n v="1"/>
    <m/>
    <m/>
    <m/>
    <m/>
    <n v="1"/>
    <m/>
    <n v="1"/>
    <m/>
    <m/>
    <n v="2"/>
    <x v="0"/>
    <n v="1"/>
    <n v="1"/>
    <n v="4"/>
    <x v="1"/>
    <n v="4"/>
    <n v="2"/>
    <n v="5"/>
    <n v="5"/>
    <n v="4"/>
    <n v="3"/>
    <n v="1"/>
    <n v="3"/>
    <n v="4"/>
    <n v="3"/>
    <n v="3"/>
    <n v="4"/>
    <n v="5"/>
    <n v="4"/>
    <n v="1"/>
    <s v=""/>
    <x v="0"/>
    <x v="0"/>
    <x v="0"/>
    <n v="1"/>
    <m/>
    <m/>
    <m/>
    <n v="1"/>
    <m/>
    <m/>
    <n v="1"/>
    <m/>
    <m/>
    <m/>
    <m/>
    <m/>
    <m/>
    <m/>
    <m/>
    <m/>
    <m/>
    <s v="71.40.255.78"/>
    <x v="20"/>
    <d v="1899-12-30T16:07:55"/>
  </r>
  <r>
    <n v="2039"/>
    <n v="0"/>
    <x v="1"/>
    <s v="Freshman"/>
    <x v="5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1"/>
    <x v="5"/>
    <x v="0"/>
    <m/>
    <m/>
    <m/>
    <m/>
    <m/>
    <m/>
    <m/>
    <n v="1"/>
    <m/>
    <m/>
    <m/>
    <m/>
    <n v="3"/>
    <x v="2"/>
    <n v="2"/>
    <n v="2"/>
    <n v="3"/>
    <x v="1"/>
    <n v="4"/>
    <n v="1"/>
    <n v="1"/>
    <n v="1"/>
    <n v="2"/>
    <n v="2"/>
    <n v="1"/>
    <n v="1"/>
    <n v="3"/>
    <n v="2"/>
    <n v="1"/>
    <n v="3"/>
    <n v="4"/>
    <n v="2"/>
    <s v=""/>
    <n v="1"/>
    <x v="1"/>
    <x v="0"/>
    <x v="0"/>
    <m/>
    <m/>
    <m/>
    <m/>
    <m/>
    <m/>
    <m/>
    <m/>
    <m/>
    <n v="1"/>
    <m/>
    <m/>
    <m/>
    <m/>
    <m/>
    <m/>
    <m/>
    <m/>
    <s v="70.196.67.47"/>
    <x v="20"/>
    <d v="1899-12-30T16:05:14"/>
  </r>
  <r>
    <n v="2038"/>
    <n v="0"/>
    <x v="1"/>
    <s v="Freshman"/>
    <x v="5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1"/>
    <x v="5"/>
    <x v="0"/>
    <m/>
    <m/>
    <m/>
    <m/>
    <m/>
    <m/>
    <m/>
    <n v="1"/>
    <m/>
    <m/>
    <m/>
    <m/>
    <n v="3"/>
    <x v="2"/>
    <n v="2"/>
    <n v="2"/>
    <n v="3"/>
    <x v="1"/>
    <n v="4"/>
    <n v="1"/>
    <n v="1"/>
    <n v="1"/>
    <n v="2"/>
    <n v="2"/>
    <n v="1"/>
    <n v="1"/>
    <n v="3"/>
    <n v="2"/>
    <n v="1"/>
    <n v="3"/>
    <n v="4"/>
    <n v="2"/>
    <s v=""/>
    <n v="1"/>
    <x v="1"/>
    <x v="0"/>
    <x v="0"/>
    <m/>
    <m/>
    <m/>
    <m/>
    <m/>
    <m/>
    <m/>
    <m/>
    <m/>
    <n v="1"/>
    <m/>
    <m/>
    <m/>
    <m/>
    <m/>
    <m/>
    <m/>
    <m/>
    <s v="70.196.67.47"/>
    <x v="20"/>
    <d v="1899-12-30T16:02:57"/>
  </r>
  <r>
    <n v="2037"/>
    <n v="0"/>
    <x v="1"/>
    <s v="Freshman"/>
    <x v="5"/>
    <x v="4"/>
    <x v="4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0"/>
    <x v="0"/>
    <m/>
    <m/>
    <m/>
    <m/>
    <m/>
    <m/>
    <m/>
    <m/>
    <m/>
    <m/>
    <m/>
    <m/>
    <n v="2"/>
    <x v="2"/>
    <n v="1"/>
    <n v="2"/>
    <n v="3"/>
    <x v="0"/>
    <n v="4"/>
    <n v="2"/>
    <n v="4"/>
    <n v="3"/>
    <n v="2"/>
    <n v="2"/>
    <n v="1"/>
    <n v="3"/>
    <n v="3"/>
    <n v="2"/>
    <n v="2"/>
    <n v="3"/>
    <n v="4"/>
    <n v="2"/>
    <s v=""/>
    <n v="1"/>
    <x v="4"/>
    <x v="0"/>
    <x v="0"/>
    <m/>
    <m/>
    <m/>
    <m/>
    <n v="1"/>
    <m/>
    <m/>
    <m/>
    <m/>
    <m/>
    <m/>
    <n v="1"/>
    <m/>
    <m/>
    <n v="1"/>
    <m/>
    <m/>
    <m/>
    <s v="98.197.87.115"/>
    <x v="20"/>
    <d v="1899-12-30T15:51:20"/>
  </r>
  <r>
    <n v="2036"/>
    <n v="0"/>
    <x v="1"/>
    <s v="Freshman"/>
    <x v="5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2"/>
    <x v="0"/>
    <m/>
    <n v="1"/>
    <n v="1"/>
    <m/>
    <m/>
    <n v="1"/>
    <m/>
    <n v="1"/>
    <n v="1"/>
    <n v="1"/>
    <m/>
    <m/>
    <n v="3"/>
    <x v="0"/>
    <n v="4"/>
    <n v="3"/>
    <n v="4"/>
    <x v="2"/>
    <n v="2"/>
    <n v="4"/>
    <n v="4"/>
    <n v="4"/>
    <n v="5"/>
    <n v="5"/>
    <n v="4"/>
    <n v="4"/>
    <n v="4"/>
    <n v="4"/>
    <n v="5"/>
    <n v="5"/>
    <n v="4"/>
    <n v="4"/>
    <n v="1"/>
    <s v=""/>
    <x v="4"/>
    <x v="2"/>
    <x v="1"/>
    <n v="1"/>
    <m/>
    <m/>
    <m/>
    <m/>
    <m/>
    <m/>
    <m/>
    <m/>
    <m/>
    <m/>
    <n v="1"/>
    <m/>
    <m/>
    <n v="1"/>
    <n v="1"/>
    <n v="1"/>
    <n v="1"/>
    <s v="166.147.72.27"/>
    <x v="20"/>
    <d v="1899-12-30T15:19:05"/>
  </r>
  <r>
    <n v="2035"/>
    <n v="0"/>
    <x v="1"/>
    <s v="Freshman"/>
    <x v="4"/>
    <x v="4"/>
    <x v="4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0"/>
    <x v="5"/>
    <x v="0"/>
    <m/>
    <m/>
    <m/>
    <m/>
    <m/>
    <m/>
    <m/>
    <n v="1"/>
    <m/>
    <m/>
    <m/>
    <m/>
    <n v="4"/>
    <x v="0"/>
    <n v="3"/>
    <n v="2"/>
    <n v="4"/>
    <x v="2"/>
    <n v="4"/>
    <n v="3"/>
    <n v="4"/>
    <n v="5"/>
    <n v="4"/>
    <n v="4"/>
    <n v="2"/>
    <n v="1"/>
    <n v="3"/>
    <n v="4"/>
    <n v="2"/>
    <n v="4"/>
    <n v="4"/>
    <n v="3"/>
    <s v=""/>
    <s v=""/>
    <x v="0"/>
    <x v="1"/>
    <x v="0"/>
    <m/>
    <m/>
    <m/>
    <m/>
    <m/>
    <m/>
    <m/>
    <n v="1"/>
    <m/>
    <m/>
    <m/>
    <m/>
    <m/>
    <m/>
    <m/>
    <m/>
    <m/>
    <m/>
    <s v="72.182.96.203"/>
    <x v="20"/>
    <d v="1899-12-30T15:08:32"/>
  </r>
  <r>
    <n v="2034"/>
    <n v="0"/>
    <x v="1"/>
    <s v="Freshman"/>
    <x v="6"/>
    <x v="2"/>
    <x v="2"/>
    <n v="0"/>
    <n v="0"/>
    <n v="0"/>
    <m/>
    <m/>
    <m/>
    <m/>
    <m/>
    <s v="Other"/>
    <s v="Other"/>
    <s v="Other"/>
    <n v="0"/>
    <n v="1"/>
    <s v="NO"/>
    <s v="FALSE"/>
    <n v="1"/>
    <m/>
    <m/>
    <m/>
    <m/>
    <m/>
    <x v="2"/>
    <x v="0"/>
    <x v="0"/>
    <m/>
    <m/>
    <m/>
    <m/>
    <m/>
    <m/>
    <m/>
    <m/>
    <m/>
    <m/>
    <m/>
    <m/>
    <n v="4"/>
    <x v="3"/>
    <n v="1"/>
    <n v="1"/>
    <n v="2"/>
    <x v="0"/>
    <n v="4"/>
    <n v="4"/>
    <n v="4"/>
    <n v="4"/>
    <n v="5"/>
    <n v="4"/>
    <n v="1"/>
    <n v="2"/>
    <n v="4"/>
    <n v="4"/>
    <n v="2"/>
    <n v="5"/>
    <n v="1"/>
    <n v="1"/>
    <s v=""/>
    <n v="1"/>
    <x v="0"/>
    <x v="0"/>
    <x v="0"/>
    <m/>
    <m/>
    <m/>
    <m/>
    <n v="1"/>
    <m/>
    <m/>
    <m/>
    <n v="1"/>
    <m/>
    <n v="1"/>
    <m/>
    <m/>
    <m/>
    <m/>
    <m/>
    <m/>
    <m/>
    <s v="173.172.99.252"/>
    <x v="20"/>
    <d v="1899-12-30T14:58:00"/>
  </r>
  <r>
    <n v="2033"/>
    <n v="0"/>
    <x v="1"/>
    <s v="Freshman"/>
    <x v="5"/>
    <x v="4"/>
    <x v="4"/>
    <n v="0"/>
    <n v="1"/>
    <n v="1"/>
    <m/>
    <m/>
    <m/>
    <m/>
    <m/>
    <s v="iPod"/>
    <s v="Other"/>
    <s v="HP"/>
    <n v="0"/>
    <n v="2"/>
    <s v="NO"/>
    <s v="FALSE"/>
    <n v="1"/>
    <m/>
    <m/>
    <m/>
    <m/>
    <m/>
    <x v="2"/>
    <x v="8"/>
    <x v="0"/>
    <m/>
    <m/>
    <m/>
    <n v="1"/>
    <m/>
    <m/>
    <m/>
    <m/>
    <n v="1"/>
    <n v="1"/>
    <m/>
    <m/>
    <n v="4"/>
    <x v="1"/>
    <n v="1"/>
    <n v="2"/>
    <n v="3"/>
    <x v="0"/>
    <n v="4"/>
    <n v="3"/>
    <n v="5"/>
    <n v="1"/>
    <n v="2"/>
    <n v="2"/>
    <n v="1"/>
    <n v="2"/>
    <n v="3"/>
    <n v="2"/>
    <n v="3"/>
    <n v="4"/>
    <n v="4"/>
    <n v="2"/>
    <s v=""/>
    <n v="1"/>
    <x v="1"/>
    <x v="0"/>
    <x v="0"/>
    <m/>
    <m/>
    <m/>
    <m/>
    <m/>
    <m/>
    <m/>
    <m/>
    <m/>
    <m/>
    <m/>
    <m/>
    <m/>
    <m/>
    <m/>
    <m/>
    <m/>
    <m/>
    <s v="107.200.226.53"/>
    <x v="20"/>
    <d v="1899-12-30T14:56:34"/>
  </r>
  <r>
    <n v="2032"/>
    <n v="0"/>
    <x v="1"/>
    <s v="Freshman"/>
    <x v="6"/>
    <x v="3"/>
    <x v="3"/>
    <n v="0"/>
    <n v="1"/>
    <n v="1"/>
    <m/>
    <m/>
    <m/>
    <m/>
    <m/>
    <s v="iPod"/>
    <s v="Other"/>
    <s v="Lenovo"/>
    <n v="0"/>
    <n v="2"/>
    <s v="NO"/>
    <s v="FALSE"/>
    <n v="1"/>
    <m/>
    <m/>
    <m/>
    <m/>
    <m/>
    <x v="6"/>
    <x v="0"/>
    <x v="0"/>
    <m/>
    <m/>
    <m/>
    <m/>
    <m/>
    <m/>
    <m/>
    <m/>
    <m/>
    <m/>
    <m/>
    <m/>
    <n v="3"/>
    <x v="0"/>
    <n v="1"/>
    <n v="1"/>
    <n v="4"/>
    <x v="4"/>
    <n v="4"/>
    <n v="2"/>
    <n v="4"/>
    <n v="5"/>
    <n v="1"/>
    <n v="1"/>
    <n v="1"/>
    <n v="2"/>
    <n v="3"/>
    <n v="1"/>
    <n v="1"/>
    <n v="3"/>
    <n v="3"/>
    <n v="1"/>
    <s v=""/>
    <n v="1"/>
    <x v="0"/>
    <x v="0"/>
    <x v="0"/>
    <m/>
    <m/>
    <m/>
    <m/>
    <m/>
    <m/>
    <m/>
    <m/>
    <m/>
    <n v="1"/>
    <n v="1"/>
    <m/>
    <m/>
    <m/>
    <m/>
    <m/>
    <m/>
    <m/>
    <s v="166.137.156.21"/>
    <x v="20"/>
    <d v="1899-12-30T14:28:51"/>
  </r>
  <r>
    <n v="2031"/>
    <n v="0"/>
    <x v="1"/>
    <s v="Freshman"/>
    <x v="6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8"/>
    <x v="0"/>
    <m/>
    <m/>
    <n v="1"/>
    <m/>
    <m/>
    <m/>
    <m/>
    <m/>
    <n v="1"/>
    <n v="1"/>
    <m/>
    <m/>
    <n v="3"/>
    <x v="0"/>
    <n v="2"/>
    <n v="2"/>
    <n v="4"/>
    <x v="1"/>
    <n v="4"/>
    <n v="2"/>
    <n v="5"/>
    <n v="4"/>
    <n v="2"/>
    <n v="3"/>
    <n v="2"/>
    <n v="2"/>
    <n v="3"/>
    <n v="2"/>
    <n v="2"/>
    <n v="5"/>
    <n v="5"/>
    <n v="4"/>
    <n v="1"/>
    <s v=""/>
    <x v="4"/>
    <x v="1"/>
    <x v="0"/>
    <n v="1"/>
    <m/>
    <m/>
    <m/>
    <m/>
    <m/>
    <m/>
    <m/>
    <m/>
    <m/>
    <n v="1"/>
    <n v="1"/>
    <m/>
    <m/>
    <m/>
    <m/>
    <m/>
    <m/>
    <s v="99.6.174.145"/>
    <x v="20"/>
    <d v="1899-12-30T14:17:18"/>
  </r>
  <r>
    <n v="2030"/>
    <n v="0"/>
    <x v="1"/>
    <s v="Freshman"/>
    <x v="6"/>
    <x v="5"/>
    <x v="5"/>
    <n v="1"/>
    <n v="1"/>
    <n v="0"/>
    <m/>
    <m/>
    <m/>
    <m/>
    <m/>
    <s v="iPod"/>
    <s v="iPad"/>
    <s v="Lenovo"/>
    <n v="0"/>
    <n v="3"/>
    <s v="NO"/>
    <s v="FALSE"/>
    <n v="1"/>
    <m/>
    <m/>
    <m/>
    <m/>
    <m/>
    <x v="5"/>
    <x v="0"/>
    <x v="0"/>
    <m/>
    <m/>
    <m/>
    <m/>
    <m/>
    <m/>
    <m/>
    <m/>
    <m/>
    <m/>
    <m/>
    <m/>
    <n v="3"/>
    <x v="2"/>
    <n v="1"/>
    <n v="3"/>
    <n v="4"/>
    <x v="2"/>
    <n v="4"/>
    <n v="3"/>
    <n v="2"/>
    <n v="4"/>
    <n v="4"/>
    <n v="4"/>
    <n v="2"/>
    <n v="3"/>
    <n v="4"/>
    <n v="3"/>
    <n v="4"/>
    <n v="4"/>
    <n v="4"/>
    <n v="4"/>
    <n v="1"/>
    <s v=""/>
    <x v="4"/>
    <x v="1"/>
    <x v="0"/>
    <m/>
    <m/>
    <m/>
    <m/>
    <m/>
    <m/>
    <m/>
    <m/>
    <m/>
    <m/>
    <m/>
    <m/>
    <m/>
    <n v="1"/>
    <n v="1"/>
    <m/>
    <m/>
    <m/>
    <s v="162.206.168.25"/>
    <x v="20"/>
    <d v="1899-12-30T13:43:58"/>
  </r>
  <r>
    <n v="2029"/>
    <n v="0"/>
    <x v="1"/>
    <s v="Freshman"/>
    <x v="5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0"/>
    <x v="0"/>
    <m/>
    <m/>
    <m/>
    <m/>
    <m/>
    <m/>
    <m/>
    <m/>
    <m/>
    <m/>
    <m/>
    <m/>
    <n v="3"/>
    <x v="2"/>
    <n v="1"/>
    <n v="2"/>
    <n v="4"/>
    <x v="4"/>
    <n v="5"/>
    <n v="2"/>
    <n v="4"/>
    <n v="5"/>
    <n v="4"/>
    <n v="4"/>
    <n v="4"/>
    <n v="3"/>
    <n v="3"/>
    <n v="2"/>
    <n v="3"/>
    <n v="4"/>
    <n v="4"/>
    <n v="3"/>
    <s v=""/>
    <s v=""/>
    <x v="2"/>
    <x v="4"/>
    <x v="1"/>
    <n v="1"/>
    <n v="1"/>
    <n v="1"/>
    <m/>
    <n v="1"/>
    <n v="1"/>
    <n v="1"/>
    <n v="1"/>
    <m/>
    <m/>
    <m/>
    <m/>
    <m/>
    <n v="1"/>
    <m/>
    <m/>
    <m/>
    <m/>
    <s v="98.197.206.242"/>
    <x v="20"/>
    <d v="1899-12-30T13:36:16"/>
  </r>
  <r>
    <n v="2028"/>
    <n v="0"/>
    <x v="1"/>
    <s v="Freshman"/>
    <x v="6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1"/>
    <x v="5"/>
    <x v="0"/>
    <m/>
    <m/>
    <m/>
    <m/>
    <m/>
    <m/>
    <m/>
    <n v="1"/>
    <m/>
    <m/>
    <m/>
    <m/>
    <n v="4"/>
    <x v="3"/>
    <n v="1"/>
    <n v="4"/>
    <n v="2"/>
    <x v="3"/>
    <n v="4"/>
    <n v="3"/>
    <n v="3"/>
    <n v="5"/>
    <n v="3"/>
    <n v="4"/>
    <n v="1"/>
    <n v="3"/>
    <n v="4"/>
    <n v="3"/>
    <n v="2"/>
    <n v="4"/>
    <n v="4"/>
    <n v="2"/>
    <s v=""/>
    <n v="1"/>
    <x v="0"/>
    <x v="0"/>
    <x v="0"/>
    <m/>
    <m/>
    <m/>
    <m/>
    <m/>
    <m/>
    <m/>
    <m/>
    <m/>
    <m/>
    <m/>
    <m/>
    <m/>
    <m/>
    <m/>
    <m/>
    <m/>
    <m/>
    <s v="98.201.120.80"/>
    <x v="20"/>
    <d v="1899-12-30T13:31:32"/>
  </r>
  <r>
    <n v="2027"/>
    <n v="0"/>
    <x v="1"/>
    <s v="Freshman"/>
    <x v="5"/>
    <x v="0"/>
    <x v="0"/>
    <n v="1"/>
    <n v="1"/>
    <n v="0"/>
    <m/>
    <m/>
    <m/>
    <m/>
    <m/>
    <s v="iPod"/>
    <s v="iPad"/>
    <s v="Lenovo"/>
    <n v="0"/>
    <n v="3"/>
    <s v="NO"/>
    <s v="FALSE"/>
    <n v="1"/>
    <m/>
    <m/>
    <m/>
    <m/>
    <m/>
    <x v="0"/>
    <x v="0"/>
    <x v="0"/>
    <m/>
    <m/>
    <m/>
    <m/>
    <m/>
    <m/>
    <m/>
    <m/>
    <m/>
    <m/>
    <m/>
    <m/>
    <n v="2"/>
    <x v="0"/>
    <n v="1"/>
    <n v="1"/>
    <n v="3"/>
    <x v="1"/>
    <n v="4"/>
    <n v="3"/>
    <n v="4"/>
    <n v="4"/>
    <n v="2"/>
    <n v="1"/>
    <n v="2"/>
    <n v="2"/>
    <n v="2"/>
    <n v="2"/>
    <n v="2"/>
    <n v="3"/>
    <n v="3"/>
    <n v="2"/>
    <s v=""/>
    <n v="1"/>
    <x v="0"/>
    <x v="0"/>
    <x v="0"/>
    <m/>
    <m/>
    <m/>
    <m/>
    <m/>
    <m/>
    <m/>
    <m/>
    <m/>
    <m/>
    <m/>
    <m/>
    <m/>
    <m/>
    <m/>
    <m/>
    <m/>
    <m/>
    <s v="68.98.207.182"/>
    <x v="20"/>
    <d v="1899-12-30T13:23:26"/>
  </r>
  <r>
    <n v="2026"/>
    <n v="0"/>
    <x v="1"/>
    <s v="Freshman"/>
    <x v="6"/>
    <x v="1"/>
    <x v="1"/>
    <n v="0"/>
    <n v="0"/>
    <n v="0"/>
    <m/>
    <m/>
    <m/>
    <m/>
    <m/>
    <s v="iPod"/>
    <s v="Other"/>
    <s v="Other"/>
    <n v="0"/>
    <n v="1"/>
    <s v="NO"/>
    <s v="FALSE"/>
    <m/>
    <n v="1"/>
    <m/>
    <m/>
    <m/>
    <m/>
    <x v="4"/>
    <x v="0"/>
    <x v="0"/>
    <m/>
    <m/>
    <m/>
    <m/>
    <m/>
    <m/>
    <m/>
    <m/>
    <m/>
    <m/>
    <m/>
    <m/>
    <n v="3"/>
    <x v="2"/>
    <n v="2"/>
    <n v="2"/>
    <n v="4"/>
    <x v="1"/>
    <n v="3"/>
    <n v="2"/>
    <n v="2"/>
    <n v="3"/>
    <n v="3"/>
    <n v="3"/>
    <n v="2"/>
    <n v="4"/>
    <n v="3"/>
    <n v="2"/>
    <n v="2"/>
    <n v="4"/>
    <n v="4"/>
    <n v="3"/>
    <s v=""/>
    <s v=""/>
    <x v="4"/>
    <x v="1"/>
    <x v="0"/>
    <m/>
    <n v="1"/>
    <m/>
    <m/>
    <m/>
    <m/>
    <n v="1"/>
    <m/>
    <m/>
    <m/>
    <m/>
    <m/>
    <m/>
    <m/>
    <m/>
    <m/>
    <m/>
    <m/>
    <s v="166.147.104.176"/>
    <x v="20"/>
    <d v="1899-12-30T12:53:29"/>
  </r>
  <r>
    <n v="2025"/>
    <n v="0"/>
    <x v="1"/>
    <s v="Freshman"/>
    <x v="5"/>
    <x v="1"/>
    <x v="1"/>
    <n v="0"/>
    <n v="0"/>
    <n v="0"/>
    <m/>
    <m/>
    <m/>
    <m/>
    <m/>
    <s v="Other"/>
    <s v="Other"/>
    <s v="HP"/>
    <n v="0"/>
    <n v="1"/>
    <s v="NO"/>
    <s v="FALSE"/>
    <n v="1"/>
    <m/>
    <m/>
    <m/>
    <m/>
    <m/>
    <x v="0"/>
    <x v="0"/>
    <x v="0"/>
    <m/>
    <m/>
    <m/>
    <m/>
    <m/>
    <m/>
    <m/>
    <m/>
    <m/>
    <m/>
    <m/>
    <m/>
    <n v="4"/>
    <x v="2"/>
    <n v="1"/>
    <n v="3"/>
    <n v="4"/>
    <x v="1"/>
    <n v="2"/>
    <n v="4"/>
    <n v="4"/>
    <n v="3"/>
    <n v="3"/>
    <n v="3"/>
    <n v="4"/>
    <n v="3"/>
    <n v="4"/>
    <n v="3"/>
    <n v="3"/>
    <n v="5"/>
    <n v="2"/>
    <n v="1"/>
    <s v=""/>
    <n v="1"/>
    <x v="2"/>
    <x v="1"/>
    <x v="1"/>
    <n v="1"/>
    <m/>
    <m/>
    <m/>
    <m/>
    <m/>
    <m/>
    <m/>
    <m/>
    <m/>
    <n v="1"/>
    <n v="1"/>
    <m/>
    <m/>
    <n v="1"/>
    <m/>
    <m/>
    <m/>
    <s v="71.123.163.235"/>
    <x v="20"/>
    <d v="1899-12-30T12:50:34"/>
  </r>
  <r>
    <n v="2024"/>
    <n v="0"/>
    <x v="1"/>
    <s v="Freshman"/>
    <x v="4"/>
    <x v="3"/>
    <x v="3"/>
    <n v="0"/>
    <n v="0"/>
    <n v="0"/>
    <m/>
    <m/>
    <m/>
    <m/>
    <m/>
    <s v="iPod"/>
    <s v="Other"/>
    <s v="Other"/>
    <n v="0"/>
    <n v="1"/>
    <s v="NO"/>
    <s v="FALSE"/>
    <m/>
    <m/>
    <n v="1"/>
    <m/>
    <m/>
    <m/>
    <x v="6"/>
    <x v="5"/>
    <x v="0"/>
    <m/>
    <m/>
    <m/>
    <m/>
    <m/>
    <m/>
    <m/>
    <n v="1"/>
    <m/>
    <m/>
    <m/>
    <m/>
    <n v="2"/>
    <x v="0"/>
    <n v="1"/>
    <n v="1"/>
    <n v="3"/>
    <x v="1"/>
    <n v="4"/>
    <n v="2"/>
    <n v="2"/>
    <n v="4"/>
    <n v="4"/>
    <n v="3"/>
    <n v="3"/>
    <n v="2"/>
    <n v="4"/>
    <n v="2"/>
    <n v="3"/>
    <n v="3"/>
    <n v="3"/>
    <n v="3"/>
    <s v=""/>
    <s v=""/>
    <x v="1"/>
    <x v="0"/>
    <x v="0"/>
    <m/>
    <m/>
    <m/>
    <m/>
    <n v="1"/>
    <m/>
    <m/>
    <n v="1"/>
    <n v="1"/>
    <m/>
    <n v="1"/>
    <m/>
    <m/>
    <m/>
    <n v="1"/>
    <n v="1"/>
    <m/>
    <m/>
    <s v="83.50.249.138"/>
    <x v="20"/>
    <d v="1899-12-30T12:49:41"/>
  </r>
  <r>
    <n v="2023"/>
    <n v="0"/>
    <x v="1"/>
    <s v="Freshman"/>
    <x v="6"/>
    <x v="4"/>
    <x v="4"/>
    <n v="1"/>
    <n v="1"/>
    <n v="0"/>
    <m/>
    <m/>
    <m/>
    <m/>
    <m/>
    <s v="iPod"/>
    <s v="iPad"/>
    <s v="Dell"/>
    <n v="0"/>
    <n v="3"/>
    <s v="NO"/>
    <s v="FALSE"/>
    <n v="1"/>
    <m/>
    <m/>
    <m/>
    <m/>
    <m/>
    <x v="3"/>
    <x v="8"/>
    <x v="0"/>
    <m/>
    <m/>
    <n v="1"/>
    <m/>
    <m/>
    <m/>
    <m/>
    <m/>
    <n v="1"/>
    <n v="1"/>
    <m/>
    <m/>
    <n v="4"/>
    <x v="3"/>
    <n v="2"/>
    <n v="1"/>
    <n v="3"/>
    <x v="0"/>
    <n v="5"/>
    <n v="2"/>
    <n v="2"/>
    <n v="5"/>
    <n v="4"/>
    <n v="4"/>
    <n v="2"/>
    <n v="4"/>
    <n v="5"/>
    <n v="2"/>
    <n v="2"/>
    <n v="5"/>
    <n v="5"/>
    <n v="2"/>
    <s v=""/>
    <n v="1"/>
    <x v="0"/>
    <x v="1"/>
    <x v="0"/>
    <m/>
    <n v="1"/>
    <m/>
    <m/>
    <m/>
    <m/>
    <n v="1"/>
    <m/>
    <m/>
    <m/>
    <m/>
    <n v="1"/>
    <m/>
    <m/>
    <n v="1"/>
    <m/>
    <m/>
    <m/>
    <s v="173.172.146.55"/>
    <x v="20"/>
    <d v="1899-12-30T12:44:45"/>
  </r>
  <r>
    <n v="2022"/>
    <n v="0"/>
    <x v="1"/>
    <s v="Freshman"/>
    <x v="4"/>
    <x v="1"/>
    <x v="1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2"/>
    <x v="8"/>
    <x v="0"/>
    <m/>
    <m/>
    <n v="1"/>
    <m/>
    <m/>
    <n v="1"/>
    <m/>
    <m/>
    <m/>
    <n v="1"/>
    <m/>
    <m/>
    <n v="4"/>
    <x v="3"/>
    <n v="2"/>
    <n v="2"/>
    <n v="3"/>
    <x v="1"/>
    <n v="1"/>
    <n v="5"/>
    <n v="1"/>
    <n v="2"/>
    <n v="5"/>
    <n v="3"/>
    <n v="4"/>
    <n v="3"/>
    <n v="4"/>
    <n v="2"/>
    <n v="3"/>
    <n v="3"/>
    <n v="4"/>
    <n v="4"/>
    <n v="1"/>
    <s v=""/>
    <x v="2"/>
    <x v="2"/>
    <x v="1"/>
    <m/>
    <m/>
    <m/>
    <m/>
    <n v="1"/>
    <n v="1"/>
    <m/>
    <n v="1"/>
    <m/>
    <m/>
    <n v="1"/>
    <n v="1"/>
    <m/>
    <m/>
    <n v="1"/>
    <m/>
    <m/>
    <n v="1"/>
    <s v="173.224.107.203"/>
    <x v="20"/>
    <d v="1899-12-30T12:42:05"/>
  </r>
  <r>
    <n v="2021"/>
    <n v="0"/>
    <x v="1"/>
    <s v="Freshman"/>
    <x v="4"/>
    <x v="1"/>
    <x v="1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0"/>
    <x v="0"/>
    <x v="0"/>
    <m/>
    <m/>
    <m/>
    <m/>
    <m/>
    <m/>
    <m/>
    <m/>
    <m/>
    <m/>
    <m/>
    <m/>
    <n v="4"/>
    <x v="2"/>
    <n v="1"/>
    <n v="2"/>
    <n v="4"/>
    <x v="2"/>
    <n v="4"/>
    <n v="4"/>
    <n v="4"/>
    <n v="3"/>
    <n v="4"/>
    <n v="4"/>
    <n v="2"/>
    <n v="4"/>
    <n v="4"/>
    <n v="3"/>
    <n v="4"/>
    <n v="4"/>
    <n v="3"/>
    <n v="2"/>
    <s v=""/>
    <n v="1"/>
    <x v="1"/>
    <x v="1"/>
    <x v="0"/>
    <n v="1"/>
    <m/>
    <m/>
    <m/>
    <m/>
    <n v="1"/>
    <n v="1"/>
    <m/>
    <m/>
    <m/>
    <m/>
    <m/>
    <m/>
    <m/>
    <n v="1"/>
    <m/>
    <m/>
    <m/>
    <s v="68.203.216.50"/>
    <x v="20"/>
    <d v="1899-12-30T12:20:31"/>
  </r>
  <r>
    <n v="2020"/>
    <n v="0"/>
    <x v="1"/>
    <s v="Freshman"/>
    <x v="4"/>
    <x v="2"/>
    <x v="2"/>
    <n v="0"/>
    <n v="1"/>
    <n v="1"/>
    <m/>
    <m/>
    <m/>
    <m/>
    <m/>
    <s v="iPod"/>
    <s v="Other"/>
    <s v="Acer/Gateway"/>
    <n v="0"/>
    <n v="2"/>
    <s v="NO"/>
    <s v="FALSE"/>
    <n v="1"/>
    <m/>
    <m/>
    <m/>
    <m/>
    <m/>
    <x v="5"/>
    <x v="6"/>
    <x v="0"/>
    <m/>
    <n v="1"/>
    <n v="1"/>
    <n v="1"/>
    <n v="1"/>
    <m/>
    <m/>
    <n v="1"/>
    <n v="1"/>
    <n v="1"/>
    <m/>
    <m/>
    <n v="4"/>
    <x v="2"/>
    <n v="3"/>
    <n v="2"/>
    <n v="3"/>
    <x v="0"/>
    <n v="3"/>
    <n v="2"/>
    <n v="4"/>
    <n v="2"/>
    <n v="2"/>
    <n v="2"/>
    <n v="1"/>
    <n v="2"/>
    <n v="2"/>
    <n v="1"/>
    <n v="2"/>
    <n v="3"/>
    <n v="3"/>
    <n v="2"/>
    <s v=""/>
    <n v="1"/>
    <x v="0"/>
    <x v="0"/>
    <x v="0"/>
    <m/>
    <m/>
    <m/>
    <m/>
    <m/>
    <m/>
    <m/>
    <m/>
    <m/>
    <m/>
    <m/>
    <m/>
    <m/>
    <m/>
    <m/>
    <m/>
    <m/>
    <m/>
    <s v="209.55.118.220"/>
    <x v="20"/>
    <d v="1899-12-30T12:17:09"/>
  </r>
  <r>
    <n v="2019"/>
    <n v="0"/>
    <x v="1"/>
    <s v="Freshman"/>
    <x v="5"/>
    <x v="2"/>
    <x v="2"/>
    <n v="0"/>
    <n v="1"/>
    <n v="1"/>
    <m/>
    <m/>
    <m/>
    <m/>
    <m/>
    <s v="iPod"/>
    <s v="Samsung"/>
    <s v="Other"/>
    <n v="0"/>
    <n v="2"/>
    <s v="NO"/>
    <s v="FALSE"/>
    <n v="1"/>
    <m/>
    <m/>
    <m/>
    <m/>
    <m/>
    <x v="0"/>
    <x v="5"/>
    <x v="0"/>
    <m/>
    <m/>
    <n v="1"/>
    <m/>
    <m/>
    <m/>
    <m/>
    <m/>
    <m/>
    <m/>
    <m/>
    <m/>
    <n v="3"/>
    <x v="1"/>
    <n v="1"/>
    <n v="1"/>
    <n v="2"/>
    <x v="0"/>
    <n v="5"/>
    <n v="1"/>
    <n v="2"/>
    <n v="5"/>
    <n v="1"/>
    <n v="1"/>
    <n v="1"/>
    <n v="1"/>
    <n v="1"/>
    <n v="1"/>
    <n v="1"/>
    <n v="3"/>
    <n v="3"/>
    <n v="2"/>
    <s v=""/>
    <n v="1"/>
    <x v="2"/>
    <x v="0"/>
    <x v="1"/>
    <m/>
    <m/>
    <m/>
    <m/>
    <m/>
    <m/>
    <m/>
    <m/>
    <m/>
    <m/>
    <m/>
    <m/>
    <m/>
    <m/>
    <m/>
    <m/>
    <m/>
    <m/>
    <s v="99.71.118.91"/>
    <x v="20"/>
    <d v="1899-12-30T12:07:36"/>
  </r>
  <r>
    <n v="2018"/>
    <n v="0"/>
    <x v="1"/>
    <s v="Freshman"/>
    <x v="5"/>
    <x v="2"/>
    <x v="2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3"/>
    <x v="5"/>
    <x v="0"/>
    <m/>
    <m/>
    <n v="1"/>
    <m/>
    <m/>
    <m/>
    <m/>
    <m/>
    <m/>
    <m/>
    <m/>
    <m/>
    <n v="3"/>
    <x v="3"/>
    <n v="3"/>
    <n v="2"/>
    <n v="4"/>
    <x v="2"/>
    <n v="4"/>
    <n v="2"/>
    <n v="3"/>
    <n v="5"/>
    <n v="4"/>
    <n v="4"/>
    <n v="2"/>
    <n v="3"/>
    <n v="4"/>
    <n v="2"/>
    <n v="3"/>
    <n v="4"/>
    <n v="4"/>
    <n v="4"/>
    <n v="1"/>
    <s v=""/>
    <x v="0"/>
    <x v="4"/>
    <x v="0"/>
    <n v="1"/>
    <m/>
    <m/>
    <m/>
    <m/>
    <m/>
    <n v="1"/>
    <m/>
    <m/>
    <m/>
    <n v="1"/>
    <m/>
    <m/>
    <n v="1"/>
    <n v="1"/>
    <m/>
    <m/>
    <m/>
    <s v="67.184.54.59"/>
    <x v="20"/>
    <d v="1899-12-30T12:05:45"/>
  </r>
  <r>
    <n v="2017"/>
    <n v="0"/>
    <x v="1"/>
    <s v="Freshman"/>
    <x v="5"/>
    <x v="5"/>
    <x v="5"/>
    <n v="0"/>
    <n v="0"/>
    <n v="0"/>
    <m/>
    <m/>
    <m/>
    <m/>
    <m/>
    <s v="Other"/>
    <s v="iPad"/>
    <s v="Lenovo"/>
    <n v="0"/>
    <n v="1"/>
    <s v="NO"/>
    <s v="FALSE"/>
    <m/>
    <m/>
    <n v="1"/>
    <m/>
    <m/>
    <m/>
    <x v="3"/>
    <x v="1"/>
    <x v="0"/>
    <m/>
    <n v="1"/>
    <m/>
    <m/>
    <m/>
    <m/>
    <m/>
    <m/>
    <m/>
    <n v="1"/>
    <m/>
    <m/>
    <n v="4"/>
    <x v="4"/>
    <n v="2"/>
    <n v="2"/>
    <n v="4"/>
    <x v="2"/>
    <n v="4"/>
    <n v="2"/>
    <n v="5"/>
    <n v="4"/>
    <n v="4"/>
    <n v="4"/>
    <n v="4"/>
    <n v="2"/>
    <n v="4"/>
    <n v="2"/>
    <n v="2"/>
    <n v="4"/>
    <n v="4"/>
    <n v="2"/>
    <s v=""/>
    <n v="1"/>
    <x v="2"/>
    <x v="2"/>
    <x v="1"/>
    <m/>
    <m/>
    <m/>
    <m/>
    <m/>
    <m/>
    <m/>
    <m/>
    <m/>
    <m/>
    <m/>
    <m/>
    <n v="1"/>
    <m/>
    <n v="1"/>
    <m/>
    <m/>
    <m/>
    <s v="75.89.65.5"/>
    <x v="20"/>
    <d v="1899-12-30T12:01:45"/>
  </r>
  <r>
    <n v="2016"/>
    <n v="0"/>
    <x v="1"/>
    <s v="Freshman"/>
    <x v="5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2"/>
    <x v="2"/>
    <x v="0"/>
    <m/>
    <n v="1"/>
    <n v="1"/>
    <n v="1"/>
    <m/>
    <m/>
    <m/>
    <n v="1"/>
    <n v="1"/>
    <n v="1"/>
    <m/>
    <m/>
    <n v="3"/>
    <x v="0"/>
    <n v="2"/>
    <n v="2"/>
    <n v="4"/>
    <x v="2"/>
    <n v="4"/>
    <n v="2"/>
    <n v="4"/>
    <n v="4"/>
    <n v="4"/>
    <n v="4"/>
    <n v="2"/>
    <n v="3"/>
    <n v="4"/>
    <n v="2"/>
    <n v="3"/>
    <n v="4"/>
    <n v="4"/>
    <n v="3"/>
    <s v=""/>
    <s v=""/>
    <x v="1"/>
    <x v="4"/>
    <x v="0"/>
    <n v="1"/>
    <m/>
    <m/>
    <m/>
    <m/>
    <m/>
    <m/>
    <n v="1"/>
    <m/>
    <m/>
    <n v="1"/>
    <n v="1"/>
    <n v="1"/>
    <m/>
    <n v="1"/>
    <m/>
    <m/>
    <m/>
    <s v="24.153.134.244"/>
    <x v="20"/>
    <d v="1899-12-30T11:53:53"/>
  </r>
  <r>
    <n v="2015"/>
    <n v="0"/>
    <x v="1"/>
    <s v="Freshman"/>
    <x v="5"/>
    <x v="1"/>
    <x v="1"/>
    <n v="0"/>
    <n v="0"/>
    <n v="0"/>
    <m/>
    <m/>
    <m/>
    <m/>
    <m/>
    <s v="Other"/>
    <s v="Other Android"/>
    <s v="HP"/>
    <n v="0"/>
    <n v="0"/>
    <s v="NO"/>
    <s v="TRUE"/>
    <m/>
    <m/>
    <n v="1"/>
    <m/>
    <m/>
    <m/>
    <x v="3"/>
    <x v="8"/>
    <x v="0"/>
    <m/>
    <m/>
    <n v="1"/>
    <m/>
    <m/>
    <m/>
    <m/>
    <n v="1"/>
    <n v="1"/>
    <m/>
    <m/>
    <m/>
    <n v="4"/>
    <x v="2"/>
    <n v="2"/>
    <n v="2"/>
    <n v="4"/>
    <x v="4"/>
    <n v="2"/>
    <n v="3"/>
    <n v="4"/>
    <n v="4"/>
    <n v="4"/>
    <n v="4"/>
    <n v="5"/>
    <n v="5"/>
    <n v="5"/>
    <n v="2"/>
    <n v="2"/>
    <n v="4"/>
    <n v="5"/>
    <n v="2"/>
    <s v=""/>
    <n v="1"/>
    <x v="2"/>
    <x v="2"/>
    <x v="1"/>
    <n v="1"/>
    <m/>
    <m/>
    <m/>
    <m/>
    <m/>
    <m/>
    <m/>
    <m/>
    <n v="1"/>
    <n v="1"/>
    <n v="1"/>
    <n v="1"/>
    <m/>
    <n v="1"/>
    <n v="1"/>
    <m/>
    <n v="1"/>
    <s v="70.196.86.209"/>
    <x v="20"/>
    <d v="1899-12-30T11:42:11"/>
  </r>
  <r>
    <n v="2014"/>
    <n v="0"/>
    <x v="1"/>
    <s v="Freshman"/>
    <x v="4"/>
    <x v="3"/>
    <x v="3"/>
    <n v="1"/>
    <n v="1"/>
    <n v="0"/>
    <m/>
    <m/>
    <m/>
    <m/>
    <m/>
    <s v="iPod"/>
    <s v="iPad"/>
    <s v="Lenovo"/>
    <n v="0"/>
    <n v="3"/>
    <s v="NO"/>
    <s v="FALSE"/>
    <n v="1"/>
    <m/>
    <m/>
    <m/>
    <m/>
    <m/>
    <x v="5"/>
    <x v="0"/>
    <x v="0"/>
    <m/>
    <m/>
    <m/>
    <m/>
    <m/>
    <m/>
    <m/>
    <m/>
    <m/>
    <m/>
    <m/>
    <m/>
    <n v="2"/>
    <x v="5"/>
    <n v="1"/>
    <n v="1"/>
    <n v="2"/>
    <x v="0"/>
    <n v="2"/>
    <n v="1"/>
    <n v="4"/>
    <n v="3"/>
    <n v="1"/>
    <n v="1"/>
    <n v="1"/>
    <n v="2"/>
    <n v="3"/>
    <n v="1"/>
    <n v="1"/>
    <n v="2"/>
    <n v="4"/>
    <n v="4"/>
    <n v="1"/>
    <s v=""/>
    <x v="0"/>
    <x v="0"/>
    <x v="0"/>
    <n v="1"/>
    <m/>
    <m/>
    <m/>
    <n v="1"/>
    <m/>
    <n v="1"/>
    <n v="1"/>
    <m/>
    <m/>
    <m/>
    <m/>
    <m/>
    <m/>
    <m/>
    <m/>
    <m/>
    <m/>
    <s v="172.9.81.1"/>
    <x v="20"/>
    <d v="1899-12-30T11:35:25"/>
  </r>
  <r>
    <n v="2013"/>
    <n v="0"/>
    <x v="1"/>
    <s v="Freshman"/>
    <x v="5"/>
    <x v="0"/>
    <x v="0"/>
    <n v="0"/>
    <n v="1"/>
    <n v="1"/>
    <m/>
    <m/>
    <m/>
    <m/>
    <m/>
    <s v="iPod"/>
    <s v="Other"/>
    <s v="HP"/>
    <n v="0"/>
    <n v="2"/>
    <s v="NO"/>
    <s v="FALSE"/>
    <n v="1"/>
    <m/>
    <m/>
    <m/>
    <m/>
    <m/>
    <x v="3"/>
    <x v="8"/>
    <x v="0"/>
    <m/>
    <n v="1"/>
    <m/>
    <m/>
    <m/>
    <m/>
    <m/>
    <m/>
    <n v="1"/>
    <n v="1"/>
    <m/>
    <m/>
    <n v="2"/>
    <x v="2"/>
    <n v="1"/>
    <n v="1"/>
    <n v="3"/>
    <x v="0"/>
    <n v="4"/>
    <n v="2"/>
    <n v="4"/>
    <n v="1"/>
    <n v="2"/>
    <n v="2"/>
    <n v="2"/>
    <n v="2"/>
    <n v="2"/>
    <n v="2"/>
    <n v="1"/>
    <n v="4"/>
    <n v="4"/>
    <n v="2"/>
    <s v=""/>
    <n v="1"/>
    <x v="2"/>
    <x v="1"/>
    <x v="1"/>
    <m/>
    <m/>
    <m/>
    <m/>
    <m/>
    <m/>
    <m/>
    <m/>
    <m/>
    <m/>
    <m/>
    <m/>
    <m/>
    <m/>
    <n v="1"/>
    <m/>
    <m/>
    <m/>
    <s v="76.251.199.32"/>
    <x v="20"/>
    <d v="1899-12-30T11:15:47"/>
  </r>
  <r>
    <n v="2012"/>
    <n v="0"/>
    <x v="1"/>
    <s v="Freshman"/>
    <x v="6"/>
    <x v="1"/>
    <x v="1"/>
    <n v="1"/>
    <n v="1"/>
    <n v="0"/>
    <m/>
    <m/>
    <m/>
    <m/>
    <m/>
    <s v="iPod"/>
    <s v="iPad"/>
    <s v="Dell"/>
    <n v="0"/>
    <n v="3"/>
    <s v="NO"/>
    <s v="FALSE"/>
    <n v="1"/>
    <m/>
    <m/>
    <m/>
    <m/>
    <m/>
    <x v="0"/>
    <x v="9"/>
    <x v="0"/>
    <m/>
    <n v="1"/>
    <n v="1"/>
    <n v="1"/>
    <n v="1"/>
    <m/>
    <n v="1"/>
    <m/>
    <n v="1"/>
    <n v="1"/>
    <n v="1"/>
    <m/>
    <n v="1"/>
    <x v="2"/>
    <n v="4"/>
    <n v="3"/>
    <n v="3"/>
    <x v="1"/>
    <n v="5"/>
    <n v="2"/>
    <n v="4"/>
    <n v="2"/>
    <n v="3"/>
    <n v="4"/>
    <n v="4"/>
    <n v="3"/>
    <n v="4"/>
    <n v="2"/>
    <n v="2"/>
    <n v="3"/>
    <n v="3"/>
    <n v="2"/>
    <s v=""/>
    <n v="1"/>
    <x v="1"/>
    <x v="2"/>
    <x v="1"/>
    <n v="1"/>
    <m/>
    <m/>
    <m/>
    <m/>
    <m/>
    <n v="1"/>
    <m/>
    <m/>
    <m/>
    <n v="1"/>
    <n v="1"/>
    <n v="1"/>
    <m/>
    <n v="1"/>
    <m/>
    <m/>
    <n v="1"/>
    <s v="99.127.12.111"/>
    <x v="20"/>
    <d v="1899-12-30T11:07:54"/>
  </r>
  <r>
    <n v="2011"/>
    <n v="0"/>
    <x v="1"/>
    <s v="Freshman"/>
    <x v="4"/>
    <x v="2"/>
    <x v="2"/>
    <n v="0"/>
    <n v="0"/>
    <n v="0"/>
    <m/>
    <m/>
    <m/>
    <m/>
    <m/>
    <s v="Other"/>
    <s v="Other Android"/>
    <s v="Lenovo"/>
    <n v="0"/>
    <n v="0"/>
    <s v="NO"/>
    <s v="TRUE"/>
    <m/>
    <n v="1"/>
    <m/>
    <m/>
    <m/>
    <m/>
    <x v="3"/>
    <x v="8"/>
    <x v="0"/>
    <m/>
    <m/>
    <n v="1"/>
    <m/>
    <m/>
    <m/>
    <m/>
    <n v="1"/>
    <n v="1"/>
    <m/>
    <m/>
    <m/>
    <n v="3"/>
    <x v="2"/>
    <n v="2"/>
    <n v="2"/>
    <n v="4"/>
    <x v="1"/>
    <n v="2"/>
    <n v="3"/>
    <n v="5"/>
    <n v="2"/>
    <n v="3"/>
    <n v="3"/>
    <n v="2"/>
    <n v="3"/>
    <n v="4"/>
    <n v="1"/>
    <n v="3"/>
    <n v="2"/>
    <n v="4"/>
    <n v="3"/>
    <s v=""/>
    <s v=""/>
    <x v="1"/>
    <x v="0"/>
    <x v="0"/>
    <m/>
    <m/>
    <m/>
    <m/>
    <n v="1"/>
    <m/>
    <m/>
    <n v="1"/>
    <m/>
    <m/>
    <n v="1"/>
    <m/>
    <m/>
    <n v="1"/>
    <n v="1"/>
    <m/>
    <m/>
    <m/>
    <s v="99.23.101.62"/>
    <x v="20"/>
    <d v="1899-12-30T10:58:51"/>
  </r>
  <r>
    <n v="2010"/>
    <n v="0"/>
    <x v="1"/>
    <s v="Freshman"/>
    <x v="4"/>
    <x v="3"/>
    <x v="3"/>
    <n v="1"/>
    <n v="1"/>
    <n v="0"/>
    <m/>
    <m/>
    <m/>
    <m/>
    <m/>
    <s v="iPod"/>
    <s v="iPad Mini"/>
    <s v="Acer/Gateway"/>
    <n v="0"/>
    <n v="3"/>
    <s v="NO"/>
    <s v="FALSE"/>
    <n v="1"/>
    <m/>
    <m/>
    <m/>
    <m/>
    <m/>
    <x v="3"/>
    <x v="0"/>
    <x v="0"/>
    <m/>
    <m/>
    <m/>
    <m/>
    <m/>
    <m/>
    <m/>
    <m/>
    <m/>
    <m/>
    <m/>
    <m/>
    <n v="2"/>
    <x v="2"/>
    <n v="1"/>
    <n v="1"/>
    <n v="2"/>
    <x v="3"/>
    <n v="2"/>
    <n v="1"/>
    <n v="4"/>
    <n v="5"/>
    <n v="2"/>
    <n v="1"/>
    <n v="1"/>
    <n v="1"/>
    <n v="1"/>
    <n v="1"/>
    <n v="1"/>
    <n v="2"/>
    <n v="4"/>
    <n v="3"/>
    <s v=""/>
    <s v=""/>
    <x v="0"/>
    <x v="0"/>
    <x v="0"/>
    <m/>
    <m/>
    <m/>
    <m/>
    <m/>
    <m/>
    <m/>
    <m/>
    <m/>
    <m/>
    <m/>
    <m/>
    <m/>
    <m/>
    <m/>
    <m/>
    <m/>
    <m/>
    <s v="172.56.14.255"/>
    <x v="20"/>
    <d v="1899-12-30T10:56:32"/>
  </r>
  <r>
    <n v="2009"/>
    <n v="0"/>
    <x v="1"/>
    <s v="Freshman"/>
    <x v="5"/>
    <x v="1"/>
    <x v="1"/>
    <n v="0"/>
    <n v="1"/>
    <n v="1"/>
    <m/>
    <m/>
    <m/>
    <m/>
    <m/>
    <s v="iPod"/>
    <s v="Other"/>
    <s v="Dell"/>
    <n v="0"/>
    <n v="2"/>
    <s v="NO"/>
    <s v="FALSE"/>
    <n v="1"/>
    <m/>
    <m/>
    <m/>
    <m/>
    <m/>
    <x v="6"/>
    <x v="8"/>
    <x v="0"/>
    <m/>
    <m/>
    <m/>
    <m/>
    <m/>
    <n v="1"/>
    <m/>
    <m/>
    <n v="1"/>
    <n v="1"/>
    <m/>
    <m/>
    <n v="3"/>
    <x v="2"/>
    <n v="1"/>
    <n v="1"/>
    <n v="2"/>
    <x v="3"/>
    <n v="5"/>
    <n v="4"/>
    <n v="2"/>
    <n v="2"/>
    <n v="1"/>
    <n v="4"/>
    <n v="1"/>
    <n v="4"/>
    <n v="2"/>
    <n v="3"/>
    <n v="3"/>
    <n v="5"/>
    <n v="3"/>
    <n v="1"/>
    <s v=""/>
    <n v="1"/>
    <x v="0"/>
    <x v="1"/>
    <x v="0"/>
    <m/>
    <m/>
    <m/>
    <m/>
    <m/>
    <m/>
    <m/>
    <m/>
    <m/>
    <m/>
    <m/>
    <m/>
    <m/>
    <n v="1"/>
    <m/>
    <m/>
    <m/>
    <m/>
    <s v="172.11.130.234"/>
    <x v="20"/>
    <d v="1899-12-30T10:52:56"/>
  </r>
  <r>
    <n v="2008"/>
    <n v="0"/>
    <x v="1"/>
    <s v="Freshman"/>
    <x v="6"/>
    <x v="1"/>
    <x v="1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3"/>
    <x v="8"/>
    <x v="0"/>
    <m/>
    <m/>
    <n v="1"/>
    <m/>
    <m/>
    <m/>
    <m/>
    <m/>
    <n v="1"/>
    <n v="1"/>
    <m/>
    <m/>
    <n v="3"/>
    <x v="0"/>
    <n v="2"/>
    <n v="2"/>
    <n v="2"/>
    <x v="3"/>
    <n v="4"/>
    <n v="2"/>
    <n v="2"/>
    <n v="2"/>
    <n v="4"/>
    <n v="5"/>
    <n v="2"/>
    <n v="4"/>
    <n v="5"/>
    <n v="2"/>
    <n v="1"/>
    <n v="4"/>
    <n v="4"/>
    <n v="1"/>
    <s v=""/>
    <n v="1"/>
    <x v="0"/>
    <x v="1"/>
    <x v="0"/>
    <m/>
    <m/>
    <m/>
    <n v="1"/>
    <m/>
    <m/>
    <m/>
    <m/>
    <m/>
    <m/>
    <m/>
    <m/>
    <m/>
    <m/>
    <n v="1"/>
    <m/>
    <m/>
    <m/>
    <s v="209.55.118.33"/>
    <x v="20"/>
    <d v="1899-12-30T10:51:04"/>
  </r>
  <r>
    <n v="2007"/>
    <n v="0"/>
    <x v="1"/>
    <s v="Freshman"/>
    <x v="5"/>
    <x v="3"/>
    <x v="3"/>
    <n v="0"/>
    <n v="1"/>
    <n v="1"/>
    <m/>
    <m/>
    <m/>
    <m/>
    <m/>
    <s v="iPod"/>
    <s v="Other"/>
    <s v="Lenovo"/>
    <n v="0"/>
    <n v="2"/>
    <s v="NO"/>
    <s v="FALSE"/>
    <n v="1"/>
    <m/>
    <m/>
    <m/>
    <m/>
    <m/>
    <x v="6"/>
    <x v="0"/>
    <x v="0"/>
    <m/>
    <m/>
    <m/>
    <m/>
    <m/>
    <m/>
    <m/>
    <m/>
    <m/>
    <m/>
    <m/>
    <m/>
    <n v="3"/>
    <x v="0"/>
    <n v="1"/>
    <n v="3"/>
    <n v="4"/>
    <x v="4"/>
    <n v="4"/>
    <n v="3"/>
    <n v="4"/>
    <n v="5"/>
    <n v="3"/>
    <n v="2"/>
    <n v="1"/>
    <n v="1"/>
    <n v="3"/>
    <n v="1"/>
    <n v="1"/>
    <n v="3"/>
    <n v="3"/>
    <n v="1"/>
    <s v=""/>
    <n v="1"/>
    <x v="0"/>
    <x v="0"/>
    <x v="0"/>
    <m/>
    <m/>
    <m/>
    <m/>
    <m/>
    <m/>
    <m/>
    <m/>
    <m/>
    <n v="1"/>
    <m/>
    <m/>
    <m/>
    <m/>
    <m/>
    <m/>
    <m/>
    <m/>
    <s v="166.147.72.49"/>
    <x v="20"/>
    <d v="1899-12-30T10:47:38"/>
  </r>
  <r>
    <n v="2006"/>
    <n v="0"/>
    <x v="1"/>
    <s v="Freshman"/>
    <x v="5"/>
    <x v="0"/>
    <x v="0"/>
    <n v="0"/>
    <n v="1"/>
    <n v="1"/>
    <m/>
    <m/>
    <m/>
    <m/>
    <m/>
    <s v="iPod"/>
    <s v="iPad"/>
    <s v="Dell"/>
    <n v="0"/>
    <n v="2"/>
    <s v="NO"/>
    <s v="FALSE"/>
    <m/>
    <m/>
    <n v="1"/>
    <m/>
    <m/>
    <m/>
    <x v="1"/>
    <x v="5"/>
    <x v="0"/>
    <m/>
    <m/>
    <m/>
    <m/>
    <m/>
    <m/>
    <m/>
    <m/>
    <m/>
    <n v="1"/>
    <m/>
    <m/>
    <n v="2"/>
    <x v="3"/>
    <n v="2"/>
    <n v="1"/>
    <n v="2"/>
    <x v="0"/>
    <n v="4"/>
    <n v="2"/>
    <n v="5"/>
    <n v="4"/>
    <n v="2"/>
    <n v="2"/>
    <n v="1"/>
    <n v="2"/>
    <n v="4"/>
    <n v="2"/>
    <n v="2"/>
    <n v="4"/>
    <n v="4"/>
    <n v="2"/>
    <s v=""/>
    <n v="1"/>
    <x v="2"/>
    <x v="1"/>
    <x v="1"/>
    <m/>
    <m/>
    <m/>
    <m/>
    <n v="1"/>
    <m/>
    <m/>
    <n v="1"/>
    <m/>
    <n v="1"/>
    <n v="1"/>
    <m/>
    <m/>
    <m/>
    <m/>
    <m/>
    <m/>
    <m/>
    <s v="173.74.57.232"/>
    <x v="20"/>
    <d v="1899-12-30T10:46:53"/>
  </r>
  <r>
    <n v="2005"/>
    <n v="0"/>
    <x v="1"/>
    <s v="Freshman"/>
    <x v="4"/>
    <x v="0"/>
    <x v="0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5"/>
    <x v="8"/>
    <x v="0"/>
    <m/>
    <n v="1"/>
    <n v="1"/>
    <m/>
    <m/>
    <m/>
    <m/>
    <m/>
    <n v="1"/>
    <m/>
    <m/>
    <m/>
    <n v="3"/>
    <x v="2"/>
    <n v="2"/>
    <n v="2"/>
    <n v="4"/>
    <x v="1"/>
    <n v="4"/>
    <n v="3"/>
    <n v="2"/>
    <n v="3"/>
    <n v="3"/>
    <n v="3"/>
    <n v="2"/>
    <n v="2"/>
    <n v="3"/>
    <n v="3"/>
    <n v="4"/>
    <n v="4"/>
    <n v="3"/>
    <n v="3"/>
    <s v=""/>
    <s v=""/>
    <x v="4"/>
    <x v="4"/>
    <x v="0"/>
    <m/>
    <m/>
    <n v="1"/>
    <m/>
    <m/>
    <n v="1"/>
    <n v="1"/>
    <m/>
    <m/>
    <m/>
    <m/>
    <m/>
    <m/>
    <m/>
    <m/>
    <m/>
    <m/>
    <m/>
    <s v="96.226.139.228"/>
    <x v="20"/>
    <d v="1899-12-30T10:40:52"/>
  </r>
  <r>
    <n v="2004"/>
    <n v="0"/>
    <x v="1"/>
    <s v="Freshman"/>
    <x v="4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1"/>
    <x v="0"/>
    <m/>
    <m/>
    <n v="1"/>
    <m/>
    <m/>
    <m/>
    <m/>
    <m/>
    <n v="1"/>
    <m/>
    <m/>
    <m/>
    <n v="2"/>
    <x v="2"/>
    <n v="2"/>
    <n v="2"/>
    <n v="3"/>
    <x v="1"/>
    <n v="4"/>
    <n v="2"/>
    <n v="4"/>
    <n v="2"/>
    <n v="3"/>
    <n v="2"/>
    <n v="2"/>
    <n v="2"/>
    <n v="2"/>
    <n v="2"/>
    <n v="2"/>
    <n v="3"/>
    <n v="3"/>
    <n v="3"/>
    <s v=""/>
    <s v=""/>
    <x v="1"/>
    <x v="1"/>
    <x v="0"/>
    <m/>
    <m/>
    <m/>
    <m/>
    <m/>
    <m/>
    <m/>
    <m/>
    <m/>
    <m/>
    <m/>
    <m/>
    <m/>
    <m/>
    <m/>
    <m/>
    <m/>
    <m/>
    <s v="24.107.114.139"/>
    <x v="20"/>
    <d v="1899-12-30T10:38:16"/>
  </r>
  <r>
    <n v="2003"/>
    <n v="0"/>
    <x v="1"/>
    <s v="Freshman"/>
    <x v="4"/>
    <x v="4"/>
    <x v="4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5"/>
    <x v="8"/>
    <x v="0"/>
    <m/>
    <m/>
    <n v="1"/>
    <m/>
    <m/>
    <m/>
    <m/>
    <n v="1"/>
    <n v="1"/>
    <m/>
    <m/>
    <m/>
    <n v="4"/>
    <x v="0"/>
    <n v="2"/>
    <n v="2"/>
    <n v="3"/>
    <x v="1"/>
    <n v="4"/>
    <n v="4"/>
    <n v="4"/>
    <n v="3"/>
    <n v="3"/>
    <n v="4"/>
    <n v="2"/>
    <n v="3"/>
    <n v="3"/>
    <n v="3"/>
    <n v="2"/>
    <n v="4"/>
    <n v="4"/>
    <n v="3"/>
    <s v=""/>
    <s v=""/>
    <x v="1"/>
    <x v="1"/>
    <x v="0"/>
    <m/>
    <m/>
    <m/>
    <m/>
    <m/>
    <m/>
    <m/>
    <m/>
    <m/>
    <m/>
    <n v="1"/>
    <m/>
    <m/>
    <m/>
    <n v="1"/>
    <m/>
    <m/>
    <m/>
    <s v="67.11.45.58"/>
    <x v="20"/>
    <d v="1899-12-30T10:27:35"/>
  </r>
  <r>
    <n v="2002"/>
    <n v="0"/>
    <x v="1"/>
    <s v="Freshman"/>
    <x v="4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5"/>
    <x v="0"/>
    <m/>
    <m/>
    <m/>
    <m/>
    <m/>
    <m/>
    <m/>
    <n v="1"/>
    <m/>
    <m/>
    <m/>
    <m/>
    <n v="2"/>
    <x v="2"/>
    <n v="1"/>
    <n v="2"/>
    <n v="3"/>
    <x v="1"/>
    <n v="3"/>
    <n v="2"/>
    <n v="4"/>
    <n v="4"/>
    <n v="4"/>
    <n v="3"/>
    <n v="2"/>
    <n v="2"/>
    <n v="4"/>
    <n v="3"/>
    <n v="3"/>
    <n v="5"/>
    <n v="3"/>
    <n v="3"/>
    <s v=""/>
    <s v=""/>
    <x v="1"/>
    <x v="4"/>
    <x v="0"/>
    <m/>
    <m/>
    <m/>
    <m/>
    <m/>
    <m/>
    <m/>
    <n v="1"/>
    <m/>
    <m/>
    <n v="1"/>
    <m/>
    <m/>
    <m/>
    <m/>
    <m/>
    <m/>
    <m/>
    <s v="98.199.41.255"/>
    <x v="20"/>
    <d v="1899-12-30T10:19:35"/>
  </r>
  <r>
    <n v="2001"/>
    <n v="0"/>
    <x v="1"/>
    <s v="Freshman"/>
    <x v="5"/>
    <x v="1"/>
    <x v="1"/>
    <n v="0"/>
    <n v="1"/>
    <n v="1"/>
    <m/>
    <m/>
    <m/>
    <m/>
    <m/>
    <s v="iPod"/>
    <s v="iPad Mini"/>
    <s v="Other"/>
    <n v="0"/>
    <n v="2"/>
    <s v="NO"/>
    <s v="FALSE"/>
    <m/>
    <m/>
    <n v="1"/>
    <m/>
    <m/>
    <m/>
    <x v="2"/>
    <x v="0"/>
    <x v="0"/>
    <m/>
    <m/>
    <m/>
    <m/>
    <m/>
    <m/>
    <m/>
    <m/>
    <m/>
    <m/>
    <m/>
    <m/>
    <n v="2"/>
    <x v="2"/>
    <n v="1"/>
    <n v="1"/>
    <n v="4"/>
    <x v="1"/>
    <n v="3"/>
    <n v="2"/>
    <n v="4"/>
    <n v="3"/>
    <n v="4"/>
    <n v="4"/>
    <n v="2"/>
    <n v="4"/>
    <n v="4"/>
    <n v="1"/>
    <n v="1"/>
    <n v="4"/>
    <n v="4"/>
    <n v="3"/>
    <s v=""/>
    <s v=""/>
    <x v="1"/>
    <x v="0"/>
    <x v="0"/>
    <m/>
    <m/>
    <m/>
    <m/>
    <m/>
    <m/>
    <m/>
    <m/>
    <m/>
    <m/>
    <n v="1"/>
    <m/>
    <m/>
    <n v="1"/>
    <n v="1"/>
    <m/>
    <m/>
    <m/>
    <s v="162.207.132.67"/>
    <x v="20"/>
    <d v="1899-12-30T10:11:33"/>
  </r>
  <r>
    <n v="2000"/>
    <n v="0"/>
    <x v="1"/>
    <s v="Freshman"/>
    <x v="4"/>
    <x v="4"/>
    <x v="4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1"/>
    <x v="0"/>
    <m/>
    <m/>
    <n v="1"/>
    <m/>
    <m/>
    <m/>
    <m/>
    <m/>
    <m/>
    <n v="1"/>
    <m/>
    <m/>
    <n v="3"/>
    <x v="2"/>
    <n v="2"/>
    <n v="2"/>
    <n v="4"/>
    <x v="2"/>
    <n v="4"/>
    <n v="4"/>
    <n v="4"/>
    <n v="2"/>
    <n v="3"/>
    <n v="2"/>
    <n v="2"/>
    <n v="2"/>
    <n v="3"/>
    <n v="3"/>
    <n v="3"/>
    <n v="4"/>
    <n v="4"/>
    <n v="3"/>
    <s v=""/>
    <s v=""/>
    <x v="4"/>
    <x v="1"/>
    <x v="0"/>
    <m/>
    <m/>
    <n v="1"/>
    <m/>
    <n v="1"/>
    <m/>
    <m/>
    <n v="1"/>
    <m/>
    <m/>
    <n v="1"/>
    <n v="1"/>
    <m/>
    <m/>
    <m/>
    <m/>
    <m/>
    <m/>
    <s v="198.228.200.32"/>
    <x v="20"/>
    <d v="1899-12-30T10:03:55"/>
  </r>
  <r>
    <s v="R_U9duezUCdCu3Yl3"/>
    <n v="5"/>
    <x v="2"/>
    <s v="Freshman"/>
    <x v="1"/>
    <x v="1"/>
    <x v="1"/>
    <n v="1"/>
    <n v="1"/>
    <n v="0"/>
    <s v="ON"/>
    <s v="ON"/>
    <s v="ON"/>
    <s v="ON"/>
    <s v="ON"/>
    <s v="iPod"/>
    <s v="iPad"/>
    <s v="Other"/>
    <n v="0"/>
    <n v="3"/>
    <s v="NO"/>
    <s v="FALSE"/>
    <n v="1"/>
    <m/>
    <m/>
    <m/>
    <m/>
    <m/>
    <x v="0"/>
    <x v="0"/>
    <x v="1"/>
    <b v="1"/>
    <m/>
    <m/>
    <m/>
    <m/>
    <m/>
    <m/>
    <m/>
    <m/>
    <m/>
    <m/>
    <m/>
    <n v="4"/>
    <x v="4"/>
    <n v="3"/>
    <n v="1"/>
    <n v="1"/>
    <x v="3"/>
    <n v="4"/>
    <n v="1"/>
    <n v="5"/>
    <n v="1"/>
    <n v="1"/>
    <n v="1"/>
    <n v="1"/>
    <n v="1"/>
    <n v="4"/>
    <n v="1"/>
    <n v="1"/>
    <n v="5"/>
    <n v="1"/>
    <n v="1"/>
    <s v=""/>
    <n v="1"/>
    <x v="1"/>
    <x v="0"/>
    <x v="0"/>
    <m/>
    <m/>
    <m/>
    <m/>
    <n v="1"/>
    <m/>
    <m/>
    <m/>
    <m/>
    <m/>
    <m/>
    <m/>
    <m/>
    <n v="1"/>
    <m/>
    <m/>
    <m/>
    <m/>
    <s v="128.62.75.98"/>
    <x v="21"/>
    <d v="1899-12-30T19:49:13"/>
  </r>
  <r>
    <s v="R_ub5TQYMz4QSRF3X"/>
    <n v="2"/>
    <x v="2"/>
    <s v="Freshman"/>
    <x v="0"/>
    <x v="1"/>
    <x v="1"/>
    <n v="1"/>
    <n v="1"/>
    <n v="0"/>
    <m/>
    <s v="ON"/>
    <s v="ON"/>
    <m/>
    <m/>
    <s v="iPod"/>
    <s v="iPad"/>
    <s v="Dell"/>
    <n v="0"/>
    <n v="3"/>
    <s v="NO"/>
    <s v="FALSE"/>
    <n v="1"/>
    <m/>
    <m/>
    <m/>
    <m/>
    <m/>
    <x v="3"/>
    <x v="3"/>
    <x v="2"/>
    <b v="0"/>
    <m/>
    <n v="1"/>
    <n v="1"/>
    <m/>
    <m/>
    <m/>
    <n v="1"/>
    <n v="1"/>
    <n v="1"/>
    <m/>
    <m/>
    <n v="3"/>
    <x v="2"/>
    <n v="3"/>
    <n v="3"/>
    <n v="2"/>
    <x v="1"/>
    <n v="3"/>
    <n v="1"/>
    <n v="4"/>
    <n v="2"/>
    <n v="2"/>
    <n v="2"/>
    <n v="2"/>
    <n v="2"/>
    <n v="2"/>
    <n v="2"/>
    <n v="2"/>
    <n v="3"/>
    <n v="3"/>
    <n v="3"/>
    <s v=""/>
    <s v=""/>
    <x v="1"/>
    <x v="1"/>
    <x v="0"/>
    <n v="1"/>
    <m/>
    <m/>
    <m/>
    <m/>
    <m/>
    <m/>
    <m/>
    <m/>
    <n v="1"/>
    <m/>
    <m/>
    <m/>
    <m/>
    <m/>
    <m/>
    <m/>
    <m/>
    <s v="108.92.242.233"/>
    <x v="21"/>
    <d v="1899-12-30T19:48:53"/>
  </r>
  <r>
    <s v="R_40GUYIybArJMe2J"/>
    <n v="5"/>
    <x v="2"/>
    <s v="Freshman"/>
    <x v="1"/>
    <x v="0"/>
    <x v="0"/>
    <n v="0"/>
    <n v="1"/>
    <n v="1"/>
    <s v="ON"/>
    <s v="ON"/>
    <s v="ON"/>
    <s v="ON"/>
    <s v="ON"/>
    <s v="iPod"/>
    <m/>
    <s v="Lenovo"/>
    <n v="0"/>
    <n v="2"/>
    <s v="NO"/>
    <s v="FALSE"/>
    <n v="1"/>
    <m/>
    <m/>
    <m/>
    <m/>
    <m/>
    <x v="5"/>
    <x v="0"/>
    <x v="1"/>
    <b v="1"/>
    <m/>
    <m/>
    <m/>
    <m/>
    <m/>
    <m/>
    <m/>
    <m/>
    <m/>
    <m/>
    <m/>
    <n v="3"/>
    <x v="1"/>
    <n v="2"/>
    <n v="1"/>
    <n v="1"/>
    <x v="3"/>
    <n v="4"/>
    <n v="1"/>
    <n v="2"/>
    <n v="4"/>
    <n v="2"/>
    <n v="2"/>
    <n v="1"/>
    <n v="1"/>
    <n v="3"/>
    <n v="1"/>
    <n v="1"/>
    <n v="3"/>
    <n v="2"/>
    <n v="2"/>
    <s v=""/>
    <n v="1"/>
    <x v="0"/>
    <x v="0"/>
    <x v="0"/>
    <m/>
    <m/>
    <m/>
    <m/>
    <n v="1"/>
    <m/>
    <m/>
    <m/>
    <m/>
    <n v="1"/>
    <m/>
    <m/>
    <m/>
    <n v="1"/>
    <n v="1"/>
    <m/>
    <m/>
    <m/>
    <s v="216.80.141.118"/>
    <x v="21"/>
    <d v="1899-12-30T19:53:40"/>
  </r>
  <r>
    <s v="R_3lFAMT6AA5B8Fgl"/>
    <n v="0"/>
    <x v="2"/>
    <s v="Freshman"/>
    <x v="2"/>
    <x v="2"/>
    <x v="2"/>
    <n v="0"/>
    <n v="1"/>
    <n v="1"/>
    <m/>
    <m/>
    <m/>
    <m/>
    <m/>
    <s v="iPod"/>
    <m/>
    <s v="Lenovo"/>
    <n v="0"/>
    <n v="2"/>
    <s v="NO"/>
    <s v="FALSE"/>
    <n v="1"/>
    <m/>
    <m/>
    <m/>
    <m/>
    <m/>
    <x v="1"/>
    <x v="0"/>
    <x v="1"/>
    <b v="1"/>
    <m/>
    <m/>
    <m/>
    <m/>
    <m/>
    <m/>
    <m/>
    <m/>
    <m/>
    <m/>
    <m/>
    <n v="4"/>
    <x v="2"/>
    <n v="4"/>
    <n v="1"/>
    <n v="1"/>
    <x v="0"/>
    <n v="4"/>
    <n v="2"/>
    <n v="1"/>
    <n v="5"/>
    <n v="2"/>
    <n v="2"/>
    <n v="4"/>
    <n v="2"/>
    <n v="4"/>
    <n v="2"/>
    <n v="2"/>
    <n v="5"/>
    <n v="4"/>
    <n v="2"/>
    <s v=""/>
    <n v="1"/>
    <x v="0"/>
    <x v="0"/>
    <x v="0"/>
    <n v="1"/>
    <m/>
    <m/>
    <m/>
    <n v="1"/>
    <n v="1"/>
    <m/>
    <n v="1"/>
    <m/>
    <m/>
    <m/>
    <m/>
    <m/>
    <n v="1"/>
    <n v="1"/>
    <m/>
    <m/>
    <m/>
    <s v="209.30.132.143"/>
    <x v="21"/>
    <d v="1899-12-30T19:56:45"/>
  </r>
  <r>
    <s v="R_A6UtrwyCjckSFbP"/>
    <n v="0"/>
    <x v="2"/>
    <s v="Freshman"/>
    <x v="1"/>
    <x v="0"/>
    <x v="0"/>
    <n v="0"/>
    <n v="0"/>
    <n v="0"/>
    <m/>
    <m/>
    <m/>
    <m/>
    <m/>
    <s v="Other"/>
    <m/>
    <s v="Dell"/>
    <n v="0"/>
    <n v="0"/>
    <s v="NO"/>
    <s v="TRUE"/>
    <m/>
    <m/>
    <n v="1"/>
    <m/>
    <m/>
    <m/>
    <x v="3"/>
    <x v="6"/>
    <x v="3"/>
    <b v="0"/>
    <n v="1"/>
    <n v="1"/>
    <n v="1"/>
    <n v="1"/>
    <n v="1"/>
    <m/>
    <m/>
    <n v="1"/>
    <n v="1"/>
    <m/>
    <m/>
    <n v="1"/>
    <x v="1"/>
    <n v="4"/>
    <n v="2"/>
    <n v="1"/>
    <x v="2"/>
    <n v="5"/>
    <n v="3"/>
    <n v="4"/>
    <n v="2"/>
    <n v="4"/>
    <n v="3"/>
    <n v="1"/>
    <n v="2"/>
    <n v="3"/>
    <n v="3"/>
    <n v="3"/>
    <n v="4"/>
    <n v="4"/>
    <n v="3"/>
    <s v=""/>
    <s v=""/>
    <x v="0"/>
    <x v="0"/>
    <x v="0"/>
    <m/>
    <m/>
    <m/>
    <m/>
    <m/>
    <n v="1"/>
    <m/>
    <m/>
    <m/>
    <m/>
    <n v="1"/>
    <n v="1"/>
    <n v="1"/>
    <n v="1"/>
    <n v="1"/>
    <m/>
    <m/>
    <m/>
    <s v="104.51.219.97"/>
    <x v="21"/>
    <d v="1899-12-30T19:54:37"/>
  </r>
  <r>
    <s v="R_3gN8ZYfiLUVto5s"/>
    <n v="0"/>
    <x v="2"/>
    <s v="Freshman"/>
    <x v="2"/>
    <x v="1"/>
    <x v="1"/>
    <n v="0"/>
    <n v="1"/>
    <n v="1"/>
    <m/>
    <m/>
    <m/>
    <m/>
    <m/>
    <s v="iPod"/>
    <m/>
    <s v="Dell"/>
    <n v="0"/>
    <n v="2"/>
    <s v="NO"/>
    <s v="FALSE"/>
    <n v="1"/>
    <m/>
    <m/>
    <m/>
    <m/>
    <m/>
    <x v="0"/>
    <x v="1"/>
    <x v="1"/>
    <b v="0"/>
    <n v="1"/>
    <n v="1"/>
    <m/>
    <m/>
    <m/>
    <m/>
    <m/>
    <m/>
    <m/>
    <m/>
    <m/>
    <n v="4"/>
    <x v="2"/>
    <n v="3"/>
    <n v="3"/>
    <n v="2"/>
    <x v="0"/>
    <n v="4"/>
    <n v="1"/>
    <n v="5"/>
    <n v="5"/>
    <n v="4"/>
    <n v="4"/>
    <n v="2"/>
    <n v="2"/>
    <n v="4"/>
    <n v="1"/>
    <n v="1"/>
    <n v="4"/>
    <n v="4"/>
    <n v="1"/>
    <s v=""/>
    <n v="1"/>
    <x v="2"/>
    <x v="0"/>
    <x v="1"/>
    <m/>
    <m/>
    <m/>
    <m/>
    <m/>
    <m/>
    <m/>
    <m/>
    <m/>
    <m/>
    <n v="1"/>
    <m/>
    <m/>
    <n v="1"/>
    <m/>
    <m/>
    <m/>
    <m/>
    <s v="50.240.244.26"/>
    <x v="21"/>
    <d v="1899-12-30T19:58:39"/>
  </r>
  <r>
    <s v="R_2veQotNkFAt9c1O"/>
    <n v="5"/>
    <x v="2"/>
    <s v="Freshman"/>
    <x v="0"/>
    <x v="0"/>
    <x v="0"/>
    <n v="0"/>
    <n v="1"/>
    <n v="1"/>
    <s v="ON"/>
    <s v="ON"/>
    <s v="ON"/>
    <s v="ON"/>
    <s v="ON"/>
    <s v="iPod"/>
    <s v="Samsung"/>
    <s v="Lenovo"/>
    <n v="0"/>
    <n v="2"/>
    <s v="NO"/>
    <s v="FALSE"/>
    <n v="1"/>
    <m/>
    <m/>
    <m/>
    <m/>
    <m/>
    <x v="2"/>
    <x v="10"/>
    <x v="3"/>
    <b v="0"/>
    <n v="1"/>
    <n v="1"/>
    <n v="1"/>
    <n v="1"/>
    <n v="1"/>
    <n v="1"/>
    <n v="1"/>
    <n v="1"/>
    <n v="1"/>
    <n v="1"/>
    <m/>
    <n v="4"/>
    <x v="2"/>
    <n v="2"/>
    <n v="2"/>
    <n v="2"/>
    <x v="0"/>
    <n v="4"/>
    <n v="2"/>
    <n v="5"/>
    <n v="5"/>
    <n v="5"/>
    <n v="3"/>
    <n v="2"/>
    <n v="2"/>
    <n v="4"/>
    <n v="2"/>
    <n v="4"/>
    <n v="1"/>
    <n v="4"/>
    <n v="3"/>
    <s v=""/>
    <s v=""/>
    <x v="1"/>
    <x v="0"/>
    <x v="1"/>
    <m/>
    <m/>
    <n v="1"/>
    <m/>
    <n v="1"/>
    <m/>
    <m/>
    <n v="1"/>
    <m/>
    <n v="1"/>
    <m/>
    <m/>
    <n v="1"/>
    <n v="1"/>
    <n v="1"/>
    <m/>
    <m/>
    <m/>
    <s v="172.4.65.3"/>
    <x v="21"/>
    <d v="1899-12-30T19:57:07"/>
  </r>
  <r>
    <s v="R_b8vu9fr4rnIzkPv"/>
    <n v="0"/>
    <x v="2"/>
    <s v="Freshman"/>
    <x v="1"/>
    <x v="4"/>
    <x v="4"/>
    <n v="1"/>
    <n v="1"/>
    <n v="0"/>
    <m/>
    <m/>
    <m/>
    <m/>
    <m/>
    <s v="iPod"/>
    <s v="iPad"/>
    <s v="Dell"/>
    <n v="0"/>
    <n v="3"/>
    <s v="NO"/>
    <s v="FALSE"/>
    <n v="1"/>
    <m/>
    <m/>
    <m/>
    <m/>
    <m/>
    <x v="4"/>
    <x v="8"/>
    <x v="1"/>
    <b v="1"/>
    <m/>
    <n v="1"/>
    <m/>
    <m/>
    <m/>
    <m/>
    <m/>
    <n v="1"/>
    <n v="1"/>
    <m/>
    <m/>
    <n v="2"/>
    <x v="0"/>
    <n v="2"/>
    <n v="1"/>
    <n v="1"/>
    <x v="3"/>
    <n v="4"/>
    <n v="1"/>
    <n v="2"/>
    <n v="4"/>
    <n v="5"/>
    <n v="2"/>
    <n v="1"/>
    <n v="4"/>
    <n v="2"/>
    <n v="2"/>
    <n v="2"/>
    <n v="3"/>
    <n v="3"/>
    <n v="1"/>
    <s v=""/>
    <n v="1"/>
    <x v="1"/>
    <x v="0"/>
    <x v="0"/>
    <n v="1"/>
    <m/>
    <m/>
    <m/>
    <m/>
    <m/>
    <m/>
    <m/>
    <m/>
    <m/>
    <m/>
    <m/>
    <m/>
    <n v="1"/>
    <n v="1"/>
    <m/>
    <m/>
    <m/>
    <s v="73.166.40.121"/>
    <x v="21"/>
    <d v="1899-12-30T19:56:01"/>
  </r>
  <r>
    <s v="R_3Gea2RxEkCDyvAs"/>
    <n v="0"/>
    <x v="2"/>
    <s v="Freshman"/>
    <x v="2"/>
    <x v="1"/>
    <x v="1"/>
    <n v="0"/>
    <n v="1"/>
    <n v="1"/>
    <m/>
    <m/>
    <m/>
    <m/>
    <m/>
    <s v="iPod"/>
    <m/>
    <s v="HP"/>
    <n v="0"/>
    <n v="2"/>
    <s v="NO"/>
    <s v="FALSE"/>
    <n v="1"/>
    <m/>
    <m/>
    <m/>
    <m/>
    <m/>
    <x v="4"/>
    <x v="0"/>
    <x v="1"/>
    <b v="1"/>
    <m/>
    <m/>
    <m/>
    <m/>
    <m/>
    <m/>
    <m/>
    <m/>
    <m/>
    <m/>
    <m/>
    <n v="4"/>
    <x v="0"/>
    <n v="4"/>
    <n v="1"/>
    <n v="1"/>
    <x v="0"/>
    <n v="3"/>
    <n v="1"/>
    <n v="4"/>
    <n v="4"/>
    <n v="4"/>
    <n v="2"/>
    <n v="2"/>
    <n v="1"/>
    <n v="3"/>
    <n v="1"/>
    <n v="1"/>
    <n v="4"/>
    <n v="4"/>
    <n v="2"/>
    <s v=""/>
    <n v="1"/>
    <x v="2"/>
    <x v="1"/>
    <x v="1"/>
    <n v="1"/>
    <m/>
    <m/>
    <m/>
    <m/>
    <m/>
    <m/>
    <n v="1"/>
    <m/>
    <m/>
    <n v="1"/>
    <n v="1"/>
    <m/>
    <n v="1"/>
    <n v="1"/>
    <m/>
    <m/>
    <n v="1"/>
    <s v="108.82.221.119"/>
    <x v="21"/>
    <d v="1899-12-30T20:11:27"/>
  </r>
  <r>
    <s v="R_02OhujX1heP05RT"/>
    <n v="0"/>
    <x v="2"/>
    <s v="Freshman"/>
    <x v="0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4"/>
    <x v="2"/>
    <b v="0"/>
    <m/>
    <n v="1"/>
    <m/>
    <m/>
    <m/>
    <m/>
    <n v="1"/>
    <n v="1"/>
    <n v="1"/>
    <m/>
    <m/>
    <n v="4"/>
    <x v="1"/>
    <n v="3"/>
    <n v="2"/>
    <n v="2"/>
    <x v="0"/>
    <n v="4"/>
    <n v="2"/>
    <n v="4"/>
    <n v="2"/>
    <n v="3"/>
    <n v="3"/>
    <n v="3"/>
    <n v="2"/>
    <n v="2"/>
    <n v="4"/>
    <n v="3"/>
    <n v="4"/>
    <n v="4"/>
    <n v="3"/>
    <s v=""/>
    <s v=""/>
    <x v="4"/>
    <x v="4"/>
    <x v="0"/>
    <m/>
    <m/>
    <m/>
    <m/>
    <m/>
    <m/>
    <m/>
    <m/>
    <m/>
    <m/>
    <n v="1"/>
    <m/>
    <m/>
    <n v="1"/>
    <n v="1"/>
    <m/>
    <m/>
    <m/>
    <s v="99.9.29.40"/>
    <x v="21"/>
    <d v="1899-12-30T20:10:53"/>
  </r>
  <r>
    <s v="R_1DqDRX5h5UKqS6T"/>
    <n v="5"/>
    <x v="2"/>
    <s v="Freshman"/>
    <x v="1"/>
    <x v="1"/>
    <x v="1"/>
    <n v="1"/>
    <n v="1"/>
    <n v="0"/>
    <s v="ON"/>
    <s v="ON"/>
    <s v="ON"/>
    <s v="ON"/>
    <s v="ON"/>
    <s v="iPod"/>
    <s v="iPad"/>
    <s v="Dell"/>
    <n v="0"/>
    <n v="3"/>
    <s v="NO"/>
    <s v="FALSE"/>
    <n v="1"/>
    <m/>
    <m/>
    <m/>
    <m/>
    <m/>
    <x v="5"/>
    <x v="1"/>
    <x v="1"/>
    <b v="1"/>
    <m/>
    <n v="1"/>
    <m/>
    <m/>
    <m/>
    <m/>
    <m/>
    <m/>
    <n v="1"/>
    <m/>
    <m/>
    <n v="4"/>
    <x v="1"/>
    <n v="4"/>
    <n v="2"/>
    <n v="2"/>
    <x v="0"/>
    <n v="4"/>
    <n v="4"/>
    <n v="4"/>
    <n v="4"/>
    <n v="1"/>
    <n v="4"/>
    <n v="1"/>
    <n v="2"/>
    <n v="2"/>
    <n v="1"/>
    <n v="1"/>
    <n v="5"/>
    <n v="4"/>
    <n v="2"/>
    <s v=""/>
    <n v="1"/>
    <x v="1"/>
    <x v="1"/>
    <x v="0"/>
    <n v="1"/>
    <m/>
    <m/>
    <m/>
    <m/>
    <m/>
    <m/>
    <m/>
    <m/>
    <m/>
    <m/>
    <m/>
    <n v="1"/>
    <n v="1"/>
    <n v="1"/>
    <m/>
    <m/>
    <m/>
    <s v="128.62.76.28"/>
    <x v="21"/>
    <d v="1899-12-30T20:11:59"/>
  </r>
  <r>
    <s v="R_2S1tDMs0qKIZhS0"/>
    <n v="2"/>
    <x v="2"/>
    <s v="Sophomore"/>
    <x v="0"/>
    <x v="1"/>
    <x v="1"/>
    <n v="0"/>
    <n v="1"/>
    <n v="1"/>
    <s v="ON"/>
    <s v="ON"/>
    <m/>
    <m/>
    <m/>
    <s v="iPod"/>
    <s v="Other"/>
    <s v="Apple Macbook"/>
    <n v="1"/>
    <n v="2"/>
    <s v="NO"/>
    <s v="FALSE"/>
    <m/>
    <m/>
    <m/>
    <m/>
    <m/>
    <n v="1"/>
    <x v="0"/>
    <x v="5"/>
    <x v="1"/>
    <b v="1"/>
    <m/>
    <n v="1"/>
    <m/>
    <m/>
    <m/>
    <m/>
    <m/>
    <m/>
    <m/>
    <m/>
    <m/>
    <n v="1"/>
    <x v="0"/>
    <n v="4"/>
    <n v="1"/>
    <n v="1"/>
    <x v="3"/>
    <n v="5"/>
    <n v="4"/>
    <n v="4"/>
    <n v="5"/>
    <n v="5"/>
    <n v="3"/>
    <n v="1"/>
    <n v="3"/>
    <n v="5"/>
    <n v="2"/>
    <n v="2"/>
    <n v="5"/>
    <n v="5"/>
    <n v="3"/>
    <s v=""/>
    <s v=""/>
    <x v="0"/>
    <x v="4"/>
    <x v="0"/>
    <n v="1"/>
    <m/>
    <m/>
    <m/>
    <m/>
    <m/>
    <m/>
    <m/>
    <m/>
    <m/>
    <n v="1"/>
    <n v="1"/>
    <n v="1"/>
    <n v="1"/>
    <n v="1"/>
    <m/>
    <m/>
    <m/>
    <s v="108.236.14.7"/>
    <x v="21"/>
    <d v="1899-12-30T20:13:42"/>
  </r>
  <r>
    <s v="R_2CmrqH8M0YLasvN"/>
    <n v="4"/>
    <x v="2"/>
    <s v="Freshman"/>
    <x v="1"/>
    <x v="6"/>
    <x v="6"/>
    <n v="1"/>
    <n v="1"/>
    <n v="0"/>
    <s v="ON"/>
    <s v="ON"/>
    <s v="ON"/>
    <s v="ON"/>
    <m/>
    <s v="iPod"/>
    <s v="iPad"/>
    <s v="Apple Macbook"/>
    <n v="1"/>
    <n v="4"/>
    <s v="YES"/>
    <s v="FALSE"/>
    <n v="1"/>
    <m/>
    <m/>
    <m/>
    <m/>
    <m/>
    <x v="0"/>
    <x v="8"/>
    <x v="1"/>
    <b v="1"/>
    <m/>
    <m/>
    <m/>
    <m/>
    <m/>
    <m/>
    <n v="1"/>
    <n v="1"/>
    <n v="1"/>
    <m/>
    <m/>
    <n v="3"/>
    <x v="2"/>
    <n v="3"/>
    <n v="2"/>
    <n v="2"/>
    <x v="1"/>
    <n v="4"/>
    <n v="3"/>
    <n v="2"/>
    <n v="4"/>
    <n v="4"/>
    <n v="3"/>
    <n v="2"/>
    <n v="3"/>
    <n v="4"/>
    <n v="2"/>
    <n v="2"/>
    <n v="3"/>
    <n v="2"/>
    <n v="2"/>
    <s v=""/>
    <n v="1"/>
    <x v="1"/>
    <x v="1"/>
    <x v="0"/>
    <n v="1"/>
    <m/>
    <m/>
    <m/>
    <n v="1"/>
    <m/>
    <m/>
    <n v="1"/>
    <m/>
    <m/>
    <m/>
    <m/>
    <m/>
    <n v="1"/>
    <n v="1"/>
    <m/>
    <m/>
    <m/>
    <s v="128.62.79.147"/>
    <x v="21"/>
    <d v="1899-12-30T20:20:57"/>
  </r>
  <r>
    <s v="R_bPzxmXIRqgdAWvT"/>
    <n v="5"/>
    <x v="2"/>
    <s v="Freshman"/>
    <x v="1"/>
    <x v="1"/>
    <x v="1"/>
    <n v="0"/>
    <n v="1"/>
    <n v="1"/>
    <s v="ON"/>
    <s v="ON"/>
    <s v="ON"/>
    <s v="ON"/>
    <s v="ON"/>
    <s v="iPod"/>
    <s v="Other"/>
    <s v="HP"/>
    <n v="0"/>
    <n v="2"/>
    <s v="NO"/>
    <s v="FALSE"/>
    <n v="1"/>
    <m/>
    <m/>
    <m/>
    <m/>
    <m/>
    <x v="3"/>
    <x v="3"/>
    <x v="2"/>
    <b v="0"/>
    <n v="1"/>
    <n v="1"/>
    <m/>
    <n v="1"/>
    <m/>
    <m/>
    <m/>
    <n v="1"/>
    <m/>
    <n v="1"/>
    <m/>
    <n v="2"/>
    <x v="0"/>
    <n v="4"/>
    <n v="3"/>
    <n v="2"/>
    <x v="1"/>
    <n v="5"/>
    <n v="3"/>
    <n v="1"/>
    <n v="5"/>
    <n v="2"/>
    <n v="2"/>
    <n v="1"/>
    <n v="2"/>
    <n v="4"/>
    <n v="3"/>
    <n v="2"/>
    <n v="2"/>
    <n v="3"/>
    <n v="2"/>
    <s v=""/>
    <n v="1"/>
    <x v="2"/>
    <x v="1"/>
    <x v="1"/>
    <m/>
    <m/>
    <m/>
    <m/>
    <n v="1"/>
    <m/>
    <m/>
    <m/>
    <m/>
    <n v="1"/>
    <n v="1"/>
    <m/>
    <m/>
    <n v="1"/>
    <n v="1"/>
    <m/>
    <m/>
    <m/>
    <s v="99.164.73.252"/>
    <x v="21"/>
    <d v="1899-12-30T20:27:43"/>
  </r>
  <r>
    <s v="R_1meLr6IlKEj2c7M"/>
    <n v="0"/>
    <x v="2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4"/>
    <x v="7"/>
    <x v="3"/>
    <b v="0"/>
    <n v="1"/>
    <n v="1"/>
    <n v="1"/>
    <n v="1"/>
    <n v="1"/>
    <m/>
    <n v="1"/>
    <n v="1"/>
    <n v="1"/>
    <n v="1"/>
    <m/>
    <n v="4"/>
    <x v="3"/>
    <n v="3"/>
    <n v="2"/>
    <n v="3"/>
    <x v="1"/>
    <n v="3"/>
    <n v="3"/>
    <n v="5"/>
    <n v="5"/>
    <n v="5"/>
    <n v="5"/>
    <n v="5"/>
    <n v="4"/>
    <n v="4"/>
    <n v="2"/>
    <n v="3"/>
    <n v="4"/>
    <n v="5"/>
    <n v="3"/>
    <s v=""/>
    <s v=""/>
    <x v="1"/>
    <x v="2"/>
    <x v="1"/>
    <n v="1"/>
    <n v="1"/>
    <n v="1"/>
    <n v="1"/>
    <m/>
    <n v="1"/>
    <n v="1"/>
    <n v="1"/>
    <m/>
    <n v="1"/>
    <m/>
    <n v="1"/>
    <n v="1"/>
    <n v="1"/>
    <n v="1"/>
    <n v="1"/>
    <m/>
    <m/>
    <s v="108.248.173.0"/>
    <x v="21"/>
    <d v="1899-12-30T20:47:05"/>
  </r>
  <r>
    <s v="R_3G6rfTwq499Xetz"/>
    <n v="0"/>
    <x v="2"/>
    <s v="Freshman"/>
    <x v="0"/>
    <x v="1"/>
    <x v="1"/>
    <n v="1"/>
    <n v="1"/>
    <n v="0"/>
    <m/>
    <m/>
    <m/>
    <m/>
    <m/>
    <s v="iPod"/>
    <s v="iPad"/>
    <s v="Dell"/>
    <n v="0"/>
    <n v="3"/>
    <s v="NO"/>
    <s v="FALSE"/>
    <n v="1"/>
    <m/>
    <m/>
    <m/>
    <m/>
    <m/>
    <x v="0"/>
    <x v="4"/>
    <x v="2"/>
    <b v="0"/>
    <n v="1"/>
    <n v="1"/>
    <m/>
    <m/>
    <m/>
    <m/>
    <m/>
    <n v="1"/>
    <n v="1"/>
    <m/>
    <m/>
    <n v="3"/>
    <x v="0"/>
    <n v="4"/>
    <n v="3"/>
    <n v="2"/>
    <x v="0"/>
    <n v="4"/>
    <n v="4"/>
    <n v="2"/>
    <n v="5"/>
    <n v="4"/>
    <n v="4"/>
    <n v="1"/>
    <n v="3"/>
    <n v="4"/>
    <n v="2"/>
    <n v="4"/>
    <n v="4"/>
    <n v="4"/>
    <n v="2"/>
    <s v=""/>
    <n v="1"/>
    <x v="0"/>
    <x v="1"/>
    <x v="0"/>
    <n v="1"/>
    <m/>
    <m/>
    <m/>
    <m/>
    <m/>
    <m/>
    <m/>
    <m/>
    <m/>
    <n v="1"/>
    <n v="1"/>
    <m/>
    <n v="1"/>
    <n v="1"/>
    <m/>
    <m/>
    <m/>
    <s v="70.114.134.202"/>
    <x v="21"/>
    <d v="1899-12-30T20:43:45"/>
  </r>
  <r>
    <s v="R_1jZZgGdDxLpjxwm"/>
    <n v="0"/>
    <x v="2"/>
    <s v="Freshman"/>
    <x v="1"/>
    <x v="2"/>
    <x v="2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0"/>
    <x v="1"/>
    <b v="1"/>
    <m/>
    <m/>
    <m/>
    <m/>
    <m/>
    <m/>
    <m/>
    <m/>
    <m/>
    <m/>
    <m/>
    <n v="2"/>
    <x v="1"/>
    <n v="3"/>
    <n v="2"/>
    <n v="2"/>
    <x v="3"/>
    <n v="4"/>
    <n v="2"/>
    <n v="4"/>
    <n v="5"/>
    <n v="2"/>
    <n v="2"/>
    <n v="2"/>
    <n v="2"/>
    <n v="2"/>
    <n v="2"/>
    <n v="2"/>
    <n v="4"/>
    <n v="4"/>
    <n v="2"/>
    <s v=""/>
    <n v="1"/>
    <x v="4"/>
    <x v="1"/>
    <x v="0"/>
    <m/>
    <m/>
    <m/>
    <m/>
    <m/>
    <m/>
    <m/>
    <m/>
    <m/>
    <m/>
    <m/>
    <m/>
    <m/>
    <n v="1"/>
    <m/>
    <m/>
    <m/>
    <m/>
    <s v="173.185.54.248"/>
    <x v="21"/>
    <d v="1899-12-30T19:58:22"/>
  </r>
  <r>
    <s v="R_2EoEaxCKsSXuVA2"/>
    <n v="4"/>
    <x v="2"/>
    <s v="Freshman"/>
    <x v="2"/>
    <x v="2"/>
    <x v="2"/>
    <n v="0"/>
    <n v="1"/>
    <n v="1"/>
    <s v="ON"/>
    <s v="ON"/>
    <s v="ON"/>
    <m/>
    <s v="ON"/>
    <s v="iPod"/>
    <s v="Other"/>
    <s v="Dell"/>
    <n v="0"/>
    <n v="2"/>
    <s v="NO"/>
    <s v="FALSE"/>
    <n v="1"/>
    <m/>
    <m/>
    <m/>
    <m/>
    <m/>
    <x v="2"/>
    <x v="3"/>
    <x v="2"/>
    <b v="0"/>
    <n v="1"/>
    <n v="1"/>
    <m/>
    <n v="1"/>
    <n v="1"/>
    <m/>
    <m/>
    <m/>
    <m/>
    <n v="1"/>
    <m/>
    <n v="3"/>
    <x v="1"/>
    <n v="1"/>
    <n v="2"/>
    <n v="3"/>
    <x v="3"/>
    <n v="4"/>
    <n v="1"/>
    <n v="4"/>
    <n v="4"/>
    <n v="5"/>
    <n v="3"/>
    <n v="2"/>
    <n v="2"/>
    <n v="4"/>
    <n v="2"/>
    <n v="4"/>
    <n v="3"/>
    <n v="3"/>
    <n v="2"/>
    <s v=""/>
    <n v="1"/>
    <x v="0"/>
    <x v="0"/>
    <x v="0"/>
    <m/>
    <m/>
    <m/>
    <m/>
    <m/>
    <m/>
    <m/>
    <m/>
    <m/>
    <n v="1"/>
    <m/>
    <m/>
    <m/>
    <n v="1"/>
    <n v="1"/>
    <m/>
    <m/>
    <m/>
    <s v="70.210.196.234"/>
    <x v="21"/>
    <d v="1899-12-30T21:18:09"/>
  </r>
  <r>
    <s v="R_3kcsXhluNtryoZU"/>
    <n v="0"/>
    <x v="2"/>
    <s v="Freshman"/>
    <x v="2"/>
    <x v="4"/>
    <x v="4"/>
    <n v="0"/>
    <n v="1"/>
    <n v="1"/>
    <m/>
    <m/>
    <m/>
    <m/>
    <m/>
    <s v="iPod"/>
    <s v="Other Android"/>
    <s v="Lenovo"/>
    <n v="0"/>
    <n v="2"/>
    <s v="NO"/>
    <s v="FALSE"/>
    <n v="1"/>
    <m/>
    <m/>
    <m/>
    <m/>
    <m/>
    <x v="4"/>
    <x v="3"/>
    <x v="2"/>
    <b v="0"/>
    <m/>
    <n v="1"/>
    <n v="1"/>
    <m/>
    <m/>
    <m/>
    <n v="1"/>
    <n v="1"/>
    <n v="1"/>
    <m/>
    <m/>
    <n v="2"/>
    <x v="2"/>
    <n v="3"/>
    <n v="2"/>
    <n v="2"/>
    <x v="0"/>
    <n v="4"/>
    <n v="2"/>
    <n v="4"/>
    <n v="5"/>
    <n v="4"/>
    <n v="3"/>
    <n v="2"/>
    <n v="2"/>
    <n v="2"/>
    <n v="2"/>
    <n v="4"/>
    <n v="3"/>
    <n v="2"/>
    <n v="1"/>
    <s v=""/>
    <n v="1"/>
    <x v="0"/>
    <x v="0"/>
    <x v="0"/>
    <m/>
    <m/>
    <m/>
    <m/>
    <m/>
    <m/>
    <m/>
    <m/>
    <m/>
    <m/>
    <n v="1"/>
    <m/>
    <m/>
    <n v="1"/>
    <n v="1"/>
    <m/>
    <m/>
    <m/>
    <s v="70.114.151.58"/>
    <x v="21"/>
    <d v="1899-12-30T21:24:41"/>
  </r>
  <r>
    <s v="R_qEBpAjBu32jOGTT"/>
    <n v="0"/>
    <x v="2"/>
    <s v="Freshman"/>
    <x v="0"/>
    <x v="1"/>
    <x v="1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3"/>
    <x v="1"/>
    <x v="1"/>
    <b v="1"/>
    <m/>
    <n v="1"/>
    <m/>
    <m/>
    <m/>
    <m/>
    <m/>
    <n v="1"/>
    <m/>
    <m/>
    <m/>
    <n v="4"/>
    <x v="0"/>
    <n v="4"/>
    <n v="2"/>
    <n v="2"/>
    <x v="0"/>
    <n v="2"/>
    <n v="2"/>
    <n v="5"/>
    <n v="5"/>
    <n v="4"/>
    <n v="4"/>
    <n v="3"/>
    <n v="3"/>
    <n v="4"/>
    <n v="3"/>
    <n v="3"/>
    <n v="4"/>
    <n v="4"/>
    <n v="3"/>
    <s v=""/>
    <s v=""/>
    <x v="1"/>
    <x v="2"/>
    <x v="1"/>
    <m/>
    <m/>
    <n v="1"/>
    <m/>
    <n v="1"/>
    <m/>
    <m/>
    <m/>
    <m/>
    <n v="1"/>
    <n v="1"/>
    <m/>
    <n v="1"/>
    <n v="1"/>
    <m/>
    <m/>
    <m/>
    <m/>
    <s v="73.32.178.223"/>
    <x v="21"/>
    <d v="1899-12-30T20:50:56"/>
  </r>
  <r>
    <s v="R_w4RdPI4B4A1gHJL"/>
    <n v="0"/>
    <x v="2"/>
    <s v="Freshman"/>
    <x v="0"/>
    <x v="1"/>
    <x v="1"/>
    <n v="0"/>
    <n v="1"/>
    <n v="1"/>
    <m/>
    <m/>
    <m/>
    <m/>
    <m/>
    <s v="iPod"/>
    <m/>
    <s v="HP"/>
    <n v="0"/>
    <n v="2"/>
    <s v="NO"/>
    <s v="FALSE"/>
    <n v="1"/>
    <m/>
    <m/>
    <m/>
    <m/>
    <m/>
    <x v="4"/>
    <x v="1"/>
    <x v="1"/>
    <b v="1"/>
    <m/>
    <n v="1"/>
    <m/>
    <m/>
    <n v="1"/>
    <m/>
    <m/>
    <m/>
    <m/>
    <m/>
    <m/>
    <n v="4"/>
    <x v="2"/>
    <n v="3"/>
    <n v="2"/>
    <n v="3"/>
    <x v="1"/>
    <n v="4"/>
    <n v="4"/>
    <n v="5"/>
    <n v="4"/>
    <n v="4"/>
    <n v="4"/>
    <n v="2"/>
    <n v="2"/>
    <n v="4"/>
    <n v="3"/>
    <n v="4"/>
    <n v="4"/>
    <n v="4"/>
    <n v="2"/>
    <s v=""/>
    <n v="1"/>
    <x v="4"/>
    <x v="1"/>
    <x v="0"/>
    <n v="1"/>
    <m/>
    <m/>
    <m/>
    <m/>
    <m/>
    <n v="1"/>
    <n v="1"/>
    <m/>
    <m/>
    <m/>
    <n v="1"/>
    <m/>
    <n v="1"/>
    <n v="1"/>
    <m/>
    <m/>
    <m/>
    <s v="67.11.179.248"/>
    <x v="21"/>
    <d v="1899-12-30T21:36:22"/>
  </r>
  <r>
    <s v="R_3PO9WVQDS1UTYSz"/>
    <n v="2"/>
    <x v="2"/>
    <s v="Freshman"/>
    <x v="2"/>
    <x v="3"/>
    <x v="3"/>
    <n v="1"/>
    <n v="1"/>
    <n v="0"/>
    <s v="ON"/>
    <m/>
    <m/>
    <s v="ON"/>
    <m/>
    <s v="iPod"/>
    <s v="iPad"/>
    <s v="Apple Macbook"/>
    <n v="1"/>
    <n v="4"/>
    <s v="YES"/>
    <s v="FALSE"/>
    <n v="1"/>
    <m/>
    <m/>
    <m/>
    <m/>
    <m/>
    <x v="2"/>
    <x v="8"/>
    <x v="1"/>
    <b v="1"/>
    <m/>
    <m/>
    <m/>
    <m/>
    <m/>
    <m/>
    <n v="1"/>
    <n v="1"/>
    <n v="1"/>
    <m/>
    <m/>
    <n v="4"/>
    <x v="0"/>
    <n v="2"/>
    <n v="1"/>
    <n v="2"/>
    <x v="0"/>
    <n v="5"/>
    <n v="4"/>
    <n v="4"/>
    <n v="4"/>
    <n v="2"/>
    <n v="4"/>
    <n v="2"/>
    <n v="4"/>
    <n v="4"/>
    <n v="3"/>
    <n v="5"/>
    <n v="2"/>
    <n v="4"/>
    <n v="2"/>
    <s v=""/>
    <n v="1"/>
    <x v="0"/>
    <x v="0"/>
    <x v="0"/>
    <m/>
    <m/>
    <m/>
    <m/>
    <n v="1"/>
    <m/>
    <n v="1"/>
    <m/>
    <m/>
    <m/>
    <m/>
    <m/>
    <m/>
    <n v="1"/>
    <m/>
    <m/>
    <m/>
    <m/>
    <s v="70.234.248.189"/>
    <x v="21"/>
    <d v="1899-12-30T22:11:15"/>
  </r>
  <r>
    <s v="R_3hhhDXmplwiHw5C"/>
    <n v="0"/>
    <x v="2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5"/>
    <x v="1"/>
    <b v="1"/>
    <m/>
    <m/>
    <m/>
    <m/>
    <m/>
    <m/>
    <n v="1"/>
    <m/>
    <m/>
    <m/>
    <m/>
    <n v="4"/>
    <x v="2"/>
    <n v="3"/>
    <n v="2"/>
    <n v="3"/>
    <x v="1"/>
    <n v="4"/>
    <n v="4"/>
    <n v="4"/>
    <n v="4"/>
    <n v="3"/>
    <n v="4"/>
    <n v="2"/>
    <n v="3"/>
    <n v="4"/>
    <n v="2"/>
    <n v="2"/>
    <n v="4"/>
    <n v="4"/>
    <n v="2"/>
    <s v=""/>
    <n v="1"/>
    <x v="1"/>
    <x v="1"/>
    <x v="0"/>
    <n v="1"/>
    <m/>
    <m/>
    <m/>
    <n v="1"/>
    <n v="1"/>
    <m/>
    <n v="1"/>
    <n v="1"/>
    <n v="1"/>
    <m/>
    <m/>
    <m/>
    <n v="1"/>
    <n v="1"/>
    <m/>
    <m/>
    <m/>
    <s v="166.177.120.56"/>
    <x v="21"/>
    <d v="1899-12-30T22:48:30"/>
  </r>
  <r>
    <s v="R_3EvcnMuTRF4jZN8"/>
    <n v="0"/>
    <x v="2"/>
    <s v="Freshman"/>
    <x v="0"/>
    <x v="3"/>
    <x v="3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3"/>
    <x v="0"/>
    <x v="1"/>
    <b v="1"/>
    <m/>
    <m/>
    <m/>
    <m/>
    <m/>
    <m/>
    <m/>
    <m/>
    <m/>
    <m/>
    <m/>
    <n v="2"/>
    <x v="2"/>
    <n v="3"/>
    <n v="1"/>
    <n v="2"/>
    <x v="1"/>
    <n v="4"/>
    <n v="2"/>
    <n v="5"/>
    <n v="4"/>
    <n v="2"/>
    <n v="2"/>
    <n v="2"/>
    <n v="2"/>
    <n v="2"/>
    <n v="2"/>
    <n v="2"/>
    <n v="5"/>
    <n v="3"/>
    <n v="3"/>
    <s v=""/>
    <s v=""/>
    <x v="0"/>
    <x v="0"/>
    <x v="0"/>
    <m/>
    <m/>
    <m/>
    <m/>
    <m/>
    <m/>
    <m/>
    <m/>
    <m/>
    <m/>
    <m/>
    <m/>
    <m/>
    <n v="1"/>
    <n v="1"/>
    <m/>
    <m/>
    <m/>
    <s v="173.64.196.69"/>
    <x v="21"/>
    <d v="1899-12-30T23:10:42"/>
  </r>
  <r>
    <s v="R_Y4QUUKQloej9s0V"/>
    <n v="0"/>
    <x v="2"/>
    <s v="Freshman"/>
    <x v="2"/>
    <x v="5"/>
    <x v="5"/>
    <n v="0"/>
    <n v="1"/>
    <n v="1"/>
    <m/>
    <m/>
    <m/>
    <m/>
    <m/>
    <s v="iPod"/>
    <s v="iPad"/>
    <s v="HP"/>
    <n v="0"/>
    <n v="2"/>
    <s v="NO"/>
    <s v="FALSE"/>
    <m/>
    <m/>
    <n v="1"/>
    <m/>
    <m/>
    <m/>
    <x v="0"/>
    <x v="6"/>
    <x v="3"/>
    <b v="0"/>
    <n v="1"/>
    <n v="1"/>
    <n v="1"/>
    <n v="1"/>
    <m/>
    <n v="1"/>
    <m/>
    <n v="1"/>
    <n v="1"/>
    <m/>
    <m/>
    <n v="5"/>
    <x v="4"/>
    <n v="5"/>
    <n v="4"/>
    <n v="4"/>
    <x v="4"/>
    <n v="5"/>
    <n v="3"/>
    <n v="4"/>
    <n v="5"/>
    <n v="5"/>
    <n v="5"/>
    <n v="4"/>
    <n v="4"/>
    <n v="4"/>
    <n v="2"/>
    <n v="2"/>
    <n v="5"/>
    <n v="4"/>
    <n v="3"/>
    <s v=""/>
    <s v=""/>
    <x v="3"/>
    <x v="2"/>
    <x v="1"/>
    <n v="1"/>
    <m/>
    <m/>
    <m/>
    <n v="1"/>
    <n v="1"/>
    <m/>
    <m/>
    <m/>
    <m/>
    <m/>
    <n v="1"/>
    <n v="1"/>
    <n v="1"/>
    <n v="1"/>
    <m/>
    <m/>
    <m/>
    <s v="173.224.108.109"/>
    <x v="21"/>
    <d v="1899-12-30T23:14:44"/>
  </r>
  <r>
    <s v="R_3EWjtEhvlmWeWe9"/>
    <n v="4"/>
    <x v="2"/>
    <s v="Freshman"/>
    <x v="1"/>
    <x v="0"/>
    <x v="0"/>
    <n v="1"/>
    <n v="1"/>
    <n v="0"/>
    <s v="ON"/>
    <s v="ON"/>
    <s v="ON"/>
    <s v="ON"/>
    <m/>
    <s v="iPod"/>
    <s v="iPad"/>
    <s v="Apple Macbook"/>
    <n v="1"/>
    <n v="4"/>
    <s v="YES"/>
    <s v="FALSE"/>
    <n v="1"/>
    <m/>
    <m/>
    <m/>
    <m/>
    <m/>
    <x v="3"/>
    <x v="4"/>
    <x v="2"/>
    <b v="0"/>
    <m/>
    <n v="1"/>
    <m/>
    <m/>
    <m/>
    <m/>
    <n v="1"/>
    <n v="1"/>
    <m/>
    <n v="1"/>
    <m/>
    <n v="3"/>
    <x v="1"/>
    <n v="4"/>
    <n v="2"/>
    <n v="3"/>
    <x v="1"/>
    <n v="3"/>
    <n v="2"/>
    <n v="3"/>
    <n v="3"/>
    <n v="4"/>
    <n v="4"/>
    <n v="2"/>
    <n v="3"/>
    <n v="4"/>
    <n v="4"/>
    <n v="4"/>
    <n v="4"/>
    <n v="4"/>
    <n v="2"/>
    <s v=""/>
    <n v="1"/>
    <x v="1"/>
    <x v="1"/>
    <x v="0"/>
    <m/>
    <m/>
    <m/>
    <m/>
    <m/>
    <m/>
    <m/>
    <n v="1"/>
    <m/>
    <m/>
    <n v="1"/>
    <m/>
    <m/>
    <n v="1"/>
    <m/>
    <m/>
    <m/>
    <m/>
    <s v="107.140.138.99"/>
    <x v="21"/>
    <d v="1899-12-30T22:48:45"/>
  </r>
  <r>
    <s v="R_2wQxx0jZVBeDuGp"/>
    <n v="0"/>
    <x v="2"/>
    <s v="Freshman"/>
    <x v="2"/>
    <x v="1"/>
    <x v="1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0"/>
    <x v="0"/>
    <x v="1"/>
    <b v="1"/>
    <m/>
    <m/>
    <m/>
    <m/>
    <m/>
    <m/>
    <m/>
    <m/>
    <m/>
    <m/>
    <m/>
    <n v="2"/>
    <x v="2"/>
    <n v="2"/>
    <n v="1"/>
    <n v="1"/>
    <x v="1"/>
    <n v="4"/>
    <n v="3"/>
    <n v="4"/>
    <n v="5"/>
    <n v="3"/>
    <n v="4"/>
    <n v="1"/>
    <n v="2"/>
    <n v="3"/>
    <n v="2"/>
    <n v="2"/>
    <n v="3"/>
    <n v="4"/>
    <n v="2"/>
    <s v=""/>
    <n v="1"/>
    <x v="4"/>
    <x v="0"/>
    <x v="0"/>
    <n v="1"/>
    <m/>
    <m/>
    <m/>
    <m/>
    <m/>
    <m/>
    <m/>
    <m/>
    <m/>
    <m/>
    <m/>
    <m/>
    <n v="1"/>
    <m/>
    <m/>
    <m/>
    <m/>
    <s v="166.177.121.161"/>
    <x v="22"/>
    <d v="1899-12-30T00:01:47"/>
  </r>
  <r>
    <s v="R_2anpercemNsIkAw"/>
    <n v="0"/>
    <x v="2"/>
    <s v="Freshman"/>
    <x v="2"/>
    <x v="1"/>
    <x v="1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3"/>
    <x v="11"/>
    <x v="3"/>
    <b v="0"/>
    <n v="1"/>
    <n v="1"/>
    <n v="1"/>
    <n v="1"/>
    <n v="1"/>
    <n v="1"/>
    <n v="1"/>
    <n v="1"/>
    <n v="1"/>
    <n v="1"/>
    <n v="1"/>
    <n v="2"/>
    <x v="2"/>
    <n v="4"/>
    <n v="3"/>
    <n v="2"/>
    <x v="2"/>
    <n v="3"/>
    <n v="2"/>
    <n v="4"/>
    <n v="4"/>
    <n v="4"/>
    <n v="4"/>
    <n v="2"/>
    <n v="2"/>
    <n v="4"/>
    <n v="3"/>
    <n v="4"/>
    <n v="5"/>
    <n v="5"/>
    <n v="4"/>
    <n v="1"/>
    <s v=""/>
    <x v="4"/>
    <x v="4"/>
    <x v="1"/>
    <m/>
    <m/>
    <m/>
    <m/>
    <m/>
    <m/>
    <m/>
    <m/>
    <m/>
    <m/>
    <m/>
    <m/>
    <n v="1"/>
    <n v="1"/>
    <n v="1"/>
    <m/>
    <m/>
    <m/>
    <s v="66.190.76.7"/>
    <x v="22"/>
    <d v="1899-12-30T00:07:08"/>
  </r>
  <r>
    <s v="R_2tMybOHdzsIL23T"/>
    <n v="0"/>
    <x v="2"/>
    <s v="Freshman"/>
    <x v="1"/>
    <x v="1"/>
    <x v="1"/>
    <n v="1"/>
    <n v="1"/>
    <n v="0"/>
    <m/>
    <m/>
    <m/>
    <m/>
    <m/>
    <s v="iPod"/>
    <s v="iPad Mini"/>
    <s v="Apple Macbook"/>
    <n v="1"/>
    <n v="4"/>
    <s v="YES"/>
    <s v="FALSE"/>
    <n v="1"/>
    <m/>
    <m/>
    <m/>
    <m/>
    <m/>
    <x v="3"/>
    <x v="6"/>
    <x v="3"/>
    <b v="0"/>
    <n v="1"/>
    <n v="1"/>
    <m/>
    <n v="1"/>
    <m/>
    <n v="1"/>
    <m/>
    <n v="1"/>
    <n v="1"/>
    <n v="1"/>
    <m/>
    <n v="4"/>
    <x v="2"/>
    <n v="5"/>
    <n v="2"/>
    <n v="2"/>
    <x v="2"/>
    <n v="5"/>
    <n v="3"/>
    <n v="5"/>
    <n v="5"/>
    <n v="4"/>
    <n v="4"/>
    <n v="2"/>
    <n v="3"/>
    <n v="4"/>
    <n v="2"/>
    <n v="2"/>
    <n v="5"/>
    <n v="4"/>
    <n v="2"/>
    <s v=""/>
    <n v="1"/>
    <x v="4"/>
    <x v="2"/>
    <x v="1"/>
    <n v="1"/>
    <m/>
    <m/>
    <m/>
    <n v="1"/>
    <n v="1"/>
    <n v="1"/>
    <n v="1"/>
    <n v="1"/>
    <m/>
    <n v="1"/>
    <m/>
    <n v="1"/>
    <n v="1"/>
    <n v="1"/>
    <m/>
    <m/>
    <m/>
    <s v="162.231.213.171"/>
    <x v="22"/>
    <d v="1899-12-30T00:36:37"/>
  </r>
  <r>
    <s v="R_1qWncwv96DHPGif"/>
    <n v="5"/>
    <x v="2"/>
    <s v="Freshman"/>
    <x v="2"/>
    <x v="6"/>
    <x v="6"/>
    <n v="1"/>
    <n v="1"/>
    <n v="0"/>
    <s v="ON"/>
    <s v="ON"/>
    <s v="ON"/>
    <s v="ON"/>
    <s v="ON"/>
    <s v="iPod"/>
    <m/>
    <s v="Apple Macbook"/>
    <n v="1"/>
    <n v="3"/>
    <s v="NO"/>
    <s v="FALSE"/>
    <n v="1"/>
    <m/>
    <m/>
    <m/>
    <m/>
    <m/>
    <x v="5"/>
    <x v="10"/>
    <x v="3"/>
    <b v="0"/>
    <n v="1"/>
    <n v="1"/>
    <n v="1"/>
    <n v="1"/>
    <n v="1"/>
    <n v="1"/>
    <n v="1"/>
    <n v="1"/>
    <n v="1"/>
    <n v="1"/>
    <m/>
    <n v="4"/>
    <x v="1"/>
    <n v="3"/>
    <n v="2"/>
    <n v="3"/>
    <x v="1"/>
    <n v="4"/>
    <n v="5"/>
    <n v="5"/>
    <n v="4"/>
    <n v="4"/>
    <n v="3"/>
    <n v="3"/>
    <n v="2"/>
    <n v="3"/>
    <n v="2"/>
    <n v="2"/>
    <n v="5"/>
    <n v="5"/>
    <n v="4"/>
    <n v="1"/>
    <s v=""/>
    <x v="1"/>
    <x v="1"/>
    <x v="1"/>
    <n v="1"/>
    <m/>
    <n v="1"/>
    <n v="1"/>
    <n v="1"/>
    <n v="1"/>
    <n v="1"/>
    <n v="1"/>
    <m/>
    <m/>
    <n v="1"/>
    <n v="1"/>
    <n v="1"/>
    <n v="1"/>
    <n v="1"/>
    <m/>
    <m/>
    <m/>
    <s v="76.101.177.25"/>
    <x v="22"/>
    <d v="1899-12-30T05:39:08"/>
  </r>
  <r>
    <s v="R_XLhNbnKYGjavtxn"/>
    <n v="0"/>
    <x v="2"/>
    <s v="Freshman"/>
    <x v="2"/>
    <x v="3"/>
    <x v="3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1"/>
    <x v="1"/>
    <b v="1"/>
    <m/>
    <n v="1"/>
    <m/>
    <m/>
    <m/>
    <m/>
    <n v="1"/>
    <m/>
    <m/>
    <m/>
    <m/>
    <n v="2"/>
    <x v="2"/>
    <n v="4"/>
    <n v="1"/>
    <n v="1"/>
    <x v="0"/>
    <n v="4"/>
    <n v="2"/>
    <n v="4"/>
    <n v="5"/>
    <n v="2"/>
    <n v="2"/>
    <n v="2"/>
    <n v="4"/>
    <n v="4"/>
    <n v="2"/>
    <n v="2"/>
    <n v="4"/>
    <n v="3"/>
    <n v="2"/>
    <s v=""/>
    <n v="1"/>
    <x v="1"/>
    <x v="1"/>
    <x v="0"/>
    <m/>
    <m/>
    <m/>
    <m/>
    <m/>
    <m/>
    <m/>
    <m/>
    <m/>
    <m/>
    <m/>
    <n v="1"/>
    <m/>
    <n v="1"/>
    <n v="1"/>
    <m/>
    <m/>
    <n v="1"/>
    <s v="70.209.24.153"/>
    <x v="22"/>
    <d v="1899-12-30T06:06:27"/>
  </r>
  <r>
    <s v="R_2CjFQS01JpQM6yQ"/>
    <n v="0"/>
    <x v="2"/>
    <s v="Freshman"/>
    <x v="2"/>
    <x v="4"/>
    <x v="4"/>
    <n v="1"/>
    <n v="1"/>
    <n v="0"/>
    <m/>
    <m/>
    <m/>
    <m/>
    <m/>
    <s v="iPod"/>
    <s v="iPad Mini"/>
    <s v="Apple Macbook"/>
    <n v="1"/>
    <n v="4"/>
    <s v="YES"/>
    <s v="FALSE"/>
    <n v="1"/>
    <m/>
    <m/>
    <m/>
    <m/>
    <m/>
    <x v="5"/>
    <x v="0"/>
    <x v="1"/>
    <b v="1"/>
    <m/>
    <m/>
    <m/>
    <m/>
    <m/>
    <m/>
    <m/>
    <m/>
    <m/>
    <m/>
    <m/>
    <n v="3"/>
    <x v="1"/>
    <n v="2"/>
    <n v="1"/>
    <n v="2"/>
    <x v="3"/>
    <n v="4"/>
    <n v="1"/>
    <n v="4"/>
    <n v="5"/>
    <n v="4"/>
    <n v="2"/>
    <n v="2"/>
    <n v="2"/>
    <n v="4"/>
    <n v="4"/>
    <n v="2"/>
    <n v="4"/>
    <n v="2"/>
    <n v="4"/>
    <n v="1"/>
    <s v=""/>
    <x v="0"/>
    <x v="0"/>
    <x v="0"/>
    <m/>
    <m/>
    <m/>
    <m/>
    <m/>
    <m/>
    <m/>
    <m/>
    <m/>
    <n v="1"/>
    <m/>
    <m/>
    <m/>
    <n v="1"/>
    <m/>
    <m/>
    <m/>
    <m/>
    <s v="173.175.42.155"/>
    <x v="22"/>
    <d v="1899-12-30T09:17:09"/>
  </r>
  <r>
    <s v="R_DoPixAMAIgTVJsJ"/>
    <n v="4"/>
    <x v="2"/>
    <s v="Junior"/>
    <x v="2"/>
    <x v="0"/>
    <x v="0"/>
    <n v="0"/>
    <n v="1"/>
    <n v="1"/>
    <s v="ON"/>
    <s v="ON"/>
    <s v="ON"/>
    <s v="ON"/>
    <m/>
    <s v="iPod"/>
    <m/>
    <s v="HP"/>
    <n v="0"/>
    <n v="2"/>
    <s v="NO"/>
    <s v="FALSE"/>
    <n v="1"/>
    <m/>
    <m/>
    <m/>
    <m/>
    <m/>
    <x v="2"/>
    <x v="4"/>
    <x v="2"/>
    <b v="0"/>
    <m/>
    <n v="1"/>
    <m/>
    <m/>
    <m/>
    <n v="1"/>
    <m/>
    <n v="1"/>
    <n v="1"/>
    <m/>
    <m/>
    <n v="3"/>
    <x v="2"/>
    <n v="4"/>
    <n v="2"/>
    <n v="1"/>
    <x v="0"/>
    <n v="4"/>
    <n v="5"/>
    <n v="5"/>
    <n v="4"/>
    <n v="4"/>
    <n v="5"/>
    <n v="4"/>
    <n v="4"/>
    <n v="4"/>
    <n v="4"/>
    <n v="4"/>
    <n v="4"/>
    <n v="4"/>
    <n v="2"/>
    <s v=""/>
    <n v="1"/>
    <x v="0"/>
    <x v="2"/>
    <x v="1"/>
    <m/>
    <m/>
    <n v="1"/>
    <m/>
    <m/>
    <m/>
    <m/>
    <m/>
    <m/>
    <m/>
    <m/>
    <n v="1"/>
    <n v="1"/>
    <n v="1"/>
    <n v="1"/>
    <m/>
    <m/>
    <m/>
    <s v="172.56.9.68"/>
    <x v="22"/>
    <d v="1899-12-30T09:23:44"/>
  </r>
  <r>
    <s v="R_2VI1RyVu24Mzh9z"/>
    <n v="5"/>
    <x v="2"/>
    <s v="Freshman"/>
    <x v="1"/>
    <x v="0"/>
    <x v="0"/>
    <n v="1"/>
    <n v="1"/>
    <n v="0"/>
    <s v="ON"/>
    <s v="ON"/>
    <s v="ON"/>
    <s v="ON"/>
    <s v="ON"/>
    <s v="iPod"/>
    <s v="Other"/>
    <s v="Apple Macbook"/>
    <n v="1"/>
    <n v="3"/>
    <s v="NO"/>
    <s v="FALSE"/>
    <n v="1"/>
    <m/>
    <m/>
    <m/>
    <m/>
    <m/>
    <x v="2"/>
    <x v="1"/>
    <x v="1"/>
    <b v="1"/>
    <m/>
    <n v="1"/>
    <m/>
    <m/>
    <m/>
    <m/>
    <n v="1"/>
    <m/>
    <m/>
    <m/>
    <m/>
    <n v="4"/>
    <x v="1"/>
    <n v="2"/>
    <n v="1"/>
    <n v="2"/>
    <x v="0"/>
    <n v="4"/>
    <n v="2"/>
    <n v="4"/>
    <n v="3"/>
    <n v="2"/>
    <n v="2"/>
    <n v="2"/>
    <n v="2"/>
    <n v="2"/>
    <n v="2"/>
    <n v="2"/>
    <n v="4"/>
    <n v="4"/>
    <n v="2"/>
    <s v=""/>
    <n v="1"/>
    <x v="1"/>
    <x v="1"/>
    <x v="0"/>
    <m/>
    <m/>
    <m/>
    <m/>
    <m/>
    <n v="1"/>
    <m/>
    <n v="1"/>
    <m/>
    <m/>
    <m/>
    <m/>
    <m/>
    <n v="1"/>
    <m/>
    <m/>
    <m/>
    <m/>
    <s v="208.84.138.13"/>
    <x v="22"/>
    <d v="1899-12-30T09:34:52"/>
  </r>
  <r>
    <s v="R_2qjAe96216h5UQF"/>
    <n v="0"/>
    <x v="2"/>
    <s v="Freshman"/>
    <x v="0"/>
    <x v="0"/>
    <x v="0"/>
    <n v="0"/>
    <n v="1"/>
    <n v="1"/>
    <m/>
    <m/>
    <m/>
    <m/>
    <m/>
    <s v="iPod"/>
    <s v="Other"/>
    <s v="Dell"/>
    <n v="0"/>
    <n v="2"/>
    <s v="NO"/>
    <s v="FALSE"/>
    <n v="1"/>
    <m/>
    <m/>
    <m/>
    <m/>
    <m/>
    <x v="6"/>
    <x v="0"/>
    <x v="1"/>
    <b v="1"/>
    <m/>
    <m/>
    <m/>
    <m/>
    <m/>
    <m/>
    <m/>
    <m/>
    <m/>
    <m/>
    <m/>
    <n v="3"/>
    <x v="2"/>
    <n v="2"/>
    <n v="1"/>
    <n v="2"/>
    <x v="3"/>
    <n v="2"/>
    <n v="2"/>
    <n v="3"/>
    <n v="2"/>
    <n v="2"/>
    <n v="2"/>
    <n v="2"/>
    <n v="2"/>
    <n v="2"/>
    <n v="3"/>
    <n v="2"/>
    <n v="2"/>
    <n v="2"/>
    <n v="2"/>
    <s v=""/>
    <n v="1"/>
    <x v="0"/>
    <x v="1"/>
    <x v="0"/>
    <m/>
    <m/>
    <m/>
    <m/>
    <m/>
    <m/>
    <m/>
    <m/>
    <m/>
    <m/>
    <m/>
    <m/>
    <m/>
    <n v="1"/>
    <n v="1"/>
    <m/>
    <m/>
    <m/>
    <s v="208.124.10.71"/>
    <x v="22"/>
    <d v="1899-12-30T09:41:41"/>
  </r>
  <r>
    <s v="R_2YrIgGo1xvxwRyh"/>
    <n v="1"/>
    <x v="2"/>
    <s v="Freshman"/>
    <x v="2"/>
    <x v="0"/>
    <x v="0"/>
    <n v="0"/>
    <n v="1"/>
    <n v="1"/>
    <m/>
    <m/>
    <m/>
    <s v="ON"/>
    <m/>
    <s v="iPod"/>
    <s v="Other"/>
    <s v="Lenovo"/>
    <n v="0"/>
    <n v="2"/>
    <s v="NO"/>
    <s v="FALSE"/>
    <n v="1"/>
    <m/>
    <m/>
    <m/>
    <m/>
    <m/>
    <x v="6"/>
    <x v="0"/>
    <x v="1"/>
    <b v="1"/>
    <m/>
    <m/>
    <m/>
    <m/>
    <m/>
    <m/>
    <m/>
    <m/>
    <m/>
    <m/>
    <m/>
    <n v="3"/>
    <x v="2"/>
    <n v="1"/>
    <n v="1"/>
    <n v="1"/>
    <x v="3"/>
    <n v="4"/>
    <n v="2"/>
    <n v="4"/>
    <n v="3"/>
    <n v="2"/>
    <n v="2"/>
    <n v="2"/>
    <n v="2"/>
    <n v="3"/>
    <n v="2"/>
    <n v="3"/>
    <n v="4"/>
    <n v="2"/>
    <n v="2"/>
    <s v=""/>
    <n v="1"/>
    <x v="0"/>
    <x v="0"/>
    <x v="0"/>
    <m/>
    <m/>
    <m/>
    <m/>
    <n v="1"/>
    <m/>
    <m/>
    <n v="1"/>
    <m/>
    <m/>
    <m/>
    <m/>
    <m/>
    <n v="1"/>
    <m/>
    <m/>
    <m/>
    <m/>
    <s v="66.112.236.29"/>
    <x v="22"/>
    <d v="1899-12-30T10:30:28"/>
  </r>
  <r>
    <s v="R_2RaVK2Yd1BxTPAS"/>
    <n v="0"/>
    <x v="2"/>
    <s v="Freshman"/>
    <x v="0"/>
    <x v="6"/>
    <x v="6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0"/>
    <x v="5"/>
    <x v="1"/>
    <b v="1"/>
    <m/>
    <m/>
    <m/>
    <m/>
    <m/>
    <m/>
    <n v="1"/>
    <m/>
    <m/>
    <m/>
    <m/>
    <n v="2"/>
    <x v="2"/>
    <n v="3"/>
    <n v="1"/>
    <n v="1"/>
    <x v="0"/>
    <n v="4"/>
    <n v="1"/>
    <n v="4"/>
    <n v="3"/>
    <n v="2"/>
    <n v="2"/>
    <n v="2"/>
    <n v="2"/>
    <n v="2"/>
    <n v="2"/>
    <n v="2"/>
    <n v="4"/>
    <n v="3"/>
    <n v="2"/>
    <s v=""/>
    <n v="1"/>
    <x v="0"/>
    <x v="0"/>
    <x v="0"/>
    <m/>
    <m/>
    <m/>
    <m/>
    <m/>
    <m/>
    <m/>
    <m/>
    <n v="1"/>
    <m/>
    <n v="1"/>
    <n v="1"/>
    <m/>
    <n v="1"/>
    <n v="1"/>
    <m/>
    <m/>
    <m/>
    <s v="107.107.187.169"/>
    <x v="22"/>
    <d v="1899-12-30T10:32:39"/>
  </r>
  <r>
    <s v="R_1i8pl8hS9UC8K7u"/>
    <n v="5"/>
    <x v="2"/>
    <s v="Freshman"/>
    <x v="2"/>
    <x v="4"/>
    <x v="4"/>
    <n v="0"/>
    <n v="1"/>
    <n v="1"/>
    <s v="ON"/>
    <s v="ON"/>
    <s v="ON"/>
    <s v="ON"/>
    <s v="ON"/>
    <s v="iPod"/>
    <s v="Other"/>
    <s v="Dell"/>
    <n v="0"/>
    <n v="2"/>
    <s v="NO"/>
    <s v="FALSE"/>
    <n v="1"/>
    <m/>
    <m/>
    <m/>
    <m/>
    <m/>
    <x v="3"/>
    <x v="5"/>
    <x v="1"/>
    <b v="1"/>
    <m/>
    <m/>
    <m/>
    <m/>
    <m/>
    <m/>
    <n v="1"/>
    <m/>
    <m/>
    <m/>
    <m/>
    <n v="2"/>
    <x v="0"/>
    <n v="2"/>
    <n v="1"/>
    <n v="1"/>
    <x v="3"/>
    <n v="4"/>
    <n v="1"/>
    <n v="5"/>
    <n v="3"/>
    <n v="3"/>
    <n v="1"/>
    <n v="1"/>
    <n v="3"/>
    <n v="3"/>
    <n v="2"/>
    <n v="2"/>
    <n v="3"/>
    <n v="4"/>
    <n v="1"/>
    <s v=""/>
    <n v="1"/>
    <x v="0"/>
    <x v="0"/>
    <x v="0"/>
    <m/>
    <m/>
    <m/>
    <m/>
    <m/>
    <m/>
    <m/>
    <m/>
    <m/>
    <m/>
    <m/>
    <m/>
    <m/>
    <n v="1"/>
    <n v="1"/>
    <m/>
    <m/>
    <m/>
    <s v="97.99.107.235"/>
    <x v="22"/>
    <d v="1899-12-30T11:11:13"/>
  </r>
  <r>
    <s v="R_UJQP3Q2cvxYTFgB"/>
    <n v="0"/>
    <x v="2"/>
    <s v="Freshman"/>
    <x v="2"/>
    <x v="0"/>
    <x v="0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5"/>
    <x v="1"/>
    <b v="1"/>
    <m/>
    <m/>
    <m/>
    <m/>
    <m/>
    <m/>
    <m/>
    <n v="1"/>
    <m/>
    <m/>
    <m/>
    <n v="4"/>
    <x v="2"/>
    <n v="4"/>
    <n v="1"/>
    <n v="1"/>
    <x v="0"/>
    <n v="2"/>
    <n v="2"/>
    <n v="4"/>
    <n v="3"/>
    <n v="4"/>
    <n v="4"/>
    <n v="2"/>
    <n v="4"/>
    <n v="4"/>
    <n v="2"/>
    <n v="2"/>
    <n v="5"/>
    <n v="4"/>
    <n v="2"/>
    <s v=""/>
    <n v="1"/>
    <x v="0"/>
    <x v="0"/>
    <x v="0"/>
    <n v="1"/>
    <m/>
    <m/>
    <m/>
    <m/>
    <m/>
    <m/>
    <n v="1"/>
    <n v="1"/>
    <n v="1"/>
    <n v="1"/>
    <n v="1"/>
    <m/>
    <n v="1"/>
    <n v="1"/>
    <m/>
    <m/>
    <m/>
    <s v="107.107.185.221"/>
    <x v="22"/>
    <d v="1899-12-30T11:43:27"/>
  </r>
  <r>
    <s v="R_3oIazK30GevZtAd"/>
    <n v="0"/>
    <x v="2"/>
    <s v="Freshman"/>
    <x v="1"/>
    <x v="0"/>
    <x v="0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3"/>
    <x v="2"/>
    <x v="2"/>
    <b v="0"/>
    <m/>
    <n v="1"/>
    <n v="1"/>
    <n v="1"/>
    <m/>
    <m/>
    <n v="1"/>
    <n v="1"/>
    <n v="1"/>
    <m/>
    <m/>
    <n v="4"/>
    <x v="1"/>
    <n v="5"/>
    <n v="3"/>
    <n v="4"/>
    <x v="2"/>
    <n v="4"/>
    <n v="4"/>
    <n v="4"/>
    <n v="4"/>
    <n v="5"/>
    <n v="3"/>
    <n v="5"/>
    <n v="3"/>
    <n v="4"/>
    <n v="2"/>
    <n v="3"/>
    <n v="4"/>
    <n v="5"/>
    <n v="4"/>
    <n v="1"/>
    <s v=""/>
    <x v="2"/>
    <x v="2"/>
    <x v="1"/>
    <n v="1"/>
    <m/>
    <m/>
    <m/>
    <m/>
    <m/>
    <m/>
    <n v="1"/>
    <m/>
    <n v="1"/>
    <n v="1"/>
    <n v="1"/>
    <n v="1"/>
    <n v="1"/>
    <n v="1"/>
    <m/>
    <n v="1"/>
    <n v="1"/>
    <s v="70.210.230.85"/>
    <x v="22"/>
    <d v="1899-12-30T12:38:01"/>
  </r>
  <r>
    <s v="R_2fyrW55gc6VRqnL"/>
    <n v="2"/>
    <x v="2"/>
    <s v="Sophomore"/>
    <x v="0"/>
    <x v="0"/>
    <x v="0"/>
    <n v="1"/>
    <n v="1"/>
    <n v="0"/>
    <s v="ON"/>
    <s v="ON"/>
    <m/>
    <m/>
    <m/>
    <s v="iPod"/>
    <s v="iPad"/>
    <s v="Apple Macbook"/>
    <n v="1"/>
    <n v="4"/>
    <s v="YES"/>
    <s v="FALSE"/>
    <n v="1"/>
    <m/>
    <m/>
    <m/>
    <m/>
    <m/>
    <x v="0"/>
    <x v="5"/>
    <x v="1"/>
    <b v="1"/>
    <m/>
    <n v="1"/>
    <m/>
    <m/>
    <m/>
    <m/>
    <m/>
    <m/>
    <m/>
    <m/>
    <m/>
    <n v="3"/>
    <x v="0"/>
    <n v="1"/>
    <n v="1"/>
    <n v="1"/>
    <x v="0"/>
    <n v="4"/>
    <n v="2"/>
    <n v="4"/>
    <n v="4"/>
    <n v="2"/>
    <n v="2"/>
    <n v="1"/>
    <n v="1"/>
    <n v="1"/>
    <n v="1"/>
    <n v="1"/>
    <n v="4"/>
    <n v="5"/>
    <n v="2"/>
    <s v=""/>
    <n v="1"/>
    <x v="0"/>
    <x v="0"/>
    <x v="0"/>
    <m/>
    <m/>
    <m/>
    <m/>
    <n v="1"/>
    <m/>
    <m/>
    <n v="1"/>
    <m/>
    <m/>
    <m/>
    <n v="1"/>
    <m/>
    <n v="1"/>
    <n v="1"/>
    <m/>
    <m/>
    <m/>
    <s v="128.62.48.125"/>
    <x v="22"/>
    <d v="1899-12-30T12:58:27"/>
  </r>
  <r>
    <s v="R_1mJLiKRgP8pfgyg"/>
    <n v="5"/>
    <x v="2"/>
    <s v="Freshman"/>
    <x v="0"/>
    <x v="1"/>
    <x v="1"/>
    <n v="1"/>
    <n v="1"/>
    <n v="0"/>
    <s v="ON"/>
    <s v="ON"/>
    <s v="ON"/>
    <s v="ON"/>
    <s v="ON"/>
    <s v="iPod"/>
    <s v="Surface"/>
    <s v="Apple Macbook"/>
    <n v="1"/>
    <n v="3"/>
    <s v="NO"/>
    <s v="FALSE"/>
    <n v="1"/>
    <m/>
    <m/>
    <m/>
    <m/>
    <m/>
    <x v="4"/>
    <x v="8"/>
    <x v="1"/>
    <b v="0"/>
    <n v="1"/>
    <n v="1"/>
    <m/>
    <m/>
    <m/>
    <m/>
    <m/>
    <m/>
    <n v="1"/>
    <m/>
    <m/>
    <n v="5"/>
    <x v="2"/>
    <n v="5"/>
    <n v="3"/>
    <n v="5"/>
    <x v="4"/>
    <n v="5"/>
    <n v="2"/>
    <n v="5"/>
    <n v="5"/>
    <n v="3"/>
    <n v="4"/>
    <n v="3"/>
    <n v="2"/>
    <n v="5"/>
    <n v="2"/>
    <n v="2"/>
    <n v="3"/>
    <n v="2"/>
    <n v="4"/>
    <n v="1"/>
    <s v=""/>
    <x v="2"/>
    <x v="1"/>
    <x v="1"/>
    <n v="1"/>
    <n v="1"/>
    <n v="1"/>
    <m/>
    <n v="1"/>
    <n v="1"/>
    <m/>
    <n v="1"/>
    <m/>
    <n v="1"/>
    <n v="1"/>
    <n v="1"/>
    <m/>
    <n v="1"/>
    <n v="1"/>
    <m/>
    <m/>
    <m/>
    <s v="108.203.113.127"/>
    <x v="22"/>
    <d v="1899-12-30T13:03:37"/>
  </r>
  <r>
    <s v="R_3JsLwkQkLtqu620"/>
    <n v="1"/>
    <x v="2"/>
    <s v="Freshman"/>
    <x v="0"/>
    <x v="1"/>
    <x v="1"/>
    <n v="1"/>
    <n v="1"/>
    <n v="0"/>
    <m/>
    <m/>
    <s v="ON"/>
    <m/>
    <m/>
    <s v="iPod"/>
    <m/>
    <s v="Apple Macbook"/>
    <n v="1"/>
    <n v="3"/>
    <s v="NO"/>
    <s v="FALSE"/>
    <n v="1"/>
    <m/>
    <m/>
    <m/>
    <m/>
    <m/>
    <x v="2"/>
    <x v="8"/>
    <x v="1"/>
    <b v="1"/>
    <m/>
    <m/>
    <m/>
    <m/>
    <m/>
    <m/>
    <n v="1"/>
    <n v="1"/>
    <n v="1"/>
    <m/>
    <m/>
    <n v="2"/>
    <x v="2"/>
    <n v="2"/>
    <n v="1"/>
    <n v="1"/>
    <x v="3"/>
    <n v="1"/>
    <n v="2"/>
    <n v="2"/>
    <n v="5"/>
    <n v="3"/>
    <n v="2"/>
    <n v="2"/>
    <n v="2"/>
    <n v="4"/>
    <n v="2"/>
    <n v="2"/>
    <n v="4"/>
    <n v="4"/>
    <n v="2"/>
    <s v=""/>
    <n v="1"/>
    <x v="0"/>
    <x v="0"/>
    <x v="0"/>
    <m/>
    <m/>
    <m/>
    <m/>
    <m/>
    <m/>
    <m/>
    <m/>
    <m/>
    <n v="1"/>
    <n v="1"/>
    <m/>
    <m/>
    <n v="1"/>
    <n v="1"/>
    <m/>
    <m/>
    <m/>
    <s v="98.200.225.104"/>
    <x v="22"/>
    <d v="1899-12-30T13:18:33"/>
  </r>
  <r>
    <s v="R_2rPE52v1J8mhXb4"/>
    <n v="0"/>
    <x v="2"/>
    <s v="Freshman"/>
    <x v="1"/>
    <x v="0"/>
    <x v="0"/>
    <n v="0"/>
    <n v="0"/>
    <n v="0"/>
    <m/>
    <m/>
    <m/>
    <m/>
    <m/>
    <s v="Other"/>
    <m/>
    <s v="Dell"/>
    <n v="0"/>
    <n v="1"/>
    <s v="NO"/>
    <s v="FALSE"/>
    <n v="1"/>
    <m/>
    <m/>
    <m/>
    <m/>
    <m/>
    <x v="3"/>
    <x v="9"/>
    <x v="3"/>
    <b v="0"/>
    <n v="1"/>
    <m/>
    <m/>
    <n v="1"/>
    <n v="1"/>
    <n v="1"/>
    <n v="1"/>
    <n v="1"/>
    <n v="1"/>
    <n v="1"/>
    <m/>
    <n v="4"/>
    <x v="1"/>
    <n v="4"/>
    <n v="2"/>
    <n v="2"/>
    <x v="1"/>
    <n v="4"/>
    <n v="3"/>
    <n v="4"/>
    <n v="5"/>
    <n v="4"/>
    <n v="4"/>
    <n v="4"/>
    <n v="3"/>
    <n v="4"/>
    <n v="2"/>
    <n v="2"/>
    <n v="4"/>
    <n v="5"/>
    <n v="4"/>
    <n v="1"/>
    <s v=""/>
    <x v="1"/>
    <x v="4"/>
    <x v="1"/>
    <m/>
    <m/>
    <m/>
    <m/>
    <m/>
    <m/>
    <n v="1"/>
    <n v="1"/>
    <m/>
    <n v="1"/>
    <n v="1"/>
    <m/>
    <n v="1"/>
    <n v="1"/>
    <n v="1"/>
    <m/>
    <n v="1"/>
    <m/>
    <s v="71.191.88.62"/>
    <x v="22"/>
    <d v="1899-12-30T13:50:26"/>
  </r>
  <r>
    <s v="R_2v35xNgcqaafiBg"/>
    <n v="0"/>
    <x v="2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1"/>
    <x v="1"/>
    <x v="1"/>
    <b v="1"/>
    <m/>
    <n v="1"/>
    <m/>
    <m/>
    <m/>
    <m/>
    <m/>
    <m/>
    <n v="1"/>
    <m/>
    <m/>
    <n v="2"/>
    <x v="1"/>
    <n v="2"/>
    <n v="1"/>
    <n v="1"/>
    <x v="0"/>
    <n v="5"/>
    <n v="3"/>
    <n v="5"/>
    <n v="5"/>
    <n v="2"/>
    <n v="2"/>
    <n v="2"/>
    <n v="2"/>
    <n v="4"/>
    <n v="2"/>
    <n v="3"/>
    <n v="3"/>
    <n v="4"/>
    <n v="3"/>
    <s v=""/>
    <s v=""/>
    <x v="0"/>
    <x v="4"/>
    <x v="0"/>
    <n v="1"/>
    <m/>
    <m/>
    <m/>
    <n v="1"/>
    <m/>
    <m/>
    <m/>
    <m/>
    <n v="1"/>
    <m/>
    <m/>
    <n v="1"/>
    <n v="1"/>
    <n v="1"/>
    <m/>
    <m/>
    <m/>
    <s v="66.112.236.40"/>
    <x v="22"/>
    <d v="1899-12-30T14:11:03"/>
  </r>
  <r>
    <s v="R_3dK8qp8lHMdG8Z8"/>
    <n v="0"/>
    <x v="2"/>
    <s v="Freshman"/>
    <x v="0"/>
    <x v="0"/>
    <x v="0"/>
    <n v="0"/>
    <n v="1"/>
    <n v="1"/>
    <m/>
    <m/>
    <m/>
    <m/>
    <m/>
    <s v="iPod"/>
    <s v="Surface"/>
    <s v="Other"/>
    <n v="0"/>
    <n v="2"/>
    <s v="NO"/>
    <s v="FALSE"/>
    <n v="1"/>
    <m/>
    <m/>
    <m/>
    <m/>
    <m/>
    <x v="3"/>
    <x v="5"/>
    <x v="1"/>
    <b v="1"/>
    <m/>
    <m/>
    <m/>
    <m/>
    <m/>
    <m/>
    <n v="1"/>
    <m/>
    <m/>
    <m/>
    <m/>
    <n v="3"/>
    <x v="3"/>
    <n v="4"/>
    <n v="1"/>
    <n v="1"/>
    <x v="1"/>
    <n v="3"/>
    <n v="2"/>
    <n v="4"/>
    <n v="5"/>
    <n v="5"/>
    <n v="3"/>
    <n v="3"/>
    <n v="3"/>
    <n v="4"/>
    <n v="3"/>
    <n v="3"/>
    <n v="4"/>
    <n v="5"/>
    <n v="3"/>
    <s v=""/>
    <s v=""/>
    <x v="1"/>
    <x v="1"/>
    <x v="0"/>
    <m/>
    <m/>
    <m/>
    <m/>
    <m/>
    <m/>
    <m/>
    <m/>
    <m/>
    <m/>
    <n v="1"/>
    <m/>
    <m/>
    <n v="1"/>
    <n v="1"/>
    <m/>
    <m/>
    <m/>
    <s v="71.252.191.226"/>
    <x v="22"/>
    <d v="1899-12-30T14:11:49"/>
  </r>
  <r>
    <s v="R_4YHX9hBFwaQlQI1"/>
    <n v="0"/>
    <x v="2"/>
    <s v="Freshman"/>
    <x v="2"/>
    <x v="0"/>
    <x v="0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3"/>
    <x v="8"/>
    <x v="1"/>
    <b v="1"/>
    <m/>
    <n v="1"/>
    <m/>
    <m/>
    <m/>
    <m/>
    <m/>
    <n v="1"/>
    <n v="1"/>
    <m/>
    <m/>
    <n v="2"/>
    <x v="2"/>
    <n v="4"/>
    <n v="1"/>
    <n v="3"/>
    <x v="1"/>
    <n v="4"/>
    <n v="4"/>
    <n v="4"/>
    <n v="1"/>
    <n v="2"/>
    <n v="3"/>
    <n v="1"/>
    <n v="2"/>
    <n v="3"/>
    <n v="2"/>
    <n v="2"/>
    <n v="4"/>
    <n v="4"/>
    <n v="2"/>
    <s v=""/>
    <n v="1"/>
    <x v="2"/>
    <x v="0"/>
    <x v="1"/>
    <m/>
    <m/>
    <m/>
    <m/>
    <m/>
    <m/>
    <m/>
    <n v="1"/>
    <n v="1"/>
    <m/>
    <m/>
    <m/>
    <m/>
    <n v="1"/>
    <n v="1"/>
    <m/>
    <m/>
    <m/>
    <s v="24.55.34.96"/>
    <x v="22"/>
    <d v="1899-12-30T14:16:53"/>
  </r>
  <r>
    <s v="R_V2OxpLSLHv9IzG9"/>
    <n v="0"/>
    <x v="2"/>
    <s v="Freshman"/>
    <x v="0"/>
    <x v="1"/>
    <x v="1"/>
    <n v="1"/>
    <n v="1"/>
    <n v="0"/>
    <m/>
    <m/>
    <m/>
    <m/>
    <m/>
    <s v="iPod"/>
    <s v="Surface"/>
    <s v="Apple Macbook"/>
    <n v="1"/>
    <n v="3"/>
    <s v="NO"/>
    <s v="FALSE"/>
    <n v="1"/>
    <m/>
    <m/>
    <m/>
    <m/>
    <m/>
    <x v="0"/>
    <x v="1"/>
    <x v="1"/>
    <b v="0"/>
    <m/>
    <m/>
    <n v="1"/>
    <m/>
    <m/>
    <m/>
    <n v="1"/>
    <m/>
    <m/>
    <m/>
    <m/>
    <n v="3"/>
    <x v="1"/>
    <n v="4"/>
    <n v="3"/>
    <n v="2"/>
    <x v="1"/>
    <n v="5"/>
    <n v="4"/>
    <n v="5"/>
    <n v="5"/>
    <n v="4"/>
    <n v="4"/>
    <n v="2"/>
    <n v="4"/>
    <n v="4"/>
    <n v="3"/>
    <n v="4"/>
    <n v="3"/>
    <n v="3"/>
    <n v="3"/>
    <s v=""/>
    <s v=""/>
    <x v="0"/>
    <x v="4"/>
    <x v="0"/>
    <m/>
    <m/>
    <m/>
    <m/>
    <m/>
    <m/>
    <m/>
    <m/>
    <m/>
    <n v="1"/>
    <n v="1"/>
    <m/>
    <m/>
    <n v="1"/>
    <m/>
    <m/>
    <m/>
    <m/>
    <s v="98.254.118.75"/>
    <x v="22"/>
    <d v="1899-12-30T14:25:12"/>
  </r>
  <r>
    <s v="R_3D6jkp1doPQmqJs"/>
    <n v="2"/>
    <x v="2"/>
    <s v="Freshman"/>
    <x v="0"/>
    <x v="1"/>
    <x v="1"/>
    <n v="0"/>
    <n v="0"/>
    <n v="0"/>
    <m/>
    <m/>
    <s v="ON"/>
    <s v="ON"/>
    <m/>
    <s v="iPod"/>
    <m/>
    <s v="Dell"/>
    <n v="0"/>
    <n v="1"/>
    <s v="NO"/>
    <s v="FALSE"/>
    <m/>
    <m/>
    <n v="1"/>
    <m/>
    <m/>
    <m/>
    <x v="5"/>
    <x v="0"/>
    <x v="1"/>
    <b v="1"/>
    <m/>
    <m/>
    <m/>
    <m/>
    <m/>
    <m/>
    <m/>
    <m/>
    <m/>
    <m/>
    <m/>
    <n v="3"/>
    <x v="0"/>
    <n v="4"/>
    <n v="1"/>
    <n v="1"/>
    <x v="1"/>
    <n v="4"/>
    <n v="3"/>
    <n v="5"/>
    <n v="4"/>
    <n v="4"/>
    <n v="4"/>
    <n v="3"/>
    <n v="4"/>
    <n v="4"/>
    <n v="3"/>
    <n v="3"/>
    <n v="4"/>
    <n v="4"/>
    <n v="4"/>
    <n v="1"/>
    <s v=""/>
    <x v="4"/>
    <x v="4"/>
    <x v="0"/>
    <n v="1"/>
    <m/>
    <m/>
    <m/>
    <n v="1"/>
    <m/>
    <n v="1"/>
    <n v="1"/>
    <m/>
    <m/>
    <m/>
    <n v="1"/>
    <m/>
    <n v="1"/>
    <n v="1"/>
    <m/>
    <m/>
    <m/>
    <s v="70.117.124.161"/>
    <x v="22"/>
    <d v="1899-12-30T14:48:52"/>
  </r>
  <r>
    <s v="R_3GuCs6MkZCqP6Xf"/>
    <n v="5"/>
    <x v="2"/>
    <s v="Freshman"/>
    <x v="0"/>
    <x v="0"/>
    <x v="0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0"/>
    <x v="5"/>
    <x v="1"/>
    <b v="1"/>
    <m/>
    <m/>
    <m/>
    <m/>
    <m/>
    <m/>
    <m/>
    <n v="1"/>
    <m/>
    <m/>
    <m/>
    <n v="4"/>
    <x v="0"/>
    <n v="3"/>
    <n v="1"/>
    <n v="1"/>
    <x v="0"/>
    <n v="2"/>
    <n v="2"/>
    <n v="4"/>
    <n v="2"/>
    <n v="3"/>
    <n v="2"/>
    <n v="2"/>
    <n v="2"/>
    <n v="3"/>
    <n v="2"/>
    <n v="2"/>
    <n v="2"/>
    <n v="4"/>
    <n v="2"/>
    <s v=""/>
    <n v="1"/>
    <x v="0"/>
    <x v="0"/>
    <x v="0"/>
    <m/>
    <m/>
    <m/>
    <m/>
    <n v="1"/>
    <m/>
    <m/>
    <n v="1"/>
    <m/>
    <m/>
    <m/>
    <n v="1"/>
    <m/>
    <n v="1"/>
    <n v="1"/>
    <m/>
    <m/>
    <m/>
    <s v="76.31.160.50"/>
    <x v="22"/>
    <d v="1899-12-30T15:30:39"/>
  </r>
  <r>
    <s v="R_2tgRppZiFVtsIrG"/>
    <n v="0"/>
    <x v="2"/>
    <s v="Freshman"/>
    <x v="0"/>
    <x v="5"/>
    <x v="5"/>
    <n v="0"/>
    <n v="1"/>
    <n v="1"/>
    <m/>
    <m/>
    <m/>
    <m/>
    <m/>
    <s v="iPod"/>
    <s v="Other"/>
    <s v="Lenovo"/>
    <n v="0"/>
    <n v="2"/>
    <s v="NO"/>
    <s v="FALSE"/>
    <n v="1"/>
    <m/>
    <m/>
    <m/>
    <m/>
    <m/>
    <x v="3"/>
    <x v="0"/>
    <x v="1"/>
    <b v="1"/>
    <m/>
    <m/>
    <m/>
    <m/>
    <m/>
    <m/>
    <m/>
    <m/>
    <m/>
    <m/>
    <m/>
    <n v="3"/>
    <x v="2"/>
    <n v="5"/>
    <n v="2"/>
    <n v="2"/>
    <x v="2"/>
    <n v="4"/>
    <n v="2"/>
    <n v="4"/>
    <n v="4"/>
    <n v="3"/>
    <n v="3"/>
    <n v="3"/>
    <n v="2"/>
    <n v="3"/>
    <n v="3"/>
    <n v="3"/>
    <n v="4"/>
    <n v="4"/>
    <n v="4"/>
    <n v="1"/>
    <s v=""/>
    <x v="2"/>
    <x v="4"/>
    <x v="1"/>
    <m/>
    <m/>
    <m/>
    <m/>
    <m/>
    <m/>
    <m/>
    <m/>
    <m/>
    <n v="1"/>
    <m/>
    <m/>
    <m/>
    <n v="1"/>
    <n v="1"/>
    <m/>
    <m/>
    <m/>
    <s v="64.189.92.50"/>
    <x v="22"/>
    <d v="1899-12-30T16:06:36"/>
  </r>
  <r>
    <s v="R_1OAyD5wh99NWwmQ"/>
    <n v="0"/>
    <x v="2"/>
    <s v="Freshman"/>
    <x v="2"/>
    <x v="3"/>
    <x v="3"/>
    <n v="0"/>
    <n v="1"/>
    <n v="1"/>
    <m/>
    <m/>
    <m/>
    <m/>
    <m/>
    <s v="iPod"/>
    <m/>
    <s v="Acer/Gateway"/>
    <n v="0"/>
    <n v="2"/>
    <s v="NO"/>
    <s v="FALSE"/>
    <n v="1"/>
    <m/>
    <m/>
    <m/>
    <m/>
    <m/>
    <x v="4"/>
    <x v="5"/>
    <x v="1"/>
    <b v="1"/>
    <m/>
    <m/>
    <m/>
    <m/>
    <m/>
    <m/>
    <n v="1"/>
    <m/>
    <m/>
    <m/>
    <m/>
    <n v="2"/>
    <x v="3"/>
    <n v="5"/>
    <n v="1"/>
    <n v="4"/>
    <x v="1"/>
    <n v="1"/>
    <n v="2"/>
    <n v="5"/>
    <n v="5"/>
    <n v="2"/>
    <n v="2"/>
    <n v="1"/>
    <n v="2"/>
    <n v="5"/>
    <n v="1"/>
    <n v="2"/>
    <n v="5"/>
    <n v="5"/>
    <n v="3"/>
    <s v=""/>
    <s v=""/>
    <x v="1"/>
    <x v="0"/>
    <x v="0"/>
    <m/>
    <m/>
    <m/>
    <m/>
    <m/>
    <m/>
    <m/>
    <m/>
    <m/>
    <m/>
    <m/>
    <m/>
    <m/>
    <n v="1"/>
    <m/>
    <m/>
    <m/>
    <m/>
    <s v="172.56.7.122"/>
    <x v="22"/>
    <d v="1899-12-30T17:59:54"/>
  </r>
  <r>
    <s v="R_2BmRKNeZgUwxSaI"/>
    <n v="5"/>
    <x v="2"/>
    <s v="Freshman"/>
    <x v="2"/>
    <x v="1"/>
    <x v="1"/>
    <n v="1"/>
    <n v="1"/>
    <n v="0"/>
    <s v="ON"/>
    <s v="ON"/>
    <s v="ON"/>
    <s v="ON"/>
    <s v="ON"/>
    <s v="iPod"/>
    <s v="Other"/>
    <s v="Apple Macbook"/>
    <n v="1"/>
    <n v="3"/>
    <s v="NO"/>
    <s v="FALSE"/>
    <n v="1"/>
    <m/>
    <m/>
    <m/>
    <m/>
    <m/>
    <x v="4"/>
    <x v="8"/>
    <x v="1"/>
    <b v="1"/>
    <m/>
    <n v="1"/>
    <m/>
    <m/>
    <m/>
    <m/>
    <n v="1"/>
    <n v="1"/>
    <m/>
    <m/>
    <m/>
    <n v="4"/>
    <x v="4"/>
    <n v="4"/>
    <n v="2"/>
    <n v="2"/>
    <x v="1"/>
    <n v="4"/>
    <n v="2"/>
    <n v="4"/>
    <n v="5"/>
    <n v="4"/>
    <n v="4"/>
    <n v="2"/>
    <n v="3"/>
    <n v="4"/>
    <n v="1"/>
    <n v="1"/>
    <n v="5"/>
    <n v="4"/>
    <n v="2"/>
    <s v=""/>
    <n v="1"/>
    <x v="1"/>
    <x v="1"/>
    <x v="0"/>
    <n v="1"/>
    <m/>
    <m/>
    <m/>
    <n v="1"/>
    <n v="1"/>
    <n v="1"/>
    <n v="1"/>
    <n v="1"/>
    <m/>
    <m/>
    <m/>
    <m/>
    <n v="1"/>
    <n v="1"/>
    <m/>
    <m/>
    <m/>
    <s v="66.112.236.8"/>
    <x v="22"/>
    <d v="1899-12-30T18:19:52"/>
  </r>
  <r>
    <s v="R_1Ea0N6MH8dfjY5v"/>
    <n v="3"/>
    <x v="2"/>
    <s v="Freshman"/>
    <x v="2"/>
    <x v="6"/>
    <x v="6"/>
    <n v="0"/>
    <n v="1"/>
    <n v="1"/>
    <s v="ON"/>
    <s v="ON"/>
    <m/>
    <s v="ON"/>
    <m/>
    <s v="iPod"/>
    <s v="Other"/>
    <s v="HP"/>
    <n v="0"/>
    <n v="2"/>
    <s v="NO"/>
    <s v="FALSE"/>
    <n v="1"/>
    <m/>
    <m/>
    <m/>
    <m/>
    <m/>
    <x v="1"/>
    <x v="3"/>
    <x v="2"/>
    <b v="0"/>
    <n v="1"/>
    <n v="1"/>
    <m/>
    <m/>
    <m/>
    <m/>
    <n v="1"/>
    <n v="1"/>
    <n v="1"/>
    <m/>
    <m/>
    <n v="4"/>
    <x v="0"/>
    <n v="4"/>
    <n v="2"/>
    <n v="1"/>
    <x v="1"/>
    <n v="4"/>
    <n v="2"/>
    <n v="2"/>
    <n v="4"/>
    <n v="4"/>
    <n v="4"/>
    <n v="4"/>
    <n v="2"/>
    <n v="4"/>
    <n v="3"/>
    <n v="4"/>
    <n v="4"/>
    <n v="5"/>
    <n v="3"/>
    <s v=""/>
    <s v=""/>
    <x v="1"/>
    <x v="1"/>
    <x v="0"/>
    <m/>
    <m/>
    <n v="1"/>
    <m/>
    <n v="1"/>
    <m/>
    <n v="1"/>
    <n v="1"/>
    <m/>
    <m/>
    <m/>
    <n v="1"/>
    <m/>
    <n v="1"/>
    <n v="1"/>
    <m/>
    <m/>
    <m/>
    <s v="128.62.67.100"/>
    <x v="22"/>
    <d v="1899-12-30T19:15:14"/>
  </r>
  <r>
    <s v="R_3HiYumsETeR8lZ8"/>
    <n v="0"/>
    <x v="2"/>
    <s v="Freshman"/>
    <x v="1"/>
    <x v="5"/>
    <x v="5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1"/>
    <x v="0"/>
    <x v="1"/>
    <b v="1"/>
    <m/>
    <m/>
    <m/>
    <m/>
    <m/>
    <m/>
    <m/>
    <m/>
    <m/>
    <m/>
    <m/>
    <m/>
    <x v="5"/>
    <m/>
    <m/>
    <m/>
    <x v="5"/>
    <m/>
    <m/>
    <m/>
    <m/>
    <m/>
    <m/>
    <m/>
    <m/>
    <m/>
    <m/>
    <m/>
    <m/>
    <m/>
    <m/>
    <s v=""/>
    <n v="1"/>
    <x v="5"/>
    <x v="5"/>
    <x v="0"/>
    <n v="1"/>
    <m/>
    <m/>
    <m/>
    <m/>
    <m/>
    <m/>
    <m/>
    <m/>
    <m/>
    <m/>
    <n v="1"/>
    <m/>
    <n v="1"/>
    <n v="1"/>
    <m/>
    <m/>
    <m/>
    <s v="24.27.8.224"/>
    <x v="22"/>
    <d v="1899-12-30T19:34:20"/>
  </r>
  <r>
    <s v="R_3Jh3MR0MBmB38Yt"/>
    <n v="3"/>
    <x v="2"/>
    <s v="Freshman"/>
    <x v="1"/>
    <x v="1"/>
    <x v="1"/>
    <n v="1"/>
    <n v="1"/>
    <n v="0"/>
    <s v="ON"/>
    <s v="ON"/>
    <s v="ON"/>
    <m/>
    <m/>
    <s v="iPod"/>
    <s v="iPad"/>
    <s v="Dell"/>
    <n v="0"/>
    <n v="3"/>
    <s v="NO"/>
    <s v="FALSE"/>
    <n v="1"/>
    <m/>
    <m/>
    <m/>
    <m/>
    <m/>
    <x v="0"/>
    <x v="6"/>
    <x v="3"/>
    <b v="0"/>
    <n v="1"/>
    <n v="1"/>
    <m/>
    <m/>
    <n v="1"/>
    <n v="1"/>
    <n v="1"/>
    <n v="1"/>
    <m/>
    <n v="1"/>
    <m/>
    <n v="4"/>
    <x v="3"/>
    <n v="4"/>
    <n v="4"/>
    <n v="4"/>
    <x v="2"/>
    <n v="5"/>
    <n v="2"/>
    <n v="4"/>
    <n v="4"/>
    <n v="4"/>
    <n v="4"/>
    <n v="2"/>
    <n v="2"/>
    <n v="5"/>
    <n v="3"/>
    <n v="5"/>
    <n v="5"/>
    <n v="2"/>
    <n v="2"/>
    <s v=""/>
    <n v="1"/>
    <x v="3"/>
    <x v="1"/>
    <x v="1"/>
    <n v="1"/>
    <m/>
    <m/>
    <m/>
    <m/>
    <n v="1"/>
    <m/>
    <n v="1"/>
    <m/>
    <m/>
    <n v="1"/>
    <m/>
    <n v="1"/>
    <n v="1"/>
    <m/>
    <m/>
    <m/>
    <m/>
    <s v="71.252.154.187"/>
    <x v="22"/>
    <d v="1899-12-30T22:43:45"/>
  </r>
  <r>
    <s v="R_0UtflUnfPcvzRVn"/>
    <n v="2"/>
    <x v="2"/>
    <s v="Freshman"/>
    <x v="1"/>
    <x v="3"/>
    <x v="3"/>
    <n v="0"/>
    <n v="1"/>
    <n v="1"/>
    <s v="ON"/>
    <m/>
    <m/>
    <s v="ON"/>
    <m/>
    <s v="iPod"/>
    <s v="iPad"/>
    <s v="Lenovo"/>
    <n v="0"/>
    <n v="2"/>
    <s v="NO"/>
    <s v="FALSE"/>
    <m/>
    <n v="1"/>
    <m/>
    <m/>
    <m/>
    <m/>
    <x v="4"/>
    <x v="0"/>
    <x v="1"/>
    <b v="1"/>
    <m/>
    <m/>
    <m/>
    <m/>
    <m/>
    <m/>
    <m/>
    <m/>
    <m/>
    <m/>
    <m/>
    <n v="3"/>
    <x v="3"/>
    <n v="4"/>
    <n v="1"/>
    <n v="1"/>
    <x v="0"/>
    <n v="2"/>
    <n v="2"/>
    <n v="5"/>
    <n v="5"/>
    <n v="4"/>
    <n v="4"/>
    <n v="3"/>
    <n v="4"/>
    <n v="5"/>
    <n v="2"/>
    <n v="4"/>
    <n v="4"/>
    <n v="4"/>
    <n v="5"/>
    <n v="1"/>
    <s v=""/>
    <x v="1"/>
    <x v="0"/>
    <x v="0"/>
    <m/>
    <m/>
    <m/>
    <m/>
    <m/>
    <m/>
    <m/>
    <m/>
    <m/>
    <m/>
    <m/>
    <n v="1"/>
    <m/>
    <m/>
    <m/>
    <m/>
    <m/>
    <n v="1"/>
    <s v="66.112.236.27"/>
    <x v="22"/>
    <d v="1899-12-30T23:33:25"/>
  </r>
  <r>
    <s v="R_1oI1PWB3E0igFGp"/>
    <n v="0"/>
    <x v="2"/>
    <s v="Freshman"/>
    <x v="1"/>
    <x v="1"/>
    <x v="1"/>
    <n v="0"/>
    <n v="1"/>
    <n v="1"/>
    <m/>
    <m/>
    <m/>
    <m/>
    <m/>
    <s v="iPod"/>
    <m/>
    <s v="Dell"/>
    <n v="0"/>
    <n v="2"/>
    <s v="NO"/>
    <s v="FALSE"/>
    <n v="1"/>
    <m/>
    <m/>
    <m/>
    <m/>
    <m/>
    <x v="3"/>
    <x v="3"/>
    <x v="2"/>
    <b v="0"/>
    <n v="1"/>
    <n v="1"/>
    <m/>
    <m/>
    <m/>
    <m/>
    <n v="1"/>
    <n v="1"/>
    <n v="1"/>
    <m/>
    <m/>
    <n v="2"/>
    <x v="0"/>
    <n v="4"/>
    <n v="3"/>
    <n v="2"/>
    <x v="2"/>
    <n v="4"/>
    <n v="4"/>
    <n v="2"/>
    <n v="5"/>
    <n v="4"/>
    <n v="4"/>
    <n v="4"/>
    <n v="2"/>
    <n v="3"/>
    <n v="2"/>
    <n v="2"/>
    <n v="5"/>
    <n v="4"/>
    <n v="2"/>
    <s v=""/>
    <n v="1"/>
    <x v="1"/>
    <x v="2"/>
    <x v="1"/>
    <n v="1"/>
    <m/>
    <m/>
    <m/>
    <m/>
    <n v="1"/>
    <m/>
    <n v="1"/>
    <m/>
    <n v="1"/>
    <n v="1"/>
    <n v="1"/>
    <n v="1"/>
    <n v="1"/>
    <n v="1"/>
    <m/>
    <n v="1"/>
    <n v="1"/>
    <s v="70.138.184.143"/>
    <x v="23"/>
    <d v="1899-12-30T01:06:46"/>
  </r>
  <r>
    <s v="R_XmPDo8RKzVrvpDz"/>
    <n v="0"/>
    <x v="2"/>
    <s v="Freshman"/>
    <x v="1"/>
    <x v="1"/>
    <x v="1"/>
    <n v="0"/>
    <n v="0"/>
    <n v="0"/>
    <m/>
    <m/>
    <m/>
    <m/>
    <m/>
    <s v="Other"/>
    <s v="Other"/>
    <s v="Other"/>
    <n v="0"/>
    <n v="0"/>
    <s v="NO"/>
    <s v="TRUE"/>
    <m/>
    <m/>
    <n v="1"/>
    <m/>
    <m/>
    <m/>
    <x v="4"/>
    <x v="5"/>
    <x v="1"/>
    <b v="1"/>
    <m/>
    <m/>
    <m/>
    <m/>
    <m/>
    <m/>
    <m/>
    <n v="1"/>
    <m/>
    <m/>
    <m/>
    <n v="3"/>
    <x v="2"/>
    <n v="2"/>
    <n v="2"/>
    <n v="2"/>
    <x v="0"/>
    <n v="4"/>
    <n v="4"/>
    <n v="5"/>
    <n v="2"/>
    <n v="4"/>
    <n v="4"/>
    <n v="2"/>
    <n v="2"/>
    <n v="4"/>
    <n v="2"/>
    <n v="2"/>
    <n v="3"/>
    <n v="4"/>
    <n v="3"/>
    <s v=""/>
    <s v=""/>
    <x v="1"/>
    <x v="1"/>
    <x v="0"/>
    <m/>
    <m/>
    <m/>
    <m/>
    <m/>
    <m/>
    <m/>
    <m/>
    <m/>
    <m/>
    <n v="1"/>
    <m/>
    <m/>
    <n v="1"/>
    <m/>
    <m/>
    <m/>
    <m/>
    <s v="66.112.236.28"/>
    <x v="23"/>
    <d v="1899-12-30T10:33:38"/>
  </r>
  <r>
    <s v="R_3MhQ9EyUq1g9HfL"/>
    <n v="0"/>
    <x v="2"/>
    <s v="Freshman"/>
    <x v="0"/>
    <x v="1"/>
    <x v="1"/>
    <n v="0"/>
    <n v="0"/>
    <n v="0"/>
    <m/>
    <m/>
    <m/>
    <m/>
    <m/>
    <m/>
    <m/>
    <s v="Lenovo"/>
    <n v="0"/>
    <n v="0"/>
    <s v="NO"/>
    <s v="TRUE"/>
    <m/>
    <n v="1"/>
    <m/>
    <m/>
    <m/>
    <m/>
    <x v="6"/>
    <x v="5"/>
    <x v="1"/>
    <b v="1"/>
    <m/>
    <m/>
    <m/>
    <m/>
    <m/>
    <m/>
    <m/>
    <n v="1"/>
    <m/>
    <m/>
    <m/>
    <n v="5"/>
    <x v="3"/>
    <n v="5"/>
    <n v="2"/>
    <n v="2"/>
    <x v="0"/>
    <n v="1"/>
    <n v="1"/>
    <n v="5"/>
    <n v="2"/>
    <n v="5"/>
    <n v="5"/>
    <n v="5"/>
    <n v="5"/>
    <n v="5"/>
    <n v="5"/>
    <n v="5"/>
    <n v="5"/>
    <n v="5"/>
    <n v="1"/>
    <s v=""/>
    <n v="1"/>
    <x v="3"/>
    <x v="1"/>
    <x v="1"/>
    <m/>
    <m/>
    <m/>
    <m/>
    <m/>
    <n v="1"/>
    <m/>
    <n v="1"/>
    <m/>
    <n v="1"/>
    <n v="1"/>
    <n v="1"/>
    <n v="1"/>
    <n v="1"/>
    <n v="1"/>
    <n v="1"/>
    <n v="1"/>
    <n v="1"/>
    <s v="128.62.77.194"/>
    <x v="23"/>
    <d v="1899-12-30T13:35:03"/>
  </r>
  <r>
    <s v="R_ahD0HgMHOOBTq2F"/>
    <n v="0"/>
    <x v="2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1"/>
    <x v="1"/>
    <b v="1"/>
    <m/>
    <n v="1"/>
    <n v="1"/>
    <m/>
    <m/>
    <m/>
    <m/>
    <m/>
    <m/>
    <m/>
    <m/>
    <n v="4"/>
    <x v="3"/>
    <n v="3"/>
    <n v="1"/>
    <n v="2"/>
    <x v="1"/>
    <n v="4"/>
    <n v="3"/>
    <n v="4"/>
    <n v="5"/>
    <n v="4"/>
    <n v="4"/>
    <n v="4"/>
    <n v="4"/>
    <n v="3"/>
    <n v="4"/>
    <n v="3"/>
    <n v="4"/>
    <n v="5"/>
    <n v="2"/>
    <s v=""/>
    <n v="1"/>
    <x v="0"/>
    <x v="1"/>
    <x v="0"/>
    <n v="1"/>
    <m/>
    <m/>
    <m/>
    <n v="1"/>
    <m/>
    <m/>
    <n v="1"/>
    <m/>
    <m/>
    <m/>
    <n v="1"/>
    <n v="1"/>
    <n v="1"/>
    <n v="1"/>
    <m/>
    <m/>
    <m/>
    <s v="66.112.236.25"/>
    <x v="23"/>
    <d v="1899-12-30T12:46:58"/>
  </r>
  <r>
    <s v="R_tQx5PtRq8SX6j9n"/>
    <n v="2"/>
    <x v="2"/>
    <s v="Sophomore"/>
    <x v="1"/>
    <x v="2"/>
    <x v="2"/>
    <n v="0"/>
    <n v="0"/>
    <n v="0"/>
    <s v="ON"/>
    <s v="ON"/>
    <m/>
    <m/>
    <m/>
    <s v="iPod"/>
    <s v="Samsung"/>
    <s v="Dell"/>
    <n v="0"/>
    <n v="1"/>
    <s v="NO"/>
    <s v="FALSE"/>
    <m/>
    <m/>
    <n v="1"/>
    <m/>
    <m/>
    <m/>
    <x v="5"/>
    <x v="1"/>
    <x v="1"/>
    <b v="0"/>
    <m/>
    <n v="1"/>
    <m/>
    <m/>
    <m/>
    <m/>
    <m/>
    <n v="1"/>
    <m/>
    <m/>
    <m/>
    <n v="3"/>
    <x v="3"/>
    <n v="4"/>
    <n v="3"/>
    <n v="1"/>
    <x v="0"/>
    <n v="1"/>
    <n v="4"/>
    <n v="1"/>
    <n v="5"/>
    <n v="3"/>
    <n v="3"/>
    <n v="3"/>
    <n v="3"/>
    <n v="3"/>
    <n v="4"/>
    <n v="4"/>
    <n v="5"/>
    <n v="5"/>
    <n v="5"/>
    <n v="1"/>
    <s v=""/>
    <x v="4"/>
    <x v="4"/>
    <x v="0"/>
    <n v="1"/>
    <m/>
    <m/>
    <m/>
    <m/>
    <n v="1"/>
    <m/>
    <n v="1"/>
    <m/>
    <n v="1"/>
    <m/>
    <n v="1"/>
    <m/>
    <n v="1"/>
    <n v="1"/>
    <m/>
    <m/>
    <n v="1"/>
    <s v="198.170.185.222"/>
    <x v="23"/>
    <d v="1899-12-30T16:25:28"/>
  </r>
  <r>
    <s v="R_3QS1E6hhcLNNidg"/>
    <n v="0"/>
    <x v="2"/>
    <s v="Freshman"/>
    <x v="2"/>
    <x v="1"/>
    <x v="1"/>
    <n v="1"/>
    <n v="1"/>
    <n v="0"/>
    <m/>
    <m/>
    <m/>
    <m/>
    <m/>
    <s v="iPod"/>
    <s v="iPad Mini"/>
    <s v="Apple Macbook"/>
    <n v="1"/>
    <n v="4"/>
    <s v="YES"/>
    <s v="FALSE"/>
    <n v="1"/>
    <m/>
    <m/>
    <m/>
    <m/>
    <m/>
    <x v="1"/>
    <x v="3"/>
    <x v="2"/>
    <b v="0"/>
    <m/>
    <n v="1"/>
    <m/>
    <n v="1"/>
    <m/>
    <m/>
    <n v="1"/>
    <n v="1"/>
    <n v="1"/>
    <m/>
    <m/>
    <n v="4"/>
    <x v="1"/>
    <n v="3"/>
    <n v="2"/>
    <n v="4"/>
    <x v="0"/>
    <n v="4"/>
    <n v="2"/>
    <n v="4"/>
    <n v="2"/>
    <n v="2"/>
    <n v="4"/>
    <n v="2"/>
    <n v="2"/>
    <n v="4"/>
    <n v="2"/>
    <n v="2"/>
    <n v="4"/>
    <n v="4"/>
    <n v="2"/>
    <s v=""/>
    <n v="1"/>
    <x v="2"/>
    <x v="1"/>
    <x v="1"/>
    <m/>
    <m/>
    <m/>
    <m/>
    <m/>
    <m/>
    <m/>
    <n v="1"/>
    <m/>
    <n v="1"/>
    <m/>
    <m/>
    <m/>
    <n v="1"/>
    <n v="1"/>
    <m/>
    <m/>
    <n v="1"/>
    <s v="128.62.79.146"/>
    <x v="23"/>
    <d v="1899-12-30T16:31:14"/>
  </r>
  <r>
    <s v="R_25ZuoedZDWB0VrX"/>
    <n v="0"/>
    <x v="2"/>
    <s v="Freshman"/>
    <x v="1"/>
    <x v="1"/>
    <x v="1"/>
    <n v="0"/>
    <n v="1"/>
    <n v="1"/>
    <m/>
    <m/>
    <m/>
    <m/>
    <m/>
    <s v="Other"/>
    <m/>
    <s v="Apple Macbook"/>
    <n v="1"/>
    <n v="2"/>
    <s v="NO"/>
    <s v="FALSE"/>
    <n v="1"/>
    <m/>
    <m/>
    <m/>
    <m/>
    <m/>
    <x v="4"/>
    <x v="0"/>
    <x v="1"/>
    <b v="1"/>
    <m/>
    <m/>
    <m/>
    <m/>
    <m/>
    <m/>
    <m/>
    <m/>
    <m/>
    <m/>
    <m/>
    <n v="3"/>
    <x v="2"/>
    <n v="3"/>
    <n v="1"/>
    <n v="1"/>
    <x v="0"/>
    <n v="4"/>
    <n v="2"/>
    <n v="2"/>
    <n v="5"/>
    <n v="4"/>
    <n v="4"/>
    <n v="4"/>
    <n v="4"/>
    <n v="3"/>
    <n v="2"/>
    <n v="1"/>
    <n v="4"/>
    <n v="4"/>
    <n v="4"/>
    <n v="1"/>
    <s v=""/>
    <x v="2"/>
    <x v="1"/>
    <x v="1"/>
    <m/>
    <m/>
    <m/>
    <m/>
    <m/>
    <n v="1"/>
    <m/>
    <m/>
    <m/>
    <m/>
    <n v="1"/>
    <m/>
    <m/>
    <n v="1"/>
    <m/>
    <m/>
    <m/>
    <m/>
    <s v="128.62.70.65"/>
    <x v="23"/>
    <d v="1899-12-30T17:13:38"/>
  </r>
  <r>
    <s v="R_2Vyjb89IR0Ksvpe"/>
    <n v="5"/>
    <x v="2"/>
    <s v="Freshman"/>
    <x v="2"/>
    <x v="2"/>
    <x v="2"/>
    <n v="0"/>
    <n v="1"/>
    <n v="1"/>
    <s v="ON"/>
    <s v="ON"/>
    <s v="ON"/>
    <s v="ON"/>
    <s v="ON"/>
    <s v="iPod"/>
    <s v="Other"/>
    <s v="Dell"/>
    <n v="0"/>
    <n v="2"/>
    <s v="NO"/>
    <s v="FALSE"/>
    <n v="1"/>
    <m/>
    <m/>
    <m/>
    <m/>
    <m/>
    <x v="5"/>
    <x v="3"/>
    <x v="2"/>
    <b v="0"/>
    <n v="1"/>
    <n v="1"/>
    <m/>
    <m/>
    <n v="1"/>
    <m/>
    <m/>
    <n v="1"/>
    <m/>
    <n v="1"/>
    <m/>
    <n v="4"/>
    <x v="1"/>
    <n v="3"/>
    <n v="1"/>
    <n v="3"/>
    <x v="1"/>
    <n v="4"/>
    <n v="1"/>
    <n v="4"/>
    <n v="1"/>
    <n v="2"/>
    <n v="2"/>
    <n v="2"/>
    <n v="2"/>
    <n v="2"/>
    <n v="2"/>
    <n v="2"/>
    <n v="4"/>
    <n v="4"/>
    <n v="2"/>
    <s v=""/>
    <n v="1"/>
    <x v="1"/>
    <x v="0"/>
    <x v="0"/>
    <m/>
    <m/>
    <m/>
    <m/>
    <m/>
    <m/>
    <m/>
    <n v="1"/>
    <m/>
    <n v="1"/>
    <m/>
    <n v="1"/>
    <m/>
    <n v="1"/>
    <n v="1"/>
    <m/>
    <m/>
    <m/>
    <s v="128.62.75.64"/>
    <x v="23"/>
    <d v="1899-12-30T17:38:14"/>
  </r>
  <r>
    <s v="R_29v4a934sVG0ivq"/>
    <n v="5"/>
    <x v="2"/>
    <s v="Freshman"/>
    <x v="0"/>
    <x v="4"/>
    <x v="4"/>
    <n v="0"/>
    <n v="1"/>
    <n v="1"/>
    <s v="ON"/>
    <s v="ON"/>
    <s v="ON"/>
    <s v="ON"/>
    <s v="ON"/>
    <s v="iPod"/>
    <m/>
    <s v="HP"/>
    <n v="0"/>
    <n v="2"/>
    <s v="NO"/>
    <s v="FALSE"/>
    <n v="1"/>
    <m/>
    <m/>
    <m/>
    <m/>
    <m/>
    <x v="4"/>
    <x v="3"/>
    <x v="2"/>
    <b v="0"/>
    <m/>
    <n v="1"/>
    <m/>
    <m/>
    <n v="1"/>
    <m/>
    <n v="1"/>
    <n v="1"/>
    <n v="1"/>
    <m/>
    <m/>
    <n v="4"/>
    <x v="2"/>
    <n v="4"/>
    <n v="2"/>
    <n v="2"/>
    <x v="0"/>
    <n v="4"/>
    <n v="4"/>
    <n v="2"/>
    <n v="5"/>
    <n v="4"/>
    <n v="4"/>
    <n v="2"/>
    <n v="2"/>
    <n v="4"/>
    <n v="4"/>
    <n v="4"/>
    <n v="4"/>
    <n v="4"/>
    <n v="2"/>
    <s v=""/>
    <n v="1"/>
    <x v="0"/>
    <x v="1"/>
    <x v="0"/>
    <m/>
    <m/>
    <n v="1"/>
    <m/>
    <n v="1"/>
    <m/>
    <m/>
    <n v="1"/>
    <m/>
    <m/>
    <m/>
    <n v="1"/>
    <m/>
    <n v="1"/>
    <n v="1"/>
    <m/>
    <m/>
    <m/>
    <s v="129.116.11.50"/>
    <x v="23"/>
    <d v="1899-12-30T18:02:33"/>
  </r>
  <r>
    <s v="R_31FXkhFsPdAAFcZ"/>
    <n v="0"/>
    <x v="2"/>
    <s v="Freshman"/>
    <x v="2"/>
    <x v="0"/>
    <x v="0"/>
    <n v="0"/>
    <n v="0"/>
    <n v="0"/>
    <m/>
    <m/>
    <m/>
    <m/>
    <m/>
    <s v="iPod"/>
    <m/>
    <s v="HP"/>
    <n v="0"/>
    <n v="1"/>
    <s v="NO"/>
    <s v="FALSE"/>
    <m/>
    <n v="1"/>
    <m/>
    <m/>
    <m/>
    <m/>
    <x v="3"/>
    <x v="4"/>
    <x v="2"/>
    <b v="0"/>
    <m/>
    <n v="1"/>
    <m/>
    <m/>
    <m/>
    <m/>
    <n v="1"/>
    <n v="1"/>
    <n v="1"/>
    <m/>
    <m/>
    <n v="3"/>
    <x v="0"/>
    <n v="4"/>
    <n v="3"/>
    <n v="2"/>
    <x v="1"/>
    <n v="5"/>
    <n v="3"/>
    <n v="4"/>
    <n v="5"/>
    <n v="4"/>
    <n v="4"/>
    <n v="3"/>
    <n v="3"/>
    <n v="4"/>
    <n v="3"/>
    <n v="3"/>
    <n v="4"/>
    <n v="4"/>
    <n v="5"/>
    <n v="1"/>
    <s v=""/>
    <x v="2"/>
    <x v="4"/>
    <x v="1"/>
    <m/>
    <m/>
    <n v="1"/>
    <n v="1"/>
    <n v="1"/>
    <m/>
    <n v="1"/>
    <n v="1"/>
    <m/>
    <m/>
    <m/>
    <n v="1"/>
    <n v="1"/>
    <n v="1"/>
    <n v="1"/>
    <m/>
    <n v="1"/>
    <n v="1"/>
    <s v="166.172.120.126"/>
    <x v="23"/>
    <d v="1899-12-30T18:55:39"/>
  </r>
  <r>
    <s v="R_ZagpO83APdWEH8R"/>
    <n v="0"/>
    <x v="2"/>
    <s v="Freshman"/>
    <x v="0"/>
    <x v="1"/>
    <x v="1"/>
    <n v="0"/>
    <n v="0"/>
    <n v="0"/>
    <m/>
    <m/>
    <m/>
    <m/>
    <m/>
    <s v="iPod"/>
    <s v="Other Android"/>
    <s v="Other"/>
    <n v="0"/>
    <n v="1"/>
    <s v="NO"/>
    <s v="FALSE"/>
    <m/>
    <m/>
    <n v="1"/>
    <m/>
    <m/>
    <m/>
    <x v="1"/>
    <x v="3"/>
    <x v="2"/>
    <b v="0"/>
    <m/>
    <n v="1"/>
    <n v="1"/>
    <m/>
    <m/>
    <m/>
    <n v="1"/>
    <n v="1"/>
    <n v="1"/>
    <m/>
    <m/>
    <n v="3"/>
    <x v="2"/>
    <n v="4"/>
    <n v="4"/>
    <n v="4"/>
    <x v="2"/>
    <n v="4"/>
    <n v="3"/>
    <n v="3"/>
    <n v="1"/>
    <n v="4"/>
    <n v="4"/>
    <n v="2"/>
    <n v="4"/>
    <n v="4"/>
    <n v="4"/>
    <n v="4"/>
    <n v="4"/>
    <n v="4"/>
    <n v="1"/>
    <s v=""/>
    <n v="1"/>
    <x v="0"/>
    <x v="0"/>
    <x v="0"/>
    <m/>
    <m/>
    <m/>
    <m/>
    <m/>
    <m/>
    <m/>
    <n v="1"/>
    <m/>
    <n v="1"/>
    <n v="1"/>
    <m/>
    <m/>
    <n v="1"/>
    <m/>
    <m/>
    <m/>
    <m/>
    <s v="128.62.77.163"/>
    <x v="23"/>
    <d v="1899-12-30T23:47:54"/>
  </r>
  <r>
    <s v="R_pSIR3iWTLzYD3MZ"/>
    <n v="2"/>
    <x v="2"/>
    <s v="Sophomore"/>
    <x v="0"/>
    <x v="2"/>
    <x v="2"/>
    <n v="1"/>
    <n v="1"/>
    <n v="0"/>
    <s v="ON"/>
    <s v="ON"/>
    <m/>
    <m/>
    <m/>
    <s v="iPod"/>
    <s v="iPad"/>
    <s v="Apple Macbook"/>
    <n v="1"/>
    <n v="4"/>
    <s v="YES"/>
    <s v="FALSE"/>
    <n v="1"/>
    <m/>
    <m/>
    <m/>
    <m/>
    <m/>
    <x v="0"/>
    <x v="0"/>
    <x v="1"/>
    <b v="0"/>
    <m/>
    <m/>
    <m/>
    <m/>
    <m/>
    <m/>
    <m/>
    <m/>
    <m/>
    <m/>
    <m/>
    <n v="3"/>
    <x v="2"/>
    <n v="2"/>
    <n v="3"/>
    <n v="3"/>
    <x v="1"/>
    <n v="5"/>
    <n v="4"/>
    <n v="5"/>
    <n v="5"/>
    <n v="5"/>
    <n v="5"/>
    <n v="3"/>
    <n v="4"/>
    <n v="5"/>
    <n v="2"/>
    <n v="4"/>
    <n v="5"/>
    <n v="4"/>
    <n v="3"/>
    <s v=""/>
    <s v=""/>
    <x v="1"/>
    <x v="4"/>
    <x v="0"/>
    <n v="1"/>
    <m/>
    <n v="1"/>
    <m/>
    <m/>
    <m/>
    <m/>
    <n v="1"/>
    <m/>
    <m/>
    <m/>
    <m/>
    <m/>
    <n v="1"/>
    <n v="1"/>
    <m/>
    <m/>
    <m/>
    <s v="68.170.91.242"/>
    <x v="24"/>
    <d v="1899-12-30T00:16:18"/>
  </r>
  <r>
    <s v="R_3k4Kk25ibApaabH"/>
    <n v="0"/>
    <x v="2"/>
    <s v="Freshman"/>
    <x v="2"/>
    <x v="1"/>
    <x v="1"/>
    <n v="1"/>
    <n v="1"/>
    <n v="0"/>
    <m/>
    <m/>
    <m/>
    <m/>
    <m/>
    <s v="iPod"/>
    <s v="Other"/>
    <s v="Apple Macbook"/>
    <n v="1"/>
    <n v="3"/>
    <s v="NO"/>
    <s v="FALSE"/>
    <n v="1"/>
    <m/>
    <m/>
    <m/>
    <m/>
    <m/>
    <x v="1"/>
    <x v="3"/>
    <x v="2"/>
    <b v="0"/>
    <m/>
    <n v="1"/>
    <m/>
    <m/>
    <m/>
    <n v="1"/>
    <n v="1"/>
    <n v="1"/>
    <n v="1"/>
    <m/>
    <m/>
    <n v="4"/>
    <x v="3"/>
    <n v="4"/>
    <n v="3"/>
    <n v="2"/>
    <x v="0"/>
    <n v="5"/>
    <n v="4"/>
    <n v="5"/>
    <n v="5"/>
    <n v="5"/>
    <n v="4"/>
    <n v="4"/>
    <n v="4"/>
    <n v="4"/>
    <n v="2"/>
    <n v="2"/>
    <n v="5"/>
    <n v="5"/>
    <n v="4"/>
    <n v="1"/>
    <s v=""/>
    <x v="2"/>
    <x v="0"/>
    <x v="1"/>
    <n v="1"/>
    <m/>
    <m/>
    <n v="1"/>
    <m/>
    <m/>
    <m/>
    <m/>
    <m/>
    <m/>
    <n v="1"/>
    <n v="1"/>
    <m/>
    <n v="1"/>
    <n v="1"/>
    <m/>
    <m/>
    <m/>
    <s v="128.62.79.254"/>
    <x v="24"/>
    <d v="1899-12-30T09:51:28"/>
  </r>
  <r>
    <s v="R_d4feyCGkW5aCyit"/>
    <n v="4"/>
    <x v="2"/>
    <s v="Freshman"/>
    <x v="2"/>
    <x v="1"/>
    <x v="1"/>
    <n v="0"/>
    <n v="1"/>
    <n v="1"/>
    <s v="ON"/>
    <s v="ON"/>
    <s v="ON"/>
    <s v="ON"/>
    <m/>
    <s v="iPod"/>
    <m/>
    <s v="Dell"/>
    <n v="0"/>
    <n v="2"/>
    <s v="NO"/>
    <s v="FALSE"/>
    <n v="1"/>
    <m/>
    <m/>
    <m/>
    <m/>
    <m/>
    <x v="0"/>
    <x v="3"/>
    <x v="2"/>
    <b v="0"/>
    <m/>
    <n v="1"/>
    <n v="1"/>
    <m/>
    <m/>
    <m/>
    <n v="1"/>
    <m/>
    <n v="1"/>
    <m/>
    <n v="1"/>
    <n v="4"/>
    <x v="1"/>
    <n v="4"/>
    <n v="2"/>
    <n v="2"/>
    <x v="2"/>
    <n v="5"/>
    <n v="5"/>
    <n v="5"/>
    <n v="5"/>
    <n v="3"/>
    <n v="4"/>
    <n v="1"/>
    <n v="1"/>
    <n v="4"/>
    <n v="3"/>
    <n v="2"/>
    <n v="5"/>
    <n v="5"/>
    <n v="3"/>
    <s v=""/>
    <s v=""/>
    <x v="0"/>
    <x v="0"/>
    <x v="0"/>
    <m/>
    <m/>
    <m/>
    <m/>
    <m/>
    <n v="1"/>
    <m/>
    <n v="1"/>
    <m/>
    <m/>
    <n v="1"/>
    <m/>
    <m/>
    <n v="1"/>
    <n v="1"/>
    <m/>
    <m/>
    <m/>
    <s v="66.112.236.20"/>
    <x v="24"/>
    <d v="1899-12-30T11:40:38"/>
  </r>
  <r>
    <s v="R_9LxWjhHe4rlgrPr"/>
    <n v="5"/>
    <x v="2"/>
    <s v="Freshman"/>
    <x v="1"/>
    <x v="5"/>
    <x v="5"/>
    <n v="1"/>
    <n v="1"/>
    <n v="0"/>
    <s v="ON"/>
    <s v="ON"/>
    <s v="ON"/>
    <s v="ON"/>
    <s v="ON"/>
    <s v="iPod"/>
    <m/>
    <s v="Apple Macbook"/>
    <n v="1"/>
    <n v="3"/>
    <s v="NO"/>
    <s v="FALSE"/>
    <n v="1"/>
    <m/>
    <m/>
    <m/>
    <m/>
    <m/>
    <x v="1"/>
    <x v="8"/>
    <x v="1"/>
    <b v="1"/>
    <m/>
    <m/>
    <m/>
    <m/>
    <m/>
    <m/>
    <n v="1"/>
    <n v="1"/>
    <n v="1"/>
    <m/>
    <m/>
    <n v="2"/>
    <x v="2"/>
    <n v="4"/>
    <n v="1"/>
    <n v="1"/>
    <x v="2"/>
    <n v="4"/>
    <n v="1"/>
    <n v="5"/>
    <n v="5"/>
    <n v="5"/>
    <n v="3"/>
    <n v="4"/>
    <n v="4"/>
    <n v="4"/>
    <n v="2"/>
    <n v="2"/>
    <n v="4"/>
    <n v="4"/>
    <n v="2"/>
    <s v=""/>
    <n v="1"/>
    <x v="4"/>
    <x v="2"/>
    <x v="1"/>
    <n v="1"/>
    <m/>
    <m/>
    <m/>
    <m/>
    <m/>
    <m/>
    <m/>
    <m/>
    <m/>
    <n v="1"/>
    <n v="1"/>
    <n v="1"/>
    <n v="1"/>
    <n v="1"/>
    <m/>
    <m/>
    <m/>
    <s v="129.116.13.99"/>
    <x v="24"/>
    <d v="1899-12-30T12:31:55"/>
  </r>
  <r>
    <s v="R_2bJYCXfxS2sVRRP"/>
    <n v="0"/>
    <x v="2"/>
    <s v="Freshman"/>
    <x v="1"/>
    <x v="5"/>
    <x v="5"/>
    <n v="1"/>
    <n v="1"/>
    <n v="0"/>
    <m/>
    <m/>
    <m/>
    <m/>
    <m/>
    <s v="iPod"/>
    <s v="iPad"/>
    <s v="Other"/>
    <n v="0"/>
    <n v="3"/>
    <s v="NO"/>
    <s v="FALSE"/>
    <n v="1"/>
    <m/>
    <m/>
    <m/>
    <m/>
    <m/>
    <x v="3"/>
    <x v="2"/>
    <x v="2"/>
    <b v="0"/>
    <n v="1"/>
    <n v="1"/>
    <m/>
    <n v="1"/>
    <m/>
    <m/>
    <n v="1"/>
    <n v="1"/>
    <n v="1"/>
    <m/>
    <m/>
    <n v="4"/>
    <x v="4"/>
    <m/>
    <n v="3"/>
    <n v="4"/>
    <x v="0"/>
    <n v="2"/>
    <n v="2"/>
    <n v="5"/>
    <n v="5"/>
    <n v="5"/>
    <n v="4"/>
    <n v="2"/>
    <n v="4"/>
    <n v="4"/>
    <n v="2"/>
    <n v="2"/>
    <n v="4"/>
    <n v="4"/>
    <n v="2"/>
    <s v=""/>
    <n v="1"/>
    <x v="0"/>
    <x v="0"/>
    <x v="0"/>
    <n v="1"/>
    <m/>
    <m/>
    <m/>
    <n v="1"/>
    <n v="1"/>
    <m/>
    <n v="1"/>
    <n v="1"/>
    <n v="1"/>
    <m/>
    <n v="1"/>
    <m/>
    <n v="1"/>
    <n v="1"/>
    <m/>
    <m/>
    <m/>
    <s v="128.62.75.89"/>
    <x v="24"/>
    <d v="1899-12-30T13:03:19"/>
  </r>
  <r>
    <s v="R_Zag88ydbXqDs46Z"/>
    <n v="0"/>
    <x v="2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2"/>
    <x v="2"/>
    <b v="0"/>
    <m/>
    <n v="1"/>
    <n v="1"/>
    <m/>
    <n v="1"/>
    <m/>
    <n v="1"/>
    <n v="1"/>
    <n v="1"/>
    <m/>
    <m/>
    <n v="4"/>
    <x v="2"/>
    <n v="4"/>
    <n v="3"/>
    <n v="3"/>
    <x v="2"/>
    <n v="5"/>
    <n v="1"/>
    <n v="5"/>
    <n v="5"/>
    <n v="4"/>
    <n v="3"/>
    <n v="3"/>
    <n v="3"/>
    <n v="4"/>
    <n v="3"/>
    <n v="4"/>
    <n v="4"/>
    <n v="3"/>
    <n v="2"/>
    <s v=""/>
    <n v="1"/>
    <x v="4"/>
    <x v="0"/>
    <x v="0"/>
    <m/>
    <m/>
    <m/>
    <m/>
    <n v="1"/>
    <m/>
    <m/>
    <n v="1"/>
    <m/>
    <m/>
    <m/>
    <m/>
    <m/>
    <m/>
    <m/>
    <m/>
    <m/>
    <m/>
    <s v="66.112.251.104"/>
    <x v="24"/>
    <d v="1899-12-30T13:17:25"/>
  </r>
  <r>
    <s v="R_22ol3yRIS2WQJEz"/>
    <n v="0"/>
    <x v="2"/>
    <s v="Freshman"/>
    <x v="0"/>
    <x v="2"/>
    <x v="2"/>
    <n v="0"/>
    <n v="1"/>
    <n v="1"/>
    <m/>
    <m/>
    <m/>
    <m/>
    <m/>
    <s v="iPod"/>
    <s v="iPad"/>
    <s v="HP"/>
    <n v="0"/>
    <n v="2"/>
    <s v="NO"/>
    <s v="FALSE"/>
    <m/>
    <m/>
    <n v="1"/>
    <m/>
    <m/>
    <m/>
    <x v="2"/>
    <x v="3"/>
    <x v="2"/>
    <b v="0"/>
    <n v="1"/>
    <n v="1"/>
    <n v="1"/>
    <m/>
    <m/>
    <m/>
    <m/>
    <n v="1"/>
    <n v="1"/>
    <m/>
    <m/>
    <n v="4"/>
    <x v="2"/>
    <n v="5"/>
    <n v="3"/>
    <n v="2"/>
    <x v="4"/>
    <n v="5"/>
    <n v="3"/>
    <n v="5"/>
    <n v="5"/>
    <n v="5"/>
    <n v="5"/>
    <n v="5"/>
    <n v="5"/>
    <n v="5"/>
    <n v="3"/>
    <n v="4"/>
    <n v="4"/>
    <n v="4"/>
    <n v="5"/>
    <n v="1"/>
    <s v=""/>
    <x v="4"/>
    <x v="1"/>
    <x v="0"/>
    <n v="1"/>
    <m/>
    <n v="1"/>
    <n v="1"/>
    <m/>
    <m/>
    <n v="1"/>
    <n v="1"/>
    <m/>
    <m/>
    <n v="1"/>
    <m/>
    <n v="1"/>
    <n v="1"/>
    <m/>
    <m/>
    <m/>
    <m/>
    <s v="74.174.236.84"/>
    <x v="24"/>
    <d v="1899-12-30T13:35:16"/>
  </r>
  <r>
    <s v="R_WofJGegGxJSCPId"/>
    <n v="1"/>
    <x v="2"/>
    <s v="Freshman"/>
    <x v="0"/>
    <x v="1"/>
    <x v="1"/>
    <n v="1"/>
    <n v="1"/>
    <n v="0"/>
    <m/>
    <m/>
    <s v="ON"/>
    <m/>
    <m/>
    <s v="iPod"/>
    <s v="iPad"/>
    <s v="Apple Macbook"/>
    <n v="1"/>
    <n v="4"/>
    <s v="YES"/>
    <s v="FALSE"/>
    <n v="1"/>
    <m/>
    <m/>
    <m/>
    <m/>
    <m/>
    <x v="3"/>
    <x v="0"/>
    <x v="1"/>
    <b v="1"/>
    <m/>
    <m/>
    <m/>
    <m/>
    <m/>
    <m/>
    <m/>
    <m/>
    <m/>
    <m/>
    <m/>
    <n v="2"/>
    <x v="2"/>
    <n v="5"/>
    <n v="1"/>
    <n v="2"/>
    <x v="4"/>
    <n v="4"/>
    <n v="4"/>
    <n v="4"/>
    <n v="3"/>
    <n v="4"/>
    <n v="5"/>
    <n v="4"/>
    <n v="4"/>
    <n v="4"/>
    <n v="4"/>
    <n v="3"/>
    <n v="5"/>
    <n v="4"/>
    <n v="5"/>
    <n v="1"/>
    <s v=""/>
    <x v="4"/>
    <x v="1"/>
    <x v="0"/>
    <m/>
    <m/>
    <n v="1"/>
    <m/>
    <n v="1"/>
    <m/>
    <n v="1"/>
    <n v="1"/>
    <m/>
    <m/>
    <m/>
    <n v="1"/>
    <m/>
    <n v="1"/>
    <n v="1"/>
    <m/>
    <m/>
    <n v="1"/>
    <s v="66.112.236.42"/>
    <x v="24"/>
    <d v="1899-12-30T13:51:13"/>
  </r>
  <r>
    <s v="R_tE7gtBlGlE3pda9"/>
    <n v="0"/>
    <x v="2"/>
    <s v="Freshman"/>
    <x v="0"/>
    <x v="1"/>
    <x v="1"/>
    <n v="0"/>
    <n v="0"/>
    <n v="0"/>
    <m/>
    <m/>
    <m/>
    <m/>
    <m/>
    <m/>
    <m/>
    <s v="Dell"/>
    <n v="0"/>
    <n v="1"/>
    <s v="NO"/>
    <s v="FALSE"/>
    <n v="1"/>
    <m/>
    <m/>
    <m/>
    <m/>
    <m/>
    <x v="1"/>
    <x v="0"/>
    <x v="1"/>
    <b v="1"/>
    <m/>
    <m/>
    <m/>
    <m/>
    <m/>
    <m/>
    <m/>
    <m/>
    <m/>
    <m/>
    <m/>
    <n v="4"/>
    <x v="1"/>
    <n v="4"/>
    <n v="2"/>
    <n v="2"/>
    <x v="1"/>
    <n v="4"/>
    <n v="1"/>
    <n v="5"/>
    <n v="4"/>
    <n v="2"/>
    <n v="4"/>
    <n v="3"/>
    <n v="4"/>
    <n v="3"/>
    <n v="1"/>
    <n v="4"/>
    <n v="4"/>
    <n v="2"/>
    <n v="2"/>
    <s v=""/>
    <n v="1"/>
    <x v="0"/>
    <x v="1"/>
    <x v="0"/>
    <m/>
    <m/>
    <m/>
    <m/>
    <n v="1"/>
    <n v="1"/>
    <m/>
    <n v="1"/>
    <m/>
    <m/>
    <n v="1"/>
    <n v="1"/>
    <m/>
    <n v="1"/>
    <n v="1"/>
    <m/>
    <m/>
    <m/>
    <s v="128.62.76.33"/>
    <x v="21"/>
    <d v="1899-12-30T21:14:11"/>
  </r>
  <r>
    <s v="R_1jeOLx4AvtUg7At"/>
    <n v="5"/>
    <x v="2"/>
    <s v="Freshman"/>
    <x v="2"/>
    <x v="3"/>
    <x v="3"/>
    <n v="1"/>
    <n v="1"/>
    <n v="0"/>
    <s v="ON"/>
    <s v="ON"/>
    <s v="ON"/>
    <s v="ON"/>
    <s v="ON"/>
    <s v="iPod"/>
    <s v="iPad"/>
    <s v="Dell"/>
    <n v="0"/>
    <n v="3"/>
    <s v="NO"/>
    <s v="FALSE"/>
    <n v="1"/>
    <m/>
    <m/>
    <m/>
    <m/>
    <m/>
    <x v="4"/>
    <x v="5"/>
    <x v="1"/>
    <b v="1"/>
    <m/>
    <m/>
    <m/>
    <m/>
    <m/>
    <m/>
    <n v="1"/>
    <m/>
    <m/>
    <m/>
    <m/>
    <n v="3"/>
    <x v="1"/>
    <n v="3"/>
    <n v="1"/>
    <n v="1"/>
    <x v="3"/>
    <n v="2"/>
    <n v="2"/>
    <n v="4"/>
    <n v="1"/>
    <n v="3"/>
    <n v="4"/>
    <n v="2"/>
    <n v="2"/>
    <n v="4"/>
    <n v="4"/>
    <n v="4"/>
    <n v="3"/>
    <n v="4"/>
    <n v="2"/>
    <s v=""/>
    <n v="1"/>
    <x v="4"/>
    <x v="4"/>
    <x v="0"/>
    <m/>
    <m/>
    <m/>
    <m/>
    <n v="1"/>
    <m/>
    <n v="1"/>
    <m/>
    <m/>
    <n v="1"/>
    <n v="1"/>
    <n v="1"/>
    <m/>
    <n v="1"/>
    <n v="1"/>
    <m/>
    <m/>
    <m/>
    <s v="128.62.70.215"/>
    <x v="24"/>
    <d v="1899-12-30T14:56:19"/>
  </r>
  <r>
    <s v="R_Xhz8VhF0eq1doxb"/>
    <n v="5"/>
    <x v="2"/>
    <s v="Freshman"/>
    <x v="1"/>
    <x v="1"/>
    <x v="1"/>
    <n v="1"/>
    <n v="1"/>
    <n v="0"/>
    <s v="ON"/>
    <s v="ON"/>
    <s v="ON"/>
    <s v="ON"/>
    <s v="ON"/>
    <s v="Other"/>
    <s v="iPad"/>
    <s v="Apple Macbook"/>
    <n v="1"/>
    <n v="3"/>
    <s v="NO"/>
    <s v="FALSE"/>
    <n v="1"/>
    <m/>
    <m/>
    <m/>
    <m/>
    <m/>
    <x v="5"/>
    <x v="6"/>
    <x v="3"/>
    <b v="0"/>
    <n v="1"/>
    <n v="1"/>
    <n v="1"/>
    <m/>
    <m/>
    <n v="1"/>
    <n v="1"/>
    <n v="1"/>
    <n v="1"/>
    <m/>
    <m/>
    <n v="4"/>
    <x v="1"/>
    <n v="4"/>
    <n v="3"/>
    <n v="2"/>
    <x v="1"/>
    <n v="4"/>
    <n v="3"/>
    <n v="4"/>
    <n v="2"/>
    <n v="4"/>
    <n v="4"/>
    <n v="2"/>
    <n v="4"/>
    <n v="4"/>
    <n v="2"/>
    <n v="2"/>
    <n v="4"/>
    <n v="3"/>
    <n v="4"/>
    <n v="1"/>
    <s v=""/>
    <x v="2"/>
    <x v="1"/>
    <x v="1"/>
    <n v="1"/>
    <m/>
    <m/>
    <m/>
    <m/>
    <m/>
    <m/>
    <m/>
    <m/>
    <n v="1"/>
    <n v="1"/>
    <m/>
    <m/>
    <n v="1"/>
    <n v="1"/>
    <m/>
    <m/>
    <m/>
    <s v="128.62.66.41"/>
    <x v="24"/>
    <d v="1899-12-30T12:07:42"/>
  </r>
  <r>
    <s v="R_2akqQmsndIJfk6F"/>
    <n v="0"/>
    <x v="2"/>
    <s v="Freshman"/>
    <x v="0"/>
    <x v="0"/>
    <x v="0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1"/>
    <x v="1"/>
    <b v="1"/>
    <m/>
    <n v="1"/>
    <m/>
    <m/>
    <m/>
    <m/>
    <m/>
    <n v="1"/>
    <m/>
    <m/>
    <m/>
    <n v="3"/>
    <x v="2"/>
    <n v="2"/>
    <n v="1"/>
    <n v="4"/>
    <x v="0"/>
    <n v="4"/>
    <n v="2"/>
    <n v="4"/>
    <n v="5"/>
    <n v="4"/>
    <n v="3"/>
    <n v="1"/>
    <n v="3"/>
    <n v="4"/>
    <n v="2"/>
    <n v="3"/>
    <n v="4"/>
    <n v="4"/>
    <n v="2"/>
    <s v=""/>
    <n v="1"/>
    <x v="2"/>
    <x v="0"/>
    <x v="1"/>
    <m/>
    <m/>
    <m/>
    <m/>
    <m/>
    <m/>
    <m/>
    <n v="1"/>
    <m/>
    <m/>
    <m/>
    <m/>
    <m/>
    <n v="1"/>
    <m/>
    <m/>
    <m/>
    <m/>
    <s v="128.62.76.28"/>
    <x v="24"/>
    <d v="1899-12-30T17:06:09"/>
  </r>
  <r>
    <s v="R_2flYhnGHAMAxnrW"/>
    <n v="5"/>
    <x v="2"/>
    <s v="Freshman"/>
    <x v="0"/>
    <x v="2"/>
    <x v="2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0"/>
    <x v="4"/>
    <x v="2"/>
    <b v="0"/>
    <m/>
    <m/>
    <n v="1"/>
    <m/>
    <n v="1"/>
    <n v="1"/>
    <n v="1"/>
    <m/>
    <m/>
    <m/>
    <m/>
    <n v="4"/>
    <x v="2"/>
    <n v="3"/>
    <n v="2"/>
    <n v="2"/>
    <x v="0"/>
    <n v="4"/>
    <n v="4"/>
    <n v="3"/>
    <n v="4"/>
    <n v="2"/>
    <n v="3"/>
    <n v="2"/>
    <n v="3"/>
    <n v="2"/>
    <n v="2"/>
    <n v="3"/>
    <n v="4"/>
    <n v="4"/>
    <n v="2"/>
    <s v=""/>
    <n v="1"/>
    <x v="0"/>
    <x v="0"/>
    <x v="0"/>
    <m/>
    <m/>
    <m/>
    <m/>
    <n v="1"/>
    <n v="1"/>
    <m/>
    <m/>
    <m/>
    <m/>
    <n v="1"/>
    <m/>
    <m/>
    <n v="1"/>
    <m/>
    <m/>
    <m/>
    <m/>
    <s v="128.62.65.154"/>
    <x v="24"/>
    <d v="1899-12-30T17:01:30"/>
  </r>
  <r>
    <s v="R_1I9KczY2j18sVC4"/>
    <n v="0"/>
    <x v="2"/>
    <s v="Freshman"/>
    <x v="2"/>
    <x v="3"/>
    <x v="3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5"/>
    <x v="0"/>
    <x v="1"/>
    <b v="1"/>
    <m/>
    <m/>
    <m/>
    <m/>
    <m/>
    <m/>
    <m/>
    <m/>
    <m/>
    <m/>
    <m/>
    <n v="3"/>
    <x v="1"/>
    <n v="3"/>
    <n v="1"/>
    <n v="1"/>
    <x v="3"/>
    <n v="4"/>
    <n v="1"/>
    <n v="1"/>
    <n v="1"/>
    <n v="1"/>
    <n v="1"/>
    <n v="1"/>
    <n v="1"/>
    <n v="1"/>
    <n v="1"/>
    <n v="1"/>
    <n v="4"/>
    <n v="4"/>
    <n v="1"/>
    <s v=""/>
    <n v="1"/>
    <x v="0"/>
    <x v="0"/>
    <x v="0"/>
    <m/>
    <m/>
    <m/>
    <m/>
    <n v="1"/>
    <n v="1"/>
    <m/>
    <n v="1"/>
    <m/>
    <m/>
    <m/>
    <m/>
    <m/>
    <m/>
    <m/>
    <m/>
    <m/>
    <m/>
    <s v="128.62.65.216"/>
    <x v="24"/>
    <d v="1899-12-30T17:06:22"/>
  </r>
  <r>
    <s v="R_3m3u2oEAxtXm0v0"/>
    <n v="5"/>
    <x v="2"/>
    <s v="Freshman"/>
    <x v="0"/>
    <x v="1"/>
    <x v="1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0"/>
    <x v="6"/>
    <x v="3"/>
    <b v="0"/>
    <n v="1"/>
    <n v="1"/>
    <n v="1"/>
    <m/>
    <n v="1"/>
    <n v="1"/>
    <n v="1"/>
    <m/>
    <n v="1"/>
    <m/>
    <m/>
    <n v="4"/>
    <x v="3"/>
    <n v="3"/>
    <n v="3"/>
    <n v="2"/>
    <x v="0"/>
    <n v="5"/>
    <n v="3"/>
    <n v="5"/>
    <n v="4"/>
    <n v="4"/>
    <n v="3"/>
    <n v="3"/>
    <n v="2"/>
    <n v="5"/>
    <n v="3"/>
    <n v="2"/>
    <n v="4"/>
    <n v="3"/>
    <n v="2"/>
    <s v=""/>
    <n v="1"/>
    <x v="1"/>
    <x v="1"/>
    <x v="0"/>
    <n v="1"/>
    <m/>
    <m/>
    <m/>
    <m/>
    <n v="1"/>
    <n v="1"/>
    <n v="1"/>
    <m/>
    <m/>
    <n v="1"/>
    <n v="1"/>
    <n v="1"/>
    <n v="1"/>
    <n v="1"/>
    <n v="1"/>
    <m/>
    <n v="1"/>
    <s v="128.62.68.125"/>
    <x v="24"/>
    <d v="1899-12-30T17:25:49"/>
  </r>
  <r>
    <s v="R_8HdBBwDi1kDgN3z"/>
    <n v="0"/>
    <x v="2"/>
    <s v="Freshman"/>
    <x v="2"/>
    <x v="1"/>
    <x v="1"/>
    <n v="1"/>
    <n v="1"/>
    <n v="0"/>
    <m/>
    <m/>
    <m/>
    <m/>
    <m/>
    <s v="iPod"/>
    <s v="iPad Mini"/>
    <s v="Dell"/>
    <n v="0"/>
    <n v="3"/>
    <s v="NO"/>
    <s v="FALSE"/>
    <n v="1"/>
    <m/>
    <m/>
    <n v="1"/>
    <m/>
    <m/>
    <x v="4"/>
    <x v="2"/>
    <x v="2"/>
    <b v="0"/>
    <m/>
    <n v="1"/>
    <m/>
    <n v="1"/>
    <m/>
    <m/>
    <n v="1"/>
    <n v="1"/>
    <n v="1"/>
    <n v="1"/>
    <m/>
    <n v="4"/>
    <x v="2"/>
    <n v="4"/>
    <n v="3"/>
    <n v="4"/>
    <x v="2"/>
    <n v="4"/>
    <n v="4"/>
    <n v="5"/>
    <n v="1"/>
    <n v="4"/>
    <n v="4"/>
    <n v="4"/>
    <n v="4"/>
    <n v="4"/>
    <n v="4"/>
    <n v="4"/>
    <n v="4"/>
    <n v="4"/>
    <n v="3"/>
    <s v=""/>
    <s v=""/>
    <x v="1"/>
    <x v="2"/>
    <x v="1"/>
    <m/>
    <m/>
    <m/>
    <m/>
    <m/>
    <n v="1"/>
    <m/>
    <m/>
    <m/>
    <n v="1"/>
    <n v="1"/>
    <n v="1"/>
    <n v="1"/>
    <n v="1"/>
    <n v="1"/>
    <m/>
    <n v="1"/>
    <n v="1"/>
    <s v="66.112.236.14"/>
    <x v="24"/>
    <d v="1899-12-30T12:56:22"/>
  </r>
  <r>
    <s v="R_1Nu5rCXYBe6r597"/>
    <n v="5"/>
    <x v="2"/>
    <s v="Freshman"/>
    <x v="0"/>
    <x v="4"/>
    <x v="4"/>
    <n v="0"/>
    <n v="0"/>
    <n v="0"/>
    <s v="ON"/>
    <s v="ON"/>
    <s v="ON"/>
    <s v="ON"/>
    <s v="ON"/>
    <s v="Other"/>
    <s v="Other"/>
    <s v="Lenovo"/>
    <n v="0"/>
    <n v="0"/>
    <s v="NO"/>
    <s v="TRUE"/>
    <m/>
    <n v="1"/>
    <m/>
    <m/>
    <m/>
    <m/>
    <x v="3"/>
    <x v="4"/>
    <x v="2"/>
    <b v="0"/>
    <m/>
    <n v="1"/>
    <m/>
    <m/>
    <m/>
    <m/>
    <n v="1"/>
    <n v="1"/>
    <n v="1"/>
    <m/>
    <m/>
    <n v="2"/>
    <x v="2"/>
    <n v="4"/>
    <n v="2"/>
    <n v="3"/>
    <x v="0"/>
    <n v="3"/>
    <n v="2"/>
    <n v="4"/>
    <n v="4"/>
    <n v="2"/>
    <n v="1"/>
    <n v="3"/>
    <n v="3"/>
    <n v="3"/>
    <n v="2"/>
    <n v="3"/>
    <n v="4"/>
    <n v="4"/>
    <n v="2"/>
    <s v=""/>
    <n v="1"/>
    <x v="1"/>
    <x v="1"/>
    <x v="0"/>
    <m/>
    <m/>
    <m/>
    <m/>
    <m/>
    <m/>
    <m/>
    <m/>
    <m/>
    <n v="1"/>
    <m/>
    <n v="1"/>
    <m/>
    <n v="1"/>
    <n v="1"/>
    <m/>
    <m/>
    <m/>
    <s v="125.178.243.20"/>
    <x v="24"/>
    <d v="1899-12-30T17:46:00"/>
  </r>
  <r>
    <s v="R_3R3GhiWA48hw7E4"/>
    <n v="0"/>
    <x v="2"/>
    <s v="Freshman"/>
    <x v="1"/>
    <x v="0"/>
    <x v="0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0"/>
    <x v="2"/>
    <x v="2"/>
    <b v="0"/>
    <m/>
    <n v="1"/>
    <n v="1"/>
    <m/>
    <m/>
    <n v="1"/>
    <n v="1"/>
    <n v="1"/>
    <n v="1"/>
    <m/>
    <m/>
    <n v="4"/>
    <x v="4"/>
    <n v="4"/>
    <n v="2"/>
    <n v="4"/>
    <x v="1"/>
    <n v="4"/>
    <n v="3"/>
    <n v="5"/>
    <n v="5"/>
    <n v="4"/>
    <n v="4"/>
    <n v="2"/>
    <n v="4"/>
    <n v="4"/>
    <n v="3"/>
    <n v="4"/>
    <n v="5"/>
    <n v="4"/>
    <n v="3"/>
    <s v=""/>
    <s v=""/>
    <x v="0"/>
    <x v="0"/>
    <x v="0"/>
    <m/>
    <m/>
    <m/>
    <m/>
    <m/>
    <m/>
    <m/>
    <n v="1"/>
    <m/>
    <n v="1"/>
    <m/>
    <m/>
    <m/>
    <n v="1"/>
    <n v="1"/>
    <m/>
    <m/>
    <m/>
    <s v="66.112.254.147"/>
    <x v="23"/>
    <d v="1899-12-30T12:16:02"/>
  </r>
  <r>
    <s v="R_2fkqQgQhduKNqP0"/>
    <n v="4"/>
    <x v="2"/>
    <s v="Freshman"/>
    <x v="0"/>
    <x v="1"/>
    <x v="1"/>
    <n v="0"/>
    <n v="1"/>
    <n v="1"/>
    <s v="ON"/>
    <s v="ON"/>
    <s v="ON"/>
    <s v="ON"/>
    <m/>
    <s v="iPod"/>
    <m/>
    <s v="Other"/>
    <n v="0"/>
    <n v="2"/>
    <s v="NO"/>
    <s v="FALSE"/>
    <n v="1"/>
    <m/>
    <m/>
    <m/>
    <m/>
    <m/>
    <x v="0"/>
    <x v="0"/>
    <x v="1"/>
    <b v="1"/>
    <m/>
    <m/>
    <m/>
    <m/>
    <m/>
    <m/>
    <m/>
    <m/>
    <m/>
    <m/>
    <m/>
    <n v="2"/>
    <x v="2"/>
    <n v="3"/>
    <n v="1"/>
    <n v="1"/>
    <x v="1"/>
    <n v="4"/>
    <n v="4"/>
    <n v="5"/>
    <n v="3"/>
    <n v="4"/>
    <n v="3"/>
    <n v="4"/>
    <n v="2"/>
    <n v="4"/>
    <n v="3"/>
    <n v="4"/>
    <n v="4"/>
    <n v="4"/>
    <n v="3"/>
    <s v=""/>
    <s v=""/>
    <x v="1"/>
    <x v="0"/>
    <x v="0"/>
    <n v="1"/>
    <m/>
    <m/>
    <m/>
    <m/>
    <n v="1"/>
    <m/>
    <n v="1"/>
    <m/>
    <m/>
    <m/>
    <n v="1"/>
    <m/>
    <n v="1"/>
    <n v="1"/>
    <m/>
    <m/>
    <m/>
    <s v="66.112.236.34"/>
    <x v="24"/>
    <d v="1899-12-30T19:23:57"/>
  </r>
  <r>
    <s v="R_2TyK7XCwXGm5RCw"/>
    <n v="0"/>
    <x v="2"/>
    <s v="Freshman"/>
    <x v="0"/>
    <x v="0"/>
    <x v="0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4"/>
    <x v="0"/>
    <x v="1"/>
    <b v="1"/>
    <m/>
    <m/>
    <m/>
    <m/>
    <m/>
    <m/>
    <m/>
    <m/>
    <m/>
    <m/>
    <m/>
    <n v="4"/>
    <x v="3"/>
    <n v="4"/>
    <n v="2"/>
    <n v="3"/>
    <x v="1"/>
    <n v="3"/>
    <n v="1"/>
    <n v="5"/>
    <n v="1"/>
    <n v="3"/>
    <n v="4"/>
    <n v="2"/>
    <n v="3"/>
    <n v="3"/>
    <n v="2"/>
    <n v="4"/>
    <n v="4"/>
    <n v="4"/>
    <n v="4"/>
    <n v="1"/>
    <s v=""/>
    <x v="0"/>
    <x v="1"/>
    <x v="0"/>
    <m/>
    <m/>
    <m/>
    <m/>
    <m/>
    <m/>
    <m/>
    <m/>
    <m/>
    <m/>
    <n v="1"/>
    <m/>
    <n v="1"/>
    <n v="1"/>
    <m/>
    <m/>
    <m/>
    <m/>
    <s v="128.62.74.196"/>
    <x v="24"/>
    <d v="1899-12-30T19:18:01"/>
  </r>
  <r>
    <s v="R_1gFLOC3be6Zq043"/>
    <n v="3"/>
    <x v="2"/>
    <s v="Freshman"/>
    <x v="0"/>
    <x v="0"/>
    <x v="0"/>
    <n v="1"/>
    <n v="1"/>
    <n v="0"/>
    <m/>
    <s v="ON"/>
    <s v="ON"/>
    <s v="ON"/>
    <m/>
    <s v="iPod"/>
    <s v="Other"/>
    <s v="Apple Macbook"/>
    <n v="1"/>
    <n v="3"/>
    <s v="NO"/>
    <s v="FALSE"/>
    <n v="1"/>
    <m/>
    <m/>
    <m/>
    <m/>
    <m/>
    <x v="5"/>
    <x v="9"/>
    <x v="3"/>
    <b v="0"/>
    <n v="1"/>
    <n v="1"/>
    <n v="1"/>
    <n v="1"/>
    <m/>
    <n v="1"/>
    <n v="1"/>
    <n v="1"/>
    <n v="1"/>
    <m/>
    <m/>
    <n v="4"/>
    <x v="2"/>
    <n v="4"/>
    <n v="2"/>
    <n v="2"/>
    <x v="1"/>
    <n v="2"/>
    <n v="2"/>
    <n v="4"/>
    <n v="4"/>
    <n v="3"/>
    <n v="2"/>
    <n v="2"/>
    <n v="2"/>
    <n v="4"/>
    <n v="3"/>
    <n v="2"/>
    <n v="3"/>
    <n v="2"/>
    <n v="1"/>
    <s v=""/>
    <n v="1"/>
    <x v="0"/>
    <x v="1"/>
    <x v="1"/>
    <n v="1"/>
    <m/>
    <m/>
    <m/>
    <m/>
    <m/>
    <m/>
    <m/>
    <m/>
    <n v="1"/>
    <n v="1"/>
    <m/>
    <m/>
    <n v="1"/>
    <n v="1"/>
    <m/>
    <m/>
    <m/>
    <s v="128.62.78.49"/>
    <x v="22"/>
    <d v="1899-12-30T21:51:44"/>
  </r>
  <r>
    <s v="R_893yyQZmjLI5OO9"/>
    <n v="5"/>
    <x v="2"/>
    <s v="Freshman"/>
    <x v="0"/>
    <x v="0"/>
    <x v="0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1"/>
    <x v="4"/>
    <x v="2"/>
    <b v="0"/>
    <m/>
    <n v="1"/>
    <m/>
    <m/>
    <m/>
    <m/>
    <n v="1"/>
    <n v="1"/>
    <n v="1"/>
    <m/>
    <m/>
    <n v="4"/>
    <x v="2"/>
    <n v="3"/>
    <n v="2"/>
    <n v="4"/>
    <x v="0"/>
    <n v="4"/>
    <n v="2"/>
    <n v="4"/>
    <n v="4"/>
    <n v="4"/>
    <n v="4"/>
    <n v="2"/>
    <n v="4"/>
    <n v="4"/>
    <n v="2"/>
    <n v="2"/>
    <n v="4"/>
    <n v="3"/>
    <n v="2"/>
    <s v=""/>
    <n v="1"/>
    <x v="0"/>
    <x v="1"/>
    <x v="0"/>
    <m/>
    <m/>
    <m/>
    <m/>
    <m/>
    <m/>
    <m/>
    <n v="1"/>
    <m/>
    <m/>
    <n v="1"/>
    <n v="1"/>
    <n v="1"/>
    <n v="1"/>
    <n v="1"/>
    <m/>
    <m/>
    <m/>
    <s v="128.62.67.214"/>
    <x v="24"/>
    <d v="1899-12-30T15:19:56"/>
  </r>
  <r>
    <s v="R_247asi3XZmPzziy"/>
    <n v="0"/>
    <x v="2"/>
    <s v="Freshman"/>
    <x v="2"/>
    <x v="1"/>
    <x v="1"/>
    <n v="0"/>
    <n v="0"/>
    <n v="0"/>
    <m/>
    <m/>
    <m/>
    <m/>
    <m/>
    <s v="Other"/>
    <m/>
    <s v="Dell"/>
    <n v="0"/>
    <n v="1"/>
    <s v="NO"/>
    <s v="FALSE"/>
    <n v="1"/>
    <m/>
    <m/>
    <m/>
    <m/>
    <m/>
    <x v="4"/>
    <x v="1"/>
    <x v="1"/>
    <b v="1"/>
    <m/>
    <m/>
    <m/>
    <m/>
    <m/>
    <m/>
    <n v="1"/>
    <n v="1"/>
    <m/>
    <m/>
    <m/>
    <n v="4"/>
    <x v="1"/>
    <n v="2"/>
    <n v="2"/>
    <n v="2"/>
    <x v="0"/>
    <n v="4"/>
    <n v="4"/>
    <n v="4"/>
    <n v="2"/>
    <n v="4"/>
    <n v="4"/>
    <n v="4"/>
    <n v="3"/>
    <n v="4"/>
    <n v="3"/>
    <n v="4"/>
    <n v="4"/>
    <n v="2"/>
    <n v="2"/>
    <s v=""/>
    <n v="1"/>
    <x v="1"/>
    <x v="1"/>
    <x v="0"/>
    <m/>
    <m/>
    <m/>
    <m/>
    <m/>
    <m/>
    <m/>
    <m/>
    <m/>
    <m/>
    <n v="1"/>
    <n v="1"/>
    <m/>
    <n v="1"/>
    <n v="1"/>
    <m/>
    <m/>
    <m/>
    <s v="64.189.88.18"/>
    <x v="24"/>
    <d v="1899-12-30T22:29:11"/>
  </r>
  <r>
    <s v="R_12RcY5zXpraMXa0"/>
    <n v="0"/>
    <x v="2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5"/>
    <x v="3"/>
    <x v="2"/>
    <b v="0"/>
    <n v="1"/>
    <n v="1"/>
    <m/>
    <m/>
    <m/>
    <m/>
    <n v="1"/>
    <n v="1"/>
    <n v="1"/>
    <m/>
    <m/>
    <n v="3"/>
    <x v="3"/>
    <n v="5"/>
    <n v="1"/>
    <n v="1"/>
    <x v="2"/>
    <n v="4"/>
    <n v="2"/>
    <n v="2"/>
    <n v="5"/>
    <n v="5"/>
    <n v="5"/>
    <n v="5"/>
    <n v="5"/>
    <n v="5"/>
    <n v="2"/>
    <n v="2"/>
    <n v="4"/>
    <n v="5"/>
    <n v="5"/>
    <n v="1"/>
    <s v=""/>
    <x v="2"/>
    <x v="2"/>
    <x v="1"/>
    <n v="1"/>
    <m/>
    <m/>
    <m/>
    <n v="1"/>
    <m/>
    <m/>
    <m/>
    <m/>
    <m/>
    <n v="1"/>
    <n v="1"/>
    <n v="1"/>
    <n v="1"/>
    <n v="1"/>
    <m/>
    <n v="1"/>
    <n v="1"/>
    <s v="128.62.72.183"/>
    <x v="24"/>
    <d v="1899-12-30T22:39:10"/>
  </r>
  <r>
    <s v="R_1Gv2PseDXjasbZJ"/>
    <n v="1"/>
    <x v="2"/>
    <s v="Freshman"/>
    <x v="0"/>
    <x v="1"/>
    <x v="1"/>
    <n v="1"/>
    <n v="1"/>
    <n v="0"/>
    <m/>
    <m/>
    <s v="ON"/>
    <m/>
    <m/>
    <s v="iPod"/>
    <s v="iPad"/>
    <s v="Lenovo"/>
    <n v="0"/>
    <n v="3"/>
    <s v="NO"/>
    <s v="FALSE"/>
    <n v="1"/>
    <m/>
    <m/>
    <m/>
    <m/>
    <m/>
    <x v="0"/>
    <x v="8"/>
    <x v="1"/>
    <b v="0"/>
    <m/>
    <n v="1"/>
    <m/>
    <m/>
    <m/>
    <m/>
    <m/>
    <n v="1"/>
    <n v="1"/>
    <m/>
    <m/>
    <n v="4"/>
    <x v="0"/>
    <n v="4"/>
    <n v="3"/>
    <n v="3"/>
    <x v="1"/>
    <n v="4"/>
    <n v="3"/>
    <n v="4"/>
    <n v="4"/>
    <n v="2"/>
    <n v="4"/>
    <n v="3"/>
    <n v="4"/>
    <n v="4"/>
    <n v="2"/>
    <n v="2"/>
    <n v="4"/>
    <n v="3"/>
    <n v="3"/>
    <s v=""/>
    <s v=""/>
    <x v="2"/>
    <x v="1"/>
    <x v="1"/>
    <n v="1"/>
    <m/>
    <m/>
    <m/>
    <m/>
    <m/>
    <m/>
    <m/>
    <m/>
    <m/>
    <m/>
    <m/>
    <m/>
    <n v="1"/>
    <n v="1"/>
    <m/>
    <m/>
    <m/>
    <s v="128.62.71.47"/>
    <x v="24"/>
    <d v="1899-12-30T21:29:33"/>
  </r>
  <r>
    <s v="R_RLkfGUiSCJM3H7H"/>
    <n v="0"/>
    <x v="2"/>
    <s v="Freshman"/>
    <x v="1"/>
    <x v="1"/>
    <x v="1"/>
    <n v="0"/>
    <n v="1"/>
    <n v="1"/>
    <m/>
    <m/>
    <m/>
    <m/>
    <m/>
    <m/>
    <m/>
    <s v="Apple Macbook"/>
    <n v="1"/>
    <n v="2"/>
    <s v="NO"/>
    <s v="FALSE"/>
    <n v="1"/>
    <m/>
    <m/>
    <m/>
    <m/>
    <m/>
    <x v="3"/>
    <x v="10"/>
    <x v="3"/>
    <b v="0"/>
    <n v="1"/>
    <n v="1"/>
    <n v="1"/>
    <n v="1"/>
    <n v="1"/>
    <m/>
    <n v="1"/>
    <n v="1"/>
    <n v="1"/>
    <n v="1"/>
    <n v="1"/>
    <n v="4"/>
    <x v="1"/>
    <n v="5"/>
    <n v="3"/>
    <n v="2"/>
    <x v="4"/>
    <n v="5"/>
    <n v="2"/>
    <n v="5"/>
    <n v="4"/>
    <n v="4"/>
    <n v="4"/>
    <n v="4"/>
    <n v="4"/>
    <n v="4"/>
    <n v="2"/>
    <n v="2"/>
    <n v="5"/>
    <n v="5"/>
    <n v="4"/>
    <n v="1"/>
    <s v=""/>
    <x v="2"/>
    <x v="2"/>
    <x v="2"/>
    <n v="1"/>
    <m/>
    <m/>
    <m/>
    <m/>
    <n v="1"/>
    <m/>
    <n v="1"/>
    <m/>
    <n v="1"/>
    <n v="1"/>
    <n v="1"/>
    <n v="1"/>
    <n v="1"/>
    <n v="1"/>
    <n v="1"/>
    <n v="1"/>
    <n v="1"/>
    <s v="128.62.78.139"/>
    <x v="24"/>
    <d v="1899-12-30T22:27:40"/>
  </r>
  <r>
    <s v="R_2dGs8Kf5ZNBSYaH"/>
    <n v="0"/>
    <x v="2"/>
    <s v="Freshman"/>
    <x v="0"/>
    <x v="1"/>
    <x v="1"/>
    <n v="1"/>
    <n v="1"/>
    <n v="0"/>
    <m/>
    <m/>
    <m/>
    <m/>
    <m/>
    <s v="Other"/>
    <s v="iPad"/>
    <s v="Apple Macbook"/>
    <n v="1"/>
    <n v="3"/>
    <s v="NO"/>
    <s v="FALSE"/>
    <n v="1"/>
    <m/>
    <m/>
    <m/>
    <m/>
    <m/>
    <x v="1"/>
    <x v="9"/>
    <x v="3"/>
    <b v="0"/>
    <n v="1"/>
    <n v="1"/>
    <n v="1"/>
    <m/>
    <n v="1"/>
    <m/>
    <n v="1"/>
    <n v="1"/>
    <n v="1"/>
    <n v="1"/>
    <m/>
    <n v="4"/>
    <x v="0"/>
    <n v="4"/>
    <n v="3"/>
    <n v="4"/>
    <x v="2"/>
    <n v="4"/>
    <n v="2"/>
    <n v="5"/>
    <n v="4"/>
    <n v="4"/>
    <n v="4"/>
    <n v="4"/>
    <n v="2"/>
    <n v="4"/>
    <n v="2"/>
    <n v="2"/>
    <n v="4"/>
    <n v="4"/>
    <n v="3"/>
    <s v=""/>
    <s v=""/>
    <x v="1"/>
    <x v="1"/>
    <x v="1"/>
    <m/>
    <m/>
    <m/>
    <m/>
    <n v="1"/>
    <m/>
    <m/>
    <n v="1"/>
    <n v="1"/>
    <m/>
    <n v="1"/>
    <n v="1"/>
    <m/>
    <n v="1"/>
    <n v="1"/>
    <m/>
    <m/>
    <m/>
    <s v="128.62.78.171"/>
    <x v="24"/>
    <d v="1899-12-30T23:31:25"/>
  </r>
  <r>
    <s v="R_2SeniHAyCChHxSP"/>
    <n v="0"/>
    <x v="2"/>
    <s v="Freshman"/>
    <x v="0"/>
    <x v="1"/>
    <x v="1"/>
    <n v="0"/>
    <n v="0"/>
    <n v="0"/>
    <m/>
    <m/>
    <m/>
    <m/>
    <m/>
    <s v="iPod"/>
    <m/>
    <s v="Dell"/>
    <n v="0"/>
    <n v="1"/>
    <s v="NO"/>
    <s v="FALSE"/>
    <m/>
    <n v="1"/>
    <m/>
    <m/>
    <m/>
    <m/>
    <x v="3"/>
    <x v="6"/>
    <x v="3"/>
    <b v="0"/>
    <n v="1"/>
    <n v="1"/>
    <m/>
    <n v="1"/>
    <m/>
    <n v="1"/>
    <n v="1"/>
    <n v="1"/>
    <n v="1"/>
    <m/>
    <m/>
    <n v="4"/>
    <x v="3"/>
    <n v="4"/>
    <n v="4"/>
    <n v="2"/>
    <x v="1"/>
    <n v="5"/>
    <n v="2"/>
    <n v="2"/>
    <n v="1"/>
    <n v="5"/>
    <n v="5"/>
    <n v="3"/>
    <n v="3"/>
    <n v="4"/>
    <n v="2"/>
    <n v="4"/>
    <n v="4"/>
    <n v="3"/>
    <n v="2"/>
    <s v=""/>
    <n v="1"/>
    <x v="4"/>
    <x v="2"/>
    <x v="1"/>
    <n v="1"/>
    <m/>
    <m/>
    <m/>
    <m/>
    <m/>
    <m/>
    <m/>
    <m/>
    <m/>
    <n v="1"/>
    <m/>
    <n v="1"/>
    <n v="1"/>
    <n v="1"/>
    <m/>
    <m/>
    <m/>
    <s v="66.112.236.23"/>
    <x v="24"/>
    <d v="1899-12-30T23:32:32"/>
  </r>
  <r>
    <s v="R_W68oANaYVnQhMHf"/>
    <n v="4"/>
    <x v="2"/>
    <s v="Freshman"/>
    <x v="1"/>
    <x v="0"/>
    <x v="0"/>
    <n v="1"/>
    <n v="1"/>
    <n v="0"/>
    <s v="ON"/>
    <s v="ON"/>
    <s v="ON"/>
    <s v="ON"/>
    <m/>
    <s v="iPod"/>
    <m/>
    <s v="Apple Macbook"/>
    <n v="1"/>
    <n v="3"/>
    <s v="NO"/>
    <s v="FALSE"/>
    <n v="1"/>
    <m/>
    <m/>
    <m/>
    <m/>
    <m/>
    <x v="3"/>
    <x v="3"/>
    <x v="2"/>
    <b v="0"/>
    <m/>
    <n v="1"/>
    <n v="1"/>
    <m/>
    <n v="1"/>
    <m/>
    <m/>
    <n v="1"/>
    <n v="1"/>
    <m/>
    <m/>
    <n v="5"/>
    <x v="0"/>
    <n v="3"/>
    <n v="2"/>
    <n v="3"/>
    <x v="0"/>
    <n v="4"/>
    <n v="4"/>
    <n v="5"/>
    <n v="3"/>
    <n v="5"/>
    <n v="5"/>
    <n v="3"/>
    <n v="3"/>
    <n v="4"/>
    <n v="4"/>
    <n v="5"/>
    <n v="5"/>
    <n v="4"/>
    <n v="2"/>
    <s v=""/>
    <n v="1"/>
    <x v="4"/>
    <x v="1"/>
    <x v="0"/>
    <n v="1"/>
    <m/>
    <m/>
    <m/>
    <m/>
    <m/>
    <m/>
    <n v="1"/>
    <m/>
    <m/>
    <n v="1"/>
    <n v="1"/>
    <m/>
    <n v="1"/>
    <n v="1"/>
    <m/>
    <m/>
    <m/>
    <s v="128.62.79.3"/>
    <x v="24"/>
    <d v="1899-12-30T23:37:30"/>
  </r>
  <r>
    <s v="R_3kbTG0UycF5RArS"/>
    <n v="5"/>
    <x v="2"/>
    <s v="Freshman"/>
    <x v="2"/>
    <x v="3"/>
    <x v="3"/>
    <n v="0"/>
    <n v="0"/>
    <n v="0"/>
    <s v="ON"/>
    <s v="ON"/>
    <s v="ON"/>
    <s v="ON"/>
    <s v="ON"/>
    <s v="iPod"/>
    <m/>
    <s v="Dell"/>
    <n v="0"/>
    <n v="1"/>
    <s v="NO"/>
    <s v="FALSE"/>
    <m/>
    <m/>
    <m/>
    <m/>
    <n v="1"/>
    <m/>
    <x v="3"/>
    <x v="6"/>
    <x v="3"/>
    <b v="0"/>
    <n v="1"/>
    <n v="1"/>
    <n v="1"/>
    <m/>
    <m/>
    <m/>
    <n v="1"/>
    <n v="1"/>
    <n v="1"/>
    <n v="1"/>
    <m/>
    <n v="4"/>
    <x v="1"/>
    <n v="3"/>
    <n v="2"/>
    <n v="1"/>
    <x v="0"/>
    <n v="4"/>
    <n v="3"/>
    <n v="4"/>
    <n v="4"/>
    <n v="4"/>
    <n v="4"/>
    <n v="2"/>
    <n v="3"/>
    <n v="4"/>
    <n v="2"/>
    <n v="3"/>
    <n v="2"/>
    <n v="3"/>
    <n v="1"/>
    <s v=""/>
    <n v="1"/>
    <x v="2"/>
    <x v="1"/>
    <x v="1"/>
    <m/>
    <m/>
    <n v="1"/>
    <m/>
    <m/>
    <n v="1"/>
    <m/>
    <n v="1"/>
    <m/>
    <n v="1"/>
    <m/>
    <m/>
    <m/>
    <n v="1"/>
    <n v="1"/>
    <m/>
    <m/>
    <m/>
    <s v="96.225.48.123"/>
    <x v="24"/>
    <d v="1899-12-30T22:19:59"/>
  </r>
  <r>
    <s v="R_2ZULYtroQOS0e8s"/>
    <n v="4"/>
    <x v="2"/>
    <s v="Freshman"/>
    <x v="1"/>
    <x v="2"/>
    <x v="2"/>
    <n v="0"/>
    <n v="1"/>
    <n v="1"/>
    <s v="ON"/>
    <s v="ON"/>
    <s v="ON"/>
    <s v="ON"/>
    <m/>
    <s v="iPod"/>
    <s v="Other"/>
    <s v="HP"/>
    <n v="0"/>
    <n v="2"/>
    <s v="NO"/>
    <s v="FALSE"/>
    <n v="1"/>
    <m/>
    <m/>
    <m/>
    <m/>
    <m/>
    <x v="6"/>
    <x v="3"/>
    <x v="2"/>
    <b v="0"/>
    <n v="1"/>
    <n v="1"/>
    <m/>
    <m/>
    <m/>
    <m/>
    <n v="1"/>
    <n v="1"/>
    <n v="1"/>
    <m/>
    <m/>
    <n v="4"/>
    <x v="1"/>
    <n v="3"/>
    <n v="2"/>
    <n v="3"/>
    <x v="0"/>
    <n v="4"/>
    <n v="2"/>
    <n v="4"/>
    <n v="5"/>
    <n v="3"/>
    <n v="3"/>
    <n v="3"/>
    <n v="2"/>
    <n v="2"/>
    <n v="2"/>
    <n v="2"/>
    <n v="4"/>
    <n v="4"/>
    <n v="2"/>
    <s v=""/>
    <n v="1"/>
    <x v="1"/>
    <x v="1"/>
    <x v="0"/>
    <m/>
    <m/>
    <m/>
    <m/>
    <n v="1"/>
    <m/>
    <m/>
    <n v="1"/>
    <m/>
    <m/>
    <m/>
    <m/>
    <m/>
    <n v="1"/>
    <n v="1"/>
    <m/>
    <m/>
    <m/>
    <s v="128.62.78.177"/>
    <x v="24"/>
    <d v="1899-12-30T09:45:31"/>
  </r>
  <r>
    <s v="R_2akvOFBB4WEJjxB"/>
    <n v="4"/>
    <x v="2"/>
    <s v="Freshman"/>
    <x v="1"/>
    <x v="5"/>
    <x v="5"/>
    <n v="0"/>
    <n v="1"/>
    <n v="1"/>
    <s v="ON"/>
    <s v="ON"/>
    <s v="ON"/>
    <s v="ON"/>
    <m/>
    <s v="iPod"/>
    <m/>
    <s v="Lenovo"/>
    <n v="0"/>
    <n v="2"/>
    <s v="NO"/>
    <s v="FALSE"/>
    <n v="1"/>
    <m/>
    <m/>
    <m/>
    <m/>
    <m/>
    <x v="4"/>
    <x v="4"/>
    <x v="2"/>
    <b v="0"/>
    <m/>
    <n v="1"/>
    <m/>
    <m/>
    <m/>
    <m/>
    <n v="1"/>
    <n v="1"/>
    <n v="1"/>
    <m/>
    <m/>
    <n v="2"/>
    <x v="0"/>
    <n v="4"/>
    <n v="2"/>
    <n v="2"/>
    <x v="2"/>
    <n v="1"/>
    <n v="1"/>
    <n v="5"/>
    <n v="5"/>
    <n v="5"/>
    <n v="4"/>
    <n v="4"/>
    <n v="4"/>
    <n v="4"/>
    <n v="2"/>
    <n v="2"/>
    <n v="5"/>
    <n v="5"/>
    <n v="2"/>
    <s v=""/>
    <n v="1"/>
    <x v="2"/>
    <x v="1"/>
    <x v="1"/>
    <m/>
    <m/>
    <m/>
    <m/>
    <m/>
    <m/>
    <m/>
    <m/>
    <m/>
    <m/>
    <n v="1"/>
    <m/>
    <m/>
    <n v="1"/>
    <n v="1"/>
    <m/>
    <m/>
    <m/>
    <s v="129.116.20.11"/>
    <x v="25"/>
    <d v="1899-12-30T00:57:18"/>
  </r>
  <r>
    <s v="R_3G1lJXZFUfrfEpw"/>
    <n v="5"/>
    <x v="2"/>
    <s v="Freshman"/>
    <x v="2"/>
    <x v="1"/>
    <x v="1"/>
    <n v="1"/>
    <n v="1"/>
    <n v="0"/>
    <s v="ON"/>
    <s v="ON"/>
    <s v="ON"/>
    <s v="ON"/>
    <s v="ON"/>
    <s v="iPod"/>
    <s v="Surface"/>
    <s v="Apple Macbook"/>
    <n v="1"/>
    <n v="3"/>
    <s v="NO"/>
    <s v="FALSE"/>
    <n v="1"/>
    <m/>
    <m/>
    <m/>
    <m/>
    <m/>
    <x v="3"/>
    <x v="1"/>
    <x v="1"/>
    <b v="1"/>
    <m/>
    <m/>
    <m/>
    <m/>
    <m/>
    <m/>
    <n v="1"/>
    <n v="1"/>
    <m/>
    <m/>
    <m/>
    <n v="2"/>
    <x v="3"/>
    <n v="5"/>
    <n v="1"/>
    <n v="1"/>
    <x v="4"/>
    <n v="1"/>
    <n v="2"/>
    <n v="3"/>
    <n v="5"/>
    <n v="2"/>
    <n v="5"/>
    <n v="5"/>
    <n v="4"/>
    <n v="4"/>
    <n v="4"/>
    <n v="4"/>
    <n v="3"/>
    <n v="3"/>
    <n v="5"/>
    <n v="1"/>
    <s v=""/>
    <x v="3"/>
    <x v="3"/>
    <x v="1"/>
    <m/>
    <m/>
    <m/>
    <m/>
    <m/>
    <m/>
    <n v="1"/>
    <n v="1"/>
    <m/>
    <m/>
    <m/>
    <m/>
    <n v="1"/>
    <n v="1"/>
    <n v="1"/>
    <m/>
    <m/>
    <m/>
    <s v="128.62.77.61"/>
    <x v="25"/>
    <d v="1899-12-30T00:50:06"/>
  </r>
  <r>
    <s v="R_3PFA8uqvDbgO5XG"/>
    <n v="0"/>
    <x v="2"/>
    <s v="Freshman"/>
    <x v="1"/>
    <x v="1"/>
    <x v="1"/>
    <n v="1"/>
    <n v="1"/>
    <n v="0"/>
    <m/>
    <m/>
    <m/>
    <m/>
    <m/>
    <s v="iPod"/>
    <s v="Surface"/>
    <s v="Apple Macbook"/>
    <n v="1"/>
    <n v="3"/>
    <s v="NO"/>
    <s v="FALSE"/>
    <n v="1"/>
    <m/>
    <m/>
    <m/>
    <m/>
    <m/>
    <x v="3"/>
    <x v="5"/>
    <x v="1"/>
    <b v="1"/>
    <m/>
    <m/>
    <n v="1"/>
    <m/>
    <m/>
    <m/>
    <m/>
    <m/>
    <m/>
    <m/>
    <m/>
    <n v="4"/>
    <x v="3"/>
    <n v="4"/>
    <n v="2"/>
    <n v="2"/>
    <x v="4"/>
    <n v="4"/>
    <n v="3"/>
    <n v="4"/>
    <n v="4"/>
    <n v="5"/>
    <n v="5"/>
    <n v="4"/>
    <n v="5"/>
    <n v="5"/>
    <n v="4"/>
    <n v="3"/>
    <n v="4"/>
    <n v="5"/>
    <n v="4"/>
    <n v="1"/>
    <s v=""/>
    <x v="2"/>
    <x v="2"/>
    <x v="1"/>
    <n v="1"/>
    <n v="1"/>
    <m/>
    <m/>
    <m/>
    <n v="1"/>
    <n v="1"/>
    <n v="1"/>
    <m/>
    <m/>
    <n v="1"/>
    <n v="1"/>
    <n v="1"/>
    <n v="1"/>
    <n v="1"/>
    <m/>
    <m/>
    <n v="1"/>
    <s v="128.62.68.15"/>
    <x v="25"/>
    <d v="1899-12-30T02:00:36"/>
  </r>
  <r>
    <s v="R_31ElHy2SoYc5wG3"/>
    <n v="5"/>
    <x v="2"/>
    <s v="Freshman"/>
    <x v="2"/>
    <x v="5"/>
    <x v="5"/>
    <n v="1"/>
    <n v="1"/>
    <n v="0"/>
    <s v="ON"/>
    <s v="ON"/>
    <s v="ON"/>
    <s v="ON"/>
    <s v="ON"/>
    <s v="iPod"/>
    <m/>
    <s v="Apple Macbook"/>
    <n v="1"/>
    <n v="3"/>
    <s v="NO"/>
    <s v="FALSE"/>
    <n v="1"/>
    <m/>
    <m/>
    <m/>
    <m/>
    <m/>
    <x v="3"/>
    <x v="5"/>
    <x v="1"/>
    <b v="1"/>
    <m/>
    <n v="1"/>
    <m/>
    <m/>
    <m/>
    <m/>
    <m/>
    <m/>
    <m/>
    <m/>
    <m/>
    <n v="4"/>
    <x v="1"/>
    <n v="3"/>
    <n v="2"/>
    <n v="2"/>
    <x v="0"/>
    <n v="2"/>
    <n v="4"/>
    <n v="2"/>
    <n v="5"/>
    <n v="4"/>
    <n v="2"/>
    <n v="2"/>
    <n v="2"/>
    <n v="4"/>
    <n v="2"/>
    <n v="2"/>
    <n v="4"/>
    <n v="3"/>
    <n v="2"/>
    <s v=""/>
    <n v="1"/>
    <x v="1"/>
    <x v="1"/>
    <x v="0"/>
    <m/>
    <m/>
    <m/>
    <m/>
    <m/>
    <m/>
    <m/>
    <m/>
    <m/>
    <m/>
    <n v="1"/>
    <m/>
    <m/>
    <n v="1"/>
    <n v="1"/>
    <m/>
    <m/>
    <m/>
    <s v="128.62.65.17"/>
    <x v="24"/>
    <d v="1899-12-30T12:59:13"/>
  </r>
  <r>
    <s v="R_3P7ex4UjxuhwrR1"/>
    <n v="0"/>
    <x v="2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5"/>
    <x v="1"/>
    <b v="1"/>
    <m/>
    <n v="1"/>
    <m/>
    <m/>
    <m/>
    <m/>
    <m/>
    <m/>
    <m/>
    <m/>
    <m/>
    <n v="2"/>
    <x v="2"/>
    <n v="4"/>
    <n v="2"/>
    <n v="3"/>
    <x v="1"/>
    <n v="1"/>
    <n v="1"/>
    <n v="5"/>
    <n v="4"/>
    <n v="4"/>
    <n v="3"/>
    <n v="1"/>
    <n v="2"/>
    <n v="4"/>
    <n v="2"/>
    <n v="1"/>
    <n v="4"/>
    <n v="4"/>
    <n v="3"/>
    <s v=""/>
    <s v=""/>
    <x v="1"/>
    <x v="1"/>
    <x v="0"/>
    <m/>
    <m/>
    <m/>
    <m/>
    <m/>
    <m/>
    <m/>
    <m/>
    <m/>
    <n v="1"/>
    <m/>
    <m/>
    <m/>
    <n v="1"/>
    <m/>
    <m/>
    <m/>
    <m/>
    <s v="66.112.236.21"/>
    <x v="25"/>
    <d v="1899-12-30T02:46:25"/>
  </r>
  <r>
    <s v="R_Y0lL0tzuekjO9Hz"/>
    <n v="0"/>
    <x v="2"/>
    <s v="Freshman"/>
    <x v="2"/>
    <x v="0"/>
    <x v="0"/>
    <n v="1"/>
    <n v="1"/>
    <n v="0"/>
    <m/>
    <m/>
    <m/>
    <m/>
    <m/>
    <s v="iPod"/>
    <m/>
    <s v="Apple Macbook"/>
    <n v="1"/>
    <n v="3"/>
    <s v="NO"/>
    <s v="FALSE"/>
    <n v="1"/>
    <m/>
    <m/>
    <m/>
    <m/>
    <m/>
    <x v="2"/>
    <x v="8"/>
    <x v="1"/>
    <b v="1"/>
    <m/>
    <n v="1"/>
    <m/>
    <m/>
    <m/>
    <m/>
    <n v="1"/>
    <n v="1"/>
    <m/>
    <m/>
    <m/>
    <n v="4"/>
    <x v="1"/>
    <n v="2"/>
    <n v="2"/>
    <n v="3"/>
    <x v="0"/>
    <n v="4"/>
    <n v="4"/>
    <n v="4"/>
    <n v="2"/>
    <n v="4"/>
    <n v="4"/>
    <n v="2"/>
    <n v="2"/>
    <n v="4"/>
    <n v="2"/>
    <n v="2"/>
    <n v="4"/>
    <n v="4"/>
    <n v="2"/>
    <s v=""/>
    <n v="1"/>
    <x v="1"/>
    <x v="1"/>
    <x v="0"/>
    <m/>
    <m/>
    <m/>
    <n v="1"/>
    <m/>
    <m/>
    <n v="1"/>
    <n v="1"/>
    <n v="1"/>
    <m/>
    <n v="1"/>
    <n v="1"/>
    <n v="1"/>
    <n v="1"/>
    <n v="1"/>
    <m/>
    <m/>
    <n v="1"/>
    <s v="108.255.56.37"/>
    <x v="25"/>
    <d v="1899-12-30T07:18:57"/>
  </r>
  <r>
    <s v="R_1LYyTtM71bho3ki"/>
    <n v="3"/>
    <x v="2"/>
    <s v="Freshman"/>
    <x v="0"/>
    <x v="1"/>
    <x v="1"/>
    <n v="1"/>
    <n v="1"/>
    <n v="0"/>
    <s v="ON"/>
    <s v="ON"/>
    <s v="ON"/>
    <m/>
    <m/>
    <s v="iPod"/>
    <s v="iPad"/>
    <s v="Dell"/>
    <n v="0"/>
    <n v="3"/>
    <s v="NO"/>
    <s v="FALSE"/>
    <n v="1"/>
    <m/>
    <m/>
    <m/>
    <m/>
    <m/>
    <x v="1"/>
    <x v="8"/>
    <x v="1"/>
    <b v="1"/>
    <m/>
    <m/>
    <m/>
    <n v="1"/>
    <m/>
    <m/>
    <n v="1"/>
    <n v="1"/>
    <m/>
    <m/>
    <m/>
    <n v="5"/>
    <x v="3"/>
    <n v="4"/>
    <n v="1"/>
    <n v="2"/>
    <x v="1"/>
    <n v="5"/>
    <n v="5"/>
    <n v="5"/>
    <n v="5"/>
    <n v="5"/>
    <n v="5"/>
    <n v="1"/>
    <n v="3"/>
    <n v="4"/>
    <n v="4"/>
    <n v="3"/>
    <n v="4"/>
    <n v="4"/>
    <n v="3"/>
    <s v=""/>
    <s v=""/>
    <x v="4"/>
    <x v="4"/>
    <x v="0"/>
    <n v="1"/>
    <m/>
    <m/>
    <m/>
    <n v="1"/>
    <m/>
    <n v="1"/>
    <m/>
    <m/>
    <n v="1"/>
    <m/>
    <n v="1"/>
    <m/>
    <n v="1"/>
    <m/>
    <m/>
    <m/>
    <m/>
    <s v="128.62.73.29"/>
    <x v="25"/>
    <d v="1899-12-30T08:21:52"/>
  </r>
  <r>
    <s v="R_01J5rxdo6nRUK1H"/>
    <n v="4"/>
    <x v="2"/>
    <s v="Freshman"/>
    <x v="1"/>
    <x v="1"/>
    <x v="1"/>
    <n v="1"/>
    <n v="1"/>
    <n v="0"/>
    <s v="ON"/>
    <s v="ON"/>
    <s v="ON"/>
    <s v="ON"/>
    <m/>
    <s v="iPod"/>
    <s v="iPad"/>
    <s v="Apple Macbook"/>
    <n v="1"/>
    <n v="4"/>
    <s v="YES"/>
    <s v="FALSE"/>
    <n v="1"/>
    <m/>
    <m/>
    <m/>
    <m/>
    <m/>
    <x v="0"/>
    <x v="4"/>
    <x v="2"/>
    <b v="0"/>
    <m/>
    <n v="1"/>
    <m/>
    <m/>
    <m/>
    <m/>
    <n v="1"/>
    <n v="1"/>
    <n v="1"/>
    <m/>
    <m/>
    <n v="5"/>
    <x v="2"/>
    <n v="4"/>
    <n v="2"/>
    <n v="2"/>
    <x v="0"/>
    <n v="5"/>
    <n v="4"/>
    <n v="5"/>
    <n v="2"/>
    <n v="4"/>
    <n v="4"/>
    <n v="2"/>
    <n v="4"/>
    <n v="4"/>
    <n v="2"/>
    <n v="4"/>
    <n v="4"/>
    <n v="4"/>
    <n v="2"/>
    <s v=""/>
    <n v="1"/>
    <x v="1"/>
    <x v="1"/>
    <x v="0"/>
    <m/>
    <m/>
    <m/>
    <m/>
    <n v="1"/>
    <m/>
    <m/>
    <n v="1"/>
    <m/>
    <m/>
    <m/>
    <n v="1"/>
    <m/>
    <n v="1"/>
    <n v="1"/>
    <m/>
    <m/>
    <m/>
    <s v="66.112.225.107"/>
    <x v="25"/>
    <d v="1899-12-30T08:54:07"/>
  </r>
  <r>
    <s v="R_3gRG8kC2yeWZKOo"/>
    <n v="5"/>
    <x v="2"/>
    <s v="Freshman"/>
    <x v="0"/>
    <x v="3"/>
    <x v="3"/>
    <n v="1"/>
    <n v="1"/>
    <n v="0"/>
    <s v="ON"/>
    <s v="ON"/>
    <s v="ON"/>
    <s v="ON"/>
    <s v="ON"/>
    <s v="iPod"/>
    <s v="iPad Mini"/>
    <s v="Apple Macbook"/>
    <n v="1"/>
    <n v="4"/>
    <s v="YES"/>
    <s v="FALSE"/>
    <n v="1"/>
    <m/>
    <m/>
    <m/>
    <m/>
    <m/>
    <x v="0"/>
    <x v="6"/>
    <x v="3"/>
    <b v="0"/>
    <m/>
    <n v="1"/>
    <n v="1"/>
    <m/>
    <n v="1"/>
    <n v="1"/>
    <n v="1"/>
    <n v="1"/>
    <n v="1"/>
    <m/>
    <m/>
    <n v="4"/>
    <x v="0"/>
    <n v="5"/>
    <n v="4"/>
    <n v="3"/>
    <x v="4"/>
    <n v="5"/>
    <n v="3"/>
    <n v="5"/>
    <n v="2"/>
    <n v="5"/>
    <n v="5"/>
    <n v="3"/>
    <n v="5"/>
    <n v="5"/>
    <n v="2"/>
    <n v="5"/>
    <n v="4"/>
    <n v="4"/>
    <n v="5"/>
    <n v="1"/>
    <s v=""/>
    <x v="1"/>
    <x v="1"/>
    <x v="0"/>
    <n v="1"/>
    <m/>
    <m/>
    <m/>
    <m/>
    <m/>
    <n v="1"/>
    <m/>
    <m/>
    <m/>
    <m/>
    <n v="1"/>
    <m/>
    <n v="1"/>
    <n v="1"/>
    <m/>
    <m/>
    <m/>
    <s v="107.107.186.82"/>
    <x v="25"/>
    <d v="1899-12-30T09:51:41"/>
  </r>
  <r>
    <s v="R_3QplLCk6MTbnPiB"/>
    <n v="1"/>
    <x v="2"/>
    <s v="Freshman"/>
    <x v="0"/>
    <x v="1"/>
    <x v="1"/>
    <n v="0"/>
    <n v="0"/>
    <n v="0"/>
    <m/>
    <m/>
    <s v="ON"/>
    <m/>
    <m/>
    <s v="iPod"/>
    <m/>
    <s v="Other"/>
    <n v="0"/>
    <n v="1"/>
    <s v="NO"/>
    <s v="FALSE"/>
    <m/>
    <n v="1"/>
    <m/>
    <m/>
    <m/>
    <m/>
    <x v="4"/>
    <x v="2"/>
    <x v="2"/>
    <b v="0"/>
    <n v="1"/>
    <n v="1"/>
    <m/>
    <n v="1"/>
    <m/>
    <m/>
    <m/>
    <n v="1"/>
    <n v="1"/>
    <n v="1"/>
    <m/>
    <n v="4"/>
    <x v="2"/>
    <n v="3"/>
    <n v="2"/>
    <n v="2"/>
    <x v="1"/>
    <n v="4"/>
    <n v="2"/>
    <n v="4"/>
    <n v="1"/>
    <n v="4"/>
    <n v="4"/>
    <n v="2"/>
    <n v="3"/>
    <n v="4"/>
    <n v="2"/>
    <n v="3"/>
    <n v="5"/>
    <n v="4"/>
    <n v="4"/>
    <n v="1"/>
    <s v=""/>
    <x v="1"/>
    <x v="0"/>
    <x v="0"/>
    <n v="1"/>
    <m/>
    <m/>
    <m/>
    <m/>
    <n v="1"/>
    <m/>
    <m/>
    <m/>
    <m/>
    <m/>
    <n v="1"/>
    <m/>
    <n v="1"/>
    <m/>
    <m/>
    <m/>
    <m/>
    <s v="128.62.21.110"/>
    <x v="25"/>
    <d v="1899-12-30T10:16:31"/>
  </r>
  <r>
    <s v="R_1mJHcfdYFZ7spg9"/>
    <n v="0"/>
    <x v="2"/>
    <s v="Sophomore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0"/>
    <x v="4"/>
    <x v="2"/>
    <b v="0"/>
    <m/>
    <m/>
    <m/>
    <m/>
    <n v="1"/>
    <n v="1"/>
    <n v="1"/>
    <n v="1"/>
    <m/>
    <m/>
    <m/>
    <n v="2"/>
    <x v="2"/>
    <n v="2"/>
    <n v="2"/>
    <n v="2"/>
    <x v="0"/>
    <n v="4"/>
    <n v="2"/>
    <n v="4"/>
    <n v="4"/>
    <n v="4"/>
    <n v="4"/>
    <n v="4"/>
    <n v="2"/>
    <n v="4"/>
    <n v="2"/>
    <n v="4"/>
    <n v="4"/>
    <n v="4"/>
    <n v="4"/>
    <n v="1"/>
    <s v=""/>
    <x v="1"/>
    <x v="2"/>
    <x v="1"/>
    <n v="1"/>
    <m/>
    <m/>
    <m/>
    <n v="1"/>
    <m/>
    <m/>
    <n v="1"/>
    <m/>
    <m/>
    <m/>
    <m/>
    <n v="1"/>
    <n v="1"/>
    <m/>
    <m/>
    <m/>
    <m/>
    <s v="66.112.236.11"/>
    <x v="25"/>
    <d v="1899-12-30T10:25:54"/>
  </r>
  <r>
    <s v="R_3qQIntAOcBIJIYO"/>
    <n v="0"/>
    <x v="2"/>
    <s v="Freshman"/>
    <x v="1"/>
    <x v="1"/>
    <x v="1"/>
    <n v="1"/>
    <n v="1"/>
    <n v="0"/>
    <m/>
    <m/>
    <m/>
    <m/>
    <m/>
    <s v="iPod"/>
    <s v="iPad"/>
    <s v="Apple Macbook"/>
    <n v="1"/>
    <n v="4"/>
    <s v="YES"/>
    <s v="FALSE"/>
    <n v="1"/>
    <m/>
    <m/>
    <m/>
    <m/>
    <m/>
    <x v="3"/>
    <x v="9"/>
    <x v="3"/>
    <b v="0"/>
    <n v="1"/>
    <n v="1"/>
    <m/>
    <n v="1"/>
    <n v="1"/>
    <n v="1"/>
    <m/>
    <n v="1"/>
    <n v="1"/>
    <n v="1"/>
    <m/>
    <n v="4"/>
    <x v="1"/>
    <n v="3"/>
    <n v="1"/>
    <n v="1"/>
    <x v="3"/>
    <n v="4"/>
    <n v="2"/>
    <n v="4"/>
    <n v="4"/>
    <n v="4"/>
    <n v="4"/>
    <n v="4"/>
    <n v="2"/>
    <n v="4"/>
    <n v="2"/>
    <n v="2"/>
    <n v="4"/>
    <n v="4"/>
    <n v="2"/>
    <s v=""/>
    <n v="1"/>
    <x v="1"/>
    <x v="1"/>
    <x v="1"/>
    <n v="1"/>
    <m/>
    <m/>
    <m/>
    <m/>
    <m/>
    <m/>
    <n v="1"/>
    <m/>
    <m/>
    <m/>
    <m/>
    <m/>
    <n v="1"/>
    <n v="1"/>
    <m/>
    <m/>
    <m/>
    <s v="128.62.43.49"/>
    <x v="25"/>
    <d v="1899-12-30T11:04:38"/>
  </r>
  <r>
    <s v="R_28Z1stmvmC3SB5k"/>
    <n v="0"/>
    <x v="2"/>
    <s v="Freshman"/>
    <x v="2"/>
    <x v="1"/>
    <x v="1"/>
    <n v="0"/>
    <n v="0"/>
    <n v="0"/>
    <m/>
    <m/>
    <m/>
    <m/>
    <m/>
    <s v="Other"/>
    <s v="Surface"/>
    <m/>
    <n v="0"/>
    <n v="0"/>
    <s v="NO"/>
    <s v="TRUE"/>
    <m/>
    <n v="1"/>
    <m/>
    <m/>
    <m/>
    <m/>
    <x v="0"/>
    <x v="7"/>
    <x v="3"/>
    <b v="0"/>
    <n v="1"/>
    <n v="1"/>
    <m/>
    <m/>
    <n v="1"/>
    <n v="1"/>
    <n v="1"/>
    <n v="1"/>
    <n v="1"/>
    <n v="1"/>
    <n v="1"/>
    <n v="4"/>
    <x v="2"/>
    <n v="5"/>
    <n v="2"/>
    <n v="3"/>
    <x v="2"/>
    <n v="4"/>
    <n v="3"/>
    <n v="2"/>
    <n v="5"/>
    <n v="5"/>
    <n v="5"/>
    <n v="4"/>
    <n v="4"/>
    <n v="4"/>
    <n v="4"/>
    <n v="4"/>
    <n v="5"/>
    <n v="5"/>
    <n v="2"/>
    <s v=""/>
    <n v="1"/>
    <x v="4"/>
    <x v="4"/>
    <x v="1"/>
    <n v="1"/>
    <m/>
    <m/>
    <m/>
    <m/>
    <m/>
    <m/>
    <n v="1"/>
    <m/>
    <m/>
    <n v="1"/>
    <m/>
    <n v="1"/>
    <n v="1"/>
    <n v="1"/>
    <n v="1"/>
    <m/>
    <n v="1"/>
    <s v="128.62.64.201"/>
    <x v="26"/>
    <d v="1899-12-30T00:05:51"/>
  </r>
  <r>
    <s v="R_1InrZskQP0TunDc"/>
    <n v="5"/>
    <x v="2"/>
    <s v="Freshman"/>
    <x v="0"/>
    <x v="1"/>
    <x v="1"/>
    <n v="1"/>
    <n v="1"/>
    <n v="0"/>
    <s v="ON"/>
    <s v="ON"/>
    <s v="ON"/>
    <s v="ON"/>
    <s v="ON"/>
    <s v="iPod"/>
    <s v="iPad"/>
    <s v="Apple Macbook"/>
    <n v="1"/>
    <n v="4"/>
    <s v="YES"/>
    <s v="FALSE"/>
    <n v="1"/>
    <m/>
    <m/>
    <m/>
    <m/>
    <m/>
    <x v="4"/>
    <x v="8"/>
    <x v="1"/>
    <b v="1"/>
    <m/>
    <n v="1"/>
    <n v="1"/>
    <m/>
    <m/>
    <m/>
    <n v="1"/>
    <m/>
    <m/>
    <m/>
    <m/>
    <n v="5"/>
    <x v="3"/>
    <n v="3"/>
    <n v="2"/>
    <n v="3"/>
    <x v="1"/>
    <n v="5"/>
    <n v="4"/>
    <n v="5"/>
    <n v="4"/>
    <n v="5"/>
    <n v="5"/>
    <n v="4"/>
    <n v="5"/>
    <n v="5"/>
    <n v="2"/>
    <n v="3"/>
    <n v="5"/>
    <n v="4"/>
    <n v="5"/>
    <n v="1"/>
    <s v=""/>
    <x v="4"/>
    <x v="0"/>
    <x v="0"/>
    <m/>
    <m/>
    <m/>
    <m/>
    <m/>
    <m/>
    <m/>
    <m/>
    <m/>
    <n v="1"/>
    <m/>
    <m/>
    <m/>
    <n v="1"/>
    <n v="1"/>
    <m/>
    <m/>
    <m/>
    <s v="74.193.21.213"/>
    <x v="26"/>
    <d v="1899-12-30T01:26: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15:O22" firstHeaderRow="1" firstDataRow="2" firstDataCol="1"/>
  <pivotFields count="8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">
        <item x="0"/>
        <item x="5"/>
        <item x="1"/>
        <item x="8"/>
        <item x="4"/>
        <item x="3"/>
        <item x="2"/>
        <item x="6"/>
        <item x="9"/>
        <item x="7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1"/>
        <item x="2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0"/>
        <item x="1"/>
        <item x="4"/>
        <item x="2"/>
        <item x="3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4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udent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9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Programming" colHeaderCaption="Cloud">
  <location ref="C3:F10" firstHeaderRow="1" firstDataRow="2" firstDataCol="1"/>
  <pivotFields count="8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4"/>
        <item x="2"/>
        <item x="3"/>
        <item h="1" x="5"/>
        <item t="default"/>
      </items>
    </pivotField>
    <pivotField axis="axisCol" showAll="0">
      <items count="7">
        <item h="1" x="0"/>
        <item h="1" x="1"/>
        <item h="1" x="4"/>
        <item x="2"/>
        <item x="3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6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6"/>
  </colFields>
  <colItems count="3">
    <i>
      <x v="3"/>
    </i>
    <i>
      <x v="4"/>
    </i>
    <i t="grand">
      <x/>
    </i>
  </colItems>
  <dataFields count="1">
    <dataField name="Count of Student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I33:AV37" firstHeaderRow="1" firstDataRow="2" firstDataCol="1"/>
  <pivotFields count="8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3">
        <item x="0"/>
        <item x="5"/>
        <item x="1"/>
        <item x="8"/>
        <item x="4"/>
        <item x="3"/>
        <item x="2"/>
        <item x="6"/>
        <item x="9"/>
        <item x="7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h="1" x="4"/>
        <item h="1" x="1"/>
        <item h="1" x="0"/>
        <item x="2"/>
        <item x="3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44"/>
  </rowFields>
  <rowItems count="3">
    <i>
      <x v="3"/>
    </i>
    <i>
      <x v="4"/>
    </i>
    <i t="grand">
      <x/>
    </i>
  </rowItems>
  <colFields count="1">
    <field x="29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Student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S24:AF31" firstHeaderRow="1" firstDataRow="2" firstDataCol="1"/>
  <pivotFields count="8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3">
        <item x="0"/>
        <item x="5"/>
        <item x="1"/>
        <item x="8"/>
        <item x="4"/>
        <item x="3"/>
        <item x="2"/>
        <item x="6"/>
        <item x="9"/>
        <item x="7"/>
        <item x="10"/>
        <item x="11"/>
        <item t="default"/>
      </items>
    </pivotField>
    <pivotField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1"/>
        <item x="2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4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Student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9" cacheId="2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iPhone?">
  <location ref="B14:K21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Col" showAll="0">
      <items count="9">
        <item x="6"/>
        <item x="0"/>
        <item x="4"/>
        <item x="5"/>
        <item x="1"/>
        <item x="2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1">
    <field x="28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6">
    <dataField name="Count of Smartphone: iPhone" fld="22" subtotal="count" baseField="28" baseItem="0"/>
    <dataField name="Count of Smartphone: Samsung" fld="23" subtotal="count" baseField="0" baseItem="0"/>
    <dataField name="Count of  Smartphone: Other Android" fld="24" subtotal="count" baseField="0" baseItem="0"/>
    <dataField name="Count of Smartphone: Windows 8" fld="25" subtotal="count" baseField="0" baseItem="0"/>
    <dataField name="Count of Smartphone:Other" fld="26" subtotal="count" baseField="0" baseItem="0"/>
    <dataField name="Count of Smartphone: None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:D10" firstHeaderRow="0" firstDataRow="1" firstDataCol="1"/>
  <pivotFields count="89">
    <pivotField showAll="0"/>
    <pivotField showAll="0"/>
    <pivotField showAll="0"/>
    <pivotField showAll="0"/>
    <pivotField showAll="0"/>
    <pivotField axis="axisRow" dataField="1" showAll="0">
      <items count="8">
        <item x="2"/>
        <item x="1"/>
        <item x="6"/>
        <item x="3"/>
        <item x="5"/>
        <item x="0"/>
        <item x="4"/>
        <item t="default"/>
      </items>
    </pivotField>
    <pivotField showAll="0"/>
    <pivotField dataField="1"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3+AppleProducts" fld="7" baseField="0" baseItem="0"/>
    <dataField name="Count of Majo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1" cacheId="2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3:K33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6"/>
        <item x="0"/>
        <item x="4"/>
        <item x="5"/>
        <item x="1"/>
        <item x="2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1">
    <field x="28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9">
    <dataField name="Count of WallStreet" fld="68" subtotal="count" baseField="0" baseItem="0"/>
    <dataField name="Count of FinancialTimes" fld="69" subtotal="count" baseField="0" baseItem="0"/>
    <dataField name="Count of BusinessWeek" fld="70" subtotal="count" baseField="0" baseItem="0"/>
    <dataField name="Count of Fortune" fld="71" subtotal="count" baseField="0" baseItem="0"/>
    <dataField name="Count of Forbes" fld="74" subtotal="count" baseField="0" baseItem="0"/>
    <dataField name="Count of Economist" fld="73" subtotal="count" baseField="0" baseItem="0"/>
    <dataField name="Count of NYT" fld="75" subtotal="count" baseField="0" baseItem="0"/>
    <dataField name="Count of Statesman" fld="76" subtotal="count" baseField="0" baseItem="0"/>
    <dataField name="Count of Othermagazines" fld="7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4:K9" firstHeaderRow="1" firstDataRow="2" firstDataCol="1"/>
  <pivotFields count="75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5"/>
        <item x="0"/>
        <item x="1"/>
        <item x="3"/>
        <item x="4"/>
        <item x="2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laptop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4:E8" firstHeaderRow="0" firstDataRow="1" firstDataCol="1"/>
  <pivotFields count="22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ExcelSkills" fld="21" baseField="0" baseItem="0"/>
    <dataField name="Average of TotalExcelSkills2" fld="21" subtotal="average" baseField="2" baseItem="0"/>
  </dataFields>
  <formats count="1">
    <format dxfId="1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2" cacheId="2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3:G12" firstHeaderRow="1" firstDataRow="2" firstDataCol="1"/>
  <pivotFields count="89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8">
        <item x="2"/>
        <item x="1"/>
        <item x="6"/>
        <item x="3"/>
        <item x="5"/>
        <item x="0"/>
        <item x="4"/>
        <item t="default"/>
      </items>
    </pivotField>
    <pivotField showAll="0">
      <items count="8">
        <item x="2"/>
        <item x="1"/>
        <item x="3"/>
        <item x="6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3">
        <item x="0"/>
        <item x="5"/>
        <item x="1"/>
        <item x="8"/>
        <item x="4"/>
        <item x="3"/>
        <item x="2"/>
        <item x="6"/>
        <item x="9"/>
        <item x="7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TotalExcelSkills" fld="29" subtotal="average" baseField="5" baseItem="0"/>
  </dataFields>
  <formats count="1">
    <format dxfId="0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5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18:AQ26" firstHeaderRow="1" firstDataRow="3" firstDataCol="1" rowPageCount="1" colPageCount="1"/>
  <pivotFields count="89">
    <pivotField showAll="0"/>
    <pivotField showAll="0"/>
    <pivotField axis="axisPage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3">
        <item x="0"/>
        <item x="5"/>
        <item x="1"/>
        <item x="8"/>
        <item x="4"/>
        <item x="3"/>
        <item x="2"/>
        <item x="6"/>
        <item x="9"/>
        <item x="7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4"/>
        <item x="2"/>
        <item x="3"/>
        <item x="5"/>
        <item t="default"/>
      </items>
    </pivotField>
    <pivotField axis="axisCol" showAll="0">
      <items count="7">
        <item x="0"/>
        <item x="1"/>
        <item x="4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65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66"/>
    <field x="29"/>
  </colFields>
  <colItems count="41">
    <i>
      <x/>
      <x/>
    </i>
    <i r="1">
      <x v="1"/>
    </i>
    <i r="1">
      <x v="2"/>
    </i>
    <i r="1">
      <x v="3"/>
    </i>
    <i r="1">
      <x v="4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3"/>
    </i>
    <i>
      <x v="4"/>
      <x v="4"/>
    </i>
    <i r="1">
      <x v="7"/>
    </i>
    <i r="1">
      <x v="9"/>
    </i>
    <i t="default">
      <x v="4"/>
    </i>
    <i t="grand">
      <x/>
    </i>
  </colItems>
  <pageFields count="1">
    <pageField fld="2" item="1" hier="-1"/>
  </pageFields>
  <dataFields count="1">
    <dataField name="Count of Yea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3" cacheId="2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3:AQ12" firstHeaderRow="1" firstDataRow="3" firstDataCol="1" rowPageCount="1" colPageCount="1"/>
  <pivotFields count="89">
    <pivotField showAll="0"/>
    <pivotField showAll="0"/>
    <pivotField axis="axisPage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3">
        <item x="0"/>
        <item x="5"/>
        <item x="1"/>
        <item x="8"/>
        <item x="4"/>
        <item x="3"/>
        <item x="2"/>
        <item x="6"/>
        <item x="9"/>
        <item x="7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4"/>
        <item x="2"/>
        <item x="3"/>
        <item x="5"/>
        <item t="default"/>
      </items>
    </pivotField>
    <pivotField axis="axisCol" showAll="0">
      <items count="7">
        <item x="0"/>
        <item x="1"/>
        <item x="4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6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66"/>
    <field x="29"/>
  </colFields>
  <colItems count="4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3"/>
    </i>
    <i>
      <x v="4"/>
      <x v="3"/>
    </i>
    <i t="default">
      <x v="4"/>
    </i>
    <i>
      <x v="5"/>
      <x/>
    </i>
    <i t="default">
      <x v="5"/>
    </i>
    <i t="grand">
      <x/>
    </i>
  </colItems>
  <pageFields count="1">
    <pageField fld="2" item="0" hier="-1"/>
  </pageFields>
  <dataFields count="1">
    <dataField name="Count of Year" fld="2" subtotal="count" baseField="6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3:P12" firstHeaderRow="1" firstDataRow="2" firstDataCol="1" rowPageCount="1" colPageCount="1"/>
  <pivotFields count="89">
    <pivotField dataField="1"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8">
        <item x="2"/>
        <item x="1"/>
        <item x="6"/>
        <item x="3"/>
        <item x="5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3">
        <item x="0"/>
        <item x="5"/>
        <item x="1"/>
        <item x="8"/>
        <item x="4"/>
        <item x="3"/>
        <item x="2"/>
        <item x="6"/>
        <item x="9"/>
        <item x="7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9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2" hier="-1"/>
  </pageFields>
  <dataFields count="1">
    <dataField name="Count of Student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38:K43" firstHeaderRow="1" firstDataRow="2" firstDataCol="1" rowPageCount="1" colPageCount="1"/>
  <pivotFields count="89">
    <pivotField dataField="1"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axis="axisCol" showAll="0">
      <items count="8">
        <item x="2"/>
        <item x="1"/>
        <item x="6"/>
        <item x="3"/>
        <item x="5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9" showAll="0"/>
  </pivotFields>
  <rowFields count="1">
    <field x="67"/>
  </rowFields>
  <rowItems count="4">
    <i>
      <x/>
    </i>
    <i>
      <x v="1"/>
    </i>
    <i>
      <x v="2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Count of Student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3:K32" firstHeaderRow="1" firstDataRow="2" firstDataCol="1"/>
  <pivotFields count="89">
    <pivotField dataField="1" showAll="0"/>
    <pivotField showAll="0"/>
    <pivotField showAll="0"/>
    <pivotField showAll="0"/>
    <pivotField axis="axisCol" showAll="0">
      <items count="8">
        <item x="0"/>
        <item x="4"/>
        <item x="1"/>
        <item x="6"/>
        <item x="2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28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5"/>
        <item x="7"/>
        <item x="1"/>
        <item x="2"/>
        <item x="3"/>
        <item x="6"/>
        <item x="4"/>
        <item x="0"/>
        <item x="8"/>
        <item x="21"/>
        <item x="22"/>
        <item x="23"/>
        <item x="24"/>
        <item x="25"/>
        <item x="26"/>
        <item t="default"/>
      </items>
    </pivotField>
    <pivotField numFmtId="19" showAll="0"/>
  </pivotFields>
  <rowFields count="1">
    <field x="87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Student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urve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5"/>
  <sheetViews>
    <sheetView tabSelected="1" topLeftCell="BR342" workbookViewId="0">
      <selection activeCell="CA7" sqref="CA7"/>
    </sheetView>
  </sheetViews>
  <sheetFormatPr defaultRowHeight="14.4" x14ac:dyDescent="0.3"/>
  <cols>
    <col min="1" max="1" width="12.5546875" customWidth="1"/>
    <col min="2" max="2" width="16.21875" bestFit="1" customWidth="1"/>
    <col min="3" max="3" width="5" bestFit="1" customWidth="1"/>
    <col min="4" max="4" width="15.21875" bestFit="1" customWidth="1"/>
    <col min="5" max="5" width="14.77734375" bestFit="1" customWidth="1"/>
    <col min="6" max="6" width="17.21875" bestFit="1" customWidth="1"/>
    <col min="7" max="7" width="17.21875" customWidth="1"/>
    <col min="8" max="8" width="17" bestFit="1" customWidth="1"/>
    <col min="9" max="9" width="17" customWidth="1"/>
    <col min="10" max="10" width="14.5546875" bestFit="1" customWidth="1"/>
    <col min="11" max="11" width="7" bestFit="1" customWidth="1"/>
    <col min="12" max="12" width="4.5546875" bestFit="1" customWidth="1"/>
    <col min="13" max="13" width="3.6640625" bestFit="1" customWidth="1"/>
    <col min="14" max="14" width="4.6640625" bestFit="1" customWidth="1"/>
    <col min="15" max="15" width="5" bestFit="1" customWidth="1"/>
    <col min="16" max="16" width="10" bestFit="1" customWidth="1"/>
    <col min="17" max="17" width="12.44140625" bestFit="1" customWidth="1"/>
    <col min="18" max="18" width="13.77734375" bestFit="1" customWidth="1"/>
    <col min="19" max="19" width="13.77734375" customWidth="1"/>
    <col min="20" max="20" width="19.109375" bestFit="1" customWidth="1"/>
    <col min="21" max="22" width="19.109375" customWidth="1"/>
    <col min="23" max="23" width="17.6640625" bestFit="1" customWidth="1"/>
    <col min="24" max="24" width="19.21875" bestFit="1" customWidth="1"/>
    <col min="25" max="25" width="24.109375" bestFit="1" customWidth="1"/>
    <col min="26" max="26" width="21.109375" bestFit="1" customWidth="1"/>
    <col min="27" max="27" width="16.21875" bestFit="1" customWidth="1"/>
    <col min="28" max="28" width="16.44140625" bestFit="1" customWidth="1"/>
    <col min="29" max="29" width="12" bestFit="1" customWidth="1"/>
    <col min="30" max="30" width="13.44140625" bestFit="1" customWidth="1"/>
    <col min="31" max="31" width="13.44140625" customWidth="1"/>
    <col min="32" max="32" width="18.44140625" bestFit="1" customWidth="1"/>
    <col min="33" max="33" width="6.21875" bestFit="1" customWidth="1"/>
    <col min="34" max="34" width="8.109375" bestFit="1" customWidth="1"/>
    <col min="35" max="35" width="10.21875" bestFit="1" customWidth="1"/>
    <col min="36" max="36" width="8.6640625" bestFit="1" customWidth="1"/>
    <col min="37" max="37" width="12.21875" bestFit="1" customWidth="1"/>
    <col min="38" max="38" width="16.21875" bestFit="1" customWidth="1"/>
    <col min="39" max="39" width="11.21875" bestFit="1" customWidth="1"/>
    <col min="40" max="40" width="11.33203125" bestFit="1" customWidth="1"/>
    <col min="41" max="41" width="6.6640625" bestFit="1" customWidth="1"/>
    <col min="42" max="42" width="5.109375" bestFit="1" customWidth="1"/>
    <col min="43" max="43" width="10.77734375" bestFit="1" customWidth="1"/>
    <col min="44" max="44" width="9.21875" bestFit="1" customWidth="1"/>
    <col min="45" max="45" width="9.88671875" bestFit="1" customWidth="1"/>
    <col min="46" max="46" width="13.21875" bestFit="1" customWidth="1"/>
    <col min="47" max="47" width="10.44140625" bestFit="1" customWidth="1"/>
    <col min="48" max="48" width="7" bestFit="1" customWidth="1"/>
    <col min="49" max="49" width="9" bestFit="1" customWidth="1"/>
    <col min="50" max="50" width="8.6640625" bestFit="1" customWidth="1"/>
    <col min="51" max="51" width="9.44140625" bestFit="1" customWidth="1"/>
    <col min="52" max="52" width="8.33203125" bestFit="1" customWidth="1"/>
    <col min="53" max="53" width="6.5546875" bestFit="1" customWidth="1"/>
    <col min="54" max="54" width="6.33203125" bestFit="1" customWidth="1"/>
    <col min="55" max="55" width="5.5546875" bestFit="1" customWidth="1"/>
    <col min="56" max="56" width="10.5546875" bestFit="1" customWidth="1"/>
    <col min="57" max="57" width="6" bestFit="1" customWidth="1"/>
    <col min="58" max="58" width="8.5546875" bestFit="1" customWidth="1"/>
    <col min="59" max="59" width="8" bestFit="1" customWidth="1"/>
    <col min="60" max="60" width="4.88671875" bestFit="1" customWidth="1"/>
    <col min="61" max="61" width="10.33203125" bestFit="1" customWidth="1"/>
    <col min="62" max="62" width="5.5546875" bestFit="1" customWidth="1"/>
    <col min="63" max="63" width="8" bestFit="1" customWidth="1"/>
    <col min="64" max="65" width="8" customWidth="1"/>
    <col min="66" max="66" width="11.77734375" bestFit="1" customWidth="1"/>
    <col min="67" max="67" width="5.6640625" bestFit="1" customWidth="1"/>
    <col min="68" max="68" width="14.88671875" bestFit="1" customWidth="1"/>
    <col min="69" max="69" width="9.5546875" bestFit="1" customWidth="1"/>
    <col min="70" max="70" width="12.88671875" bestFit="1" customWidth="1"/>
    <col min="71" max="71" width="12.5546875" bestFit="1" customWidth="1"/>
    <col min="72" max="72" width="7.33203125" bestFit="1" customWidth="1"/>
    <col min="73" max="73" width="12.6640625" bestFit="1" customWidth="1"/>
    <col min="74" max="74" width="9.5546875" bestFit="1" customWidth="1"/>
    <col min="75" max="75" width="6.44140625" bestFit="1" customWidth="1"/>
    <col min="76" max="76" width="4.33203125" bestFit="1" customWidth="1"/>
    <col min="77" max="77" width="9.5546875" bestFit="1" customWidth="1"/>
    <col min="78" max="78" width="14.21875" bestFit="1" customWidth="1"/>
    <col min="79" max="79" width="14.21875" customWidth="1"/>
    <col min="80" max="80" width="12.21875" bestFit="1" customWidth="1"/>
    <col min="81" max="81" width="10.21875" bestFit="1" customWidth="1"/>
    <col min="82" max="82" width="11.109375" bestFit="1" customWidth="1"/>
    <col min="83" max="83" width="7.77734375" bestFit="1" customWidth="1"/>
    <col min="84" max="84" width="9.44140625" bestFit="1" customWidth="1"/>
    <col min="85" max="85" width="3.6640625" bestFit="1" customWidth="1"/>
    <col min="86" max="87" width="4.77734375" bestFit="1" customWidth="1"/>
    <col min="88" max="88" width="14.77734375" bestFit="1" customWidth="1"/>
    <col min="89" max="89" width="9.5546875" bestFit="1" customWidth="1"/>
    <col min="90" max="90" width="11.33203125" bestFit="1" customWidth="1"/>
  </cols>
  <sheetData>
    <row r="1" spans="1:90" x14ac:dyDescent="0.3">
      <c r="A1" t="s">
        <v>0</v>
      </c>
      <c r="B1" t="s">
        <v>696</v>
      </c>
      <c r="C1" t="s">
        <v>1</v>
      </c>
      <c r="D1" t="s">
        <v>2</v>
      </c>
      <c r="E1" t="s">
        <v>3</v>
      </c>
      <c r="F1" t="s">
        <v>4</v>
      </c>
      <c r="G1" t="s">
        <v>721</v>
      </c>
      <c r="H1" t="s">
        <v>726</v>
      </c>
      <c r="I1" t="s">
        <v>731</v>
      </c>
      <c r="J1" t="s">
        <v>733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720</v>
      </c>
      <c r="T1" t="s">
        <v>711</v>
      </c>
      <c r="U1" t="s">
        <v>712</v>
      </c>
      <c r="V1" t="s">
        <v>714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705</v>
      </c>
      <c r="AE1" t="s">
        <v>709</v>
      </c>
      <c r="AF1" t="s">
        <v>710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746</v>
      </c>
      <c r="BM1" t="s">
        <v>745</v>
      </c>
      <c r="BN1" t="s">
        <v>51</v>
      </c>
      <c r="BO1" t="s">
        <v>52</v>
      </c>
      <c r="BP1" t="s">
        <v>708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756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</row>
    <row r="2" spans="1:90" x14ac:dyDescent="0.3">
      <c r="A2" t="s">
        <v>74</v>
      </c>
      <c r="B2">
        <f t="shared" ref="B2:B65" si="0">COUNTA(K2:O2)</f>
        <v>5</v>
      </c>
      <c r="C2">
        <v>2015</v>
      </c>
      <c r="D2" t="s">
        <v>75</v>
      </c>
      <c r="E2" t="s">
        <v>76</v>
      </c>
      <c r="F2" t="s">
        <v>77</v>
      </c>
      <c r="G2">
        <f t="shared" ref="G2:G65" si="1">IF(F2="Accounting",1,IF(F2="Finance",2,IF(F2="Marketing",3,IF(F2="Management",4,IF(F2="MIS",5,IF(F2="Supply Chain",6,7))))))</f>
        <v>7</v>
      </c>
      <c r="H2">
        <f t="shared" ref="H2:H65" si="2">IF(T2&gt;2,1,0)</f>
        <v>1</v>
      </c>
      <c r="I2">
        <f t="shared" ref="I2:I65" si="3">IF(T2&gt;1,1,0)</f>
        <v>1</v>
      </c>
      <c r="J2">
        <f t="shared" ref="J2:J65" si="4">IF(T2=2,1,0)</f>
        <v>0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79</v>
      </c>
      <c r="Q2" t="s">
        <v>80</v>
      </c>
      <c r="R2" t="s">
        <v>81</v>
      </c>
      <c r="S2">
        <f t="shared" ref="S2:S65" si="5">IF(AND(R2="Apple Macbook", T2&gt;1), 1,0)</f>
        <v>1</v>
      </c>
      <c r="T2">
        <f t="shared" ref="T2:T65" si="6">W2+COUNTIF(P2, "iPod") + COUNTIF(Q2, "iPad") + COUNTIF(R2,"Apple Macbook")+COUNTIF(Q2, "iPad Mini")</f>
        <v>4</v>
      </c>
      <c r="U2" t="str">
        <f t="shared" ref="U2:U65" si="7">IF(T2=4, "YES", "NO")</f>
        <v>YES</v>
      </c>
      <c r="V2" t="str">
        <f t="shared" ref="V2:V65" si="8">IF(T2&gt;0, "FALSE", "TRUE")</f>
        <v>FALSE</v>
      </c>
      <c r="W2">
        <v>1</v>
      </c>
      <c r="AC2" t="s">
        <v>82</v>
      </c>
      <c r="AD2">
        <f t="shared" ref="AD2:AD65" si="9">COUNT(AG2:AQ2)</f>
        <v>0</v>
      </c>
      <c r="AR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4</v>
      </c>
      <c r="AY2">
        <v>4</v>
      </c>
      <c r="AZ2">
        <v>4</v>
      </c>
      <c r="BA2">
        <v>4</v>
      </c>
      <c r="BB2">
        <v>2</v>
      </c>
      <c r="BC2">
        <v>2</v>
      </c>
      <c r="BD2">
        <v>2</v>
      </c>
      <c r="BE2">
        <v>2</v>
      </c>
      <c r="BF2">
        <v>3</v>
      </c>
      <c r="BG2">
        <v>2</v>
      </c>
      <c r="BH2">
        <v>2</v>
      </c>
      <c r="BI2">
        <v>4</v>
      </c>
      <c r="BJ2">
        <v>2</v>
      </c>
      <c r="BK2">
        <v>3</v>
      </c>
      <c r="BL2" t="str">
        <f t="shared" ref="BL2:BL65" si="10">IF(BK2&gt;3,1,"")</f>
        <v/>
      </c>
      <c r="BM2" t="str">
        <f t="shared" ref="BM2:BM65" si="11">IF(BK2&lt;3,1,"")</f>
        <v/>
      </c>
      <c r="BN2">
        <v>1</v>
      </c>
      <c r="BO2">
        <v>1</v>
      </c>
      <c r="BP2" t="str">
        <f t="shared" ref="BP2:BP65" si="12">IF(AND(AD2&gt;7,BN2&gt;3,BO2&gt;3),"GOOD",IF(OR(AD2&gt;7,BN2&gt;3,BO2&gt;3),"OK","NONE"))</f>
        <v>NONE</v>
      </c>
      <c r="CA2">
        <f t="shared" ref="CA2:CA65" si="13">IF(SUM(BQ2:BZ2)&gt;2,1,0)</f>
        <v>0</v>
      </c>
      <c r="CD2">
        <v>1</v>
      </c>
      <c r="CJ2" t="s">
        <v>83</v>
      </c>
      <c r="CK2" s="1">
        <v>42023</v>
      </c>
      <c r="CL2" s="2">
        <v>0.44011574074074072</v>
      </c>
    </row>
    <row r="3" spans="1:90" x14ac:dyDescent="0.3">
      <c r="A3" t="s">
        <v>84</v>
      </c>
      <c r="B3">
        <f t="shared" si="0"/>
        <v>5</v>
      </c>
      <c r="C3">
        <v>2015</v>
      </c>
      <c r="D3" t="s">
        <v>75</v>
      </c>
      <c r="E3" t="s">
        <v>85</v>
      </c>
      <c r="F3" t="s">
        <v>86</v>
      </c>
      <c r="G3">
        <f t="shared" si="1"/>
        <v>2</v>
      </c>
      <c r="H3">
        <f t="shared" si="2"/>
        <v>1</v>
      </c>
      <c r="I3">
        <f t="shared" si="3"/>
        <v>1</v>
      </c>
      <c r="J3">
        <f t="shared" si="4"/>
        <v>0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79</v>
      </c>
      <c r="Q3" t="s">
        <v>80</v>
      </c>
      <c r="R3" t="s">
        <v>81</v>
      </c>
      <c r="S3">
        <f t="shared" si="5"/>
        <v>1</v>
      </c>
      <c r="T3">
        <f t="shared" si="6"/>
        <v>4</v>
      </c>
      <c r="U3" t="str">
        <f t="shared" si="7"/>
        <v>YES</v>
      </c>
      <c r="V3" t="str">
        <f t="shared" si="8"/>
        <v>FALSE</v>
      </c>
      <c r="W3">
        <v>1</v>
      </c>
      <c r="AC3" t="s">
        <v>87</v>
      </c>
      <c r="AD3">
        <f t="shared" si="9"/>
        <v>2</v>
      </c>
      <c r="AH3">
        <v>1</v>
      </c>
      <c r="AM3">
        <v>1</v>
      </c>
      <c r="AR3">
        <v>4</v>
      </c>
      <c r="AS3">
        <v>3</v>
      </c>
      <c r="AT3">
        <v>4</v>
      </c>
      <c r="AU3">
        <v>1</v>
      </c>
      <c r="AV3">
        <v>2</v>
      </c>
      <c r="AW3">
        <v>2</v>
      </c>
      <c r="AX3">
        <v>2</v>
      </c>
      <c r="AY3">
        <v>3</v>
      </c>
      <c r="AZ3">
        <v>4</v>
      </c>
      <c r="BA3">
        <v>4</v>
      </c>
      <c r="BB3">
        <v>4</v>
      </c>
      <c r="BC3">
        <v>4</v>
      </c>
      <c r="BD3">
        <v>4</v>
      </c>
      <c r="BE3">
        <v>3</v>
      </c>
      <c r="BF3">
        <v>4</v>
      </c>
      <c r="BG3">
        <v>2</v>
      </c>
      <c r="BH3">
        <v>2</v>
      </c>
      <c r="BI3">
        <v>4</v>
      </c>
      <c r="BJ3">
        <v>4</v>
      </c>
      <c r="BK3">
        <v>3</v>
      </c>
      <c r="BL3" t="str">
        <f t="shared" si="10"/>
        <v/>
      </c>
      <c r="BM3" t="str">
        <f t="shared" si="11"/>
        <v/>
      </c>
      <c r="BN3">
        <v>2</v>
      </c>
      <c r="BO3">
        <v>2</v>
      </c>
      <c r="BP3" t="str">
        <f t="shared" si="12"/>
        <v>NONE</v>
      </c>
      <c r="BV3">
        <v>1</v>
      </c>
      <c r="BW3">
        <v>1</v>
      </c>
      <c r="BX3">
        <v>1</v>
      </c>
      <c r="CA3">
        <f t="shared" si="13"/>
        <v>1</v>
      </c>
      <c r="CC3">
        <v>1</v>
      </c>
      <c r="CD3">
        <v>1</v>
      </c>
      <c r="CF3">
        <v>1</v>
      </c>
      <c r="CJ3" t="s">
        <v>88</v>
      </c>
      <c r="CK3" s="1">
        <v>42018</v>
      </c>
      <c r="CL3" s="2">
        <v>0.86431712962962959</v>
      </c>
    </row>
    <row r="4" spans="1:90" x14ac:dyDescent="0.3">
      <c r="A4" t="s">
        <v>89</v>
      </c>
      <c r="B4">
        <f t="shared" si="0"/>
        <v>5</v>
      </c>
      <c r="C4">
        <v>2015</v>
      </c>
      <c r="D4" t="s">
        <v>75</v>
      </c>
      <c r="E4" t="s">
        <v>76</v>
      </c>
      <c r="F4" t="s">
        <v>86</v>
      </c>
      <c r="G4">
        <f t="shared" si="1"/>
        <v>2</v>
      </c>
      <c r="H4">
        <f t="shared" si="2"/>
        <v>1</v>
      </c>
      <c r="I4">
        <f t="shared" si="3"/>
        <v>1</v>
      </c>
      <c r="J4">
        <f t="shared" si="4"/>
        <v>0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79</v>
      </c>
      <c r="Q4" t="s">
        <v>90</v>
      </c>
      <c r="R4" t="s">
        <v>81</v>
      </c>
      <c r="S4">
        <f t="shared" si="5"/>
        <v>1</v>
      </c>
      <c r="T4">
        <f t="shared" si="6"/>
        <v>3</v>
      </c>
      <c r="U4" t="str">
        <f t="shared" si="7"/>
        <v>NO</v>
      </c>
      <c r="V4" t="str">
        <f t="shared" si="8"/>
        <v>FALSE</v>
      </c>
      <c r="W4">
        <v>1</v>
      </c>
      <c r="AC4" t="s">
        <v>91</v>
      </c>
      <c r="AD4">
        <f t="shared" si="9"/>
        <v>0</v>
      </c>
      <c r="AR4">
        <v>2</v>
      </c>
      <c r="AS4">
        <v>2</v>
      </c>
      <c r="AT4">
        <v>4</v>
      </c>
      <c r="AU4">
        <v>1</v>
      </c>
      <c r="AV4">
        <v>1</v>
      </c>
      <c r="AW4">
        <v>3</v>
      </c>
      <c r="AX4">
        <v>2</v>
      </c>
      <c r="AY4">
        <v>4</v>
      </c>
      <c r="AZ4">
        <v>4</v>
      </c>
      <c r="BA4">
        <v>4</v>
      </c>
      <c r="BB4">
        <v>4</v>
      </c>
      <c r="BC4">
        <v>4</v>
      </c>
      <c r="BD4">
        <v>2</v>
      </c>
      <c r="BE4">
        <v>2</v>
      </c>
      <c r="BF4">
        <v>4</v>
      </c>
      <c r="BG4">
        <v>2</v>
      </c>
      <c r="BH4">
        <v>2</v>
      </c>
      <c r="BI4">
        <v>1</v>
      </c>
      <c r="BJ4">
        <v>4</v>
      </c>
      <c r="BK4">
        <v>2</v>
      </c>
      <c r="BL4" t="str">
        <f t="shared" si="10"/>
        <v/>
      </c>
      <c r="BM4">
        <f t="shared" si="11"/>
        <v>1</v>
      </c>
      <c r="BN4">
        <v>4</v>
      </c>
      <c r="BO4">
        <v>4</v>
      </c>
      <c r="BP4" t="str">
        <f t="shared" si="12"/>
        <v>OK</v>
      </c>
      <c r="BW4">
        <v>1</v>
      </c>
      <c r="BZ4">
        <v>1</v>
      </c>
      <c r="CA4">
        <f t="shared" si="13"/>
        <v>0</v>
      </c>
      <c r="CB4">
        <v>1</v>
      </c>
      <c r="CC4">
        <v>1</v>
      </c>
      <c r="CD4">
        <v>1</v>
      </c>
      <c r="CF4">
        <v>1</v>
      </c>
      <c r="CJ4" t="s">
        <v>92</v>
      </c>
      <c r="CK4" s="1">
        <v>42019</v>
      </c>
      <c r="CL4" s="2">
        <v>0.47887731481481483</v>
      </c>
    </row>
    <row r="5" spans="1:90" x14ac:dyDescent="0.3">
      <c r="A5" t="s">
        <v>93</v>
      </c>
      <c r="B5">
        <f t="shared" si="0"/>
        <v>2</v>
      </c>
      <c r="C5">
        <v>2015</v>
      </c>
      <c r="D5" t="s">
        <v>94</v>
      </c>
      <c r="E5" t="s">
        <v>76</v>
      </c>
      <c r="F5" t="s">
        <v>95</v>
      </c>
      <c r="G5">
        <f t="shared" si="1"/>
        <v>1</v>
      </c>
      <c r="H5">
        <f t="shared" si="2"/>
        <v>1</v>
      </c>
      <c r="I5">
        <f t="shared" si="3"/>
        <v>1</v>
      </c>
      <c r="J5">
        <f t="shared" si="4"/>
        <v>0</v>
      </c>
      <c r="K5" t="s">
        <v>78</v>
      </c>
      <c r="L5" t="s">
        <v>78</v>
      </c>
      <c r="P5" t="s">
        <v>79</v>
      </c>
      <c r="Q5" t="s">
        <v>80</v>
      </c>
      <c r="R5" t="s">
        <v>96</v>
      </c>
      <c r="S5">
        <f t="shared" si="5"/>
        <v>0</v>
      </c>
      <c r="T5">
        <f t="shared" si="6"/>
        <v>3</v>
      </c>
      <c r="U5" t="str">
        <f t="shared" si="7"/>
        <v>NO</v>
      </c>
      <c r="V5" t="str">
        <f t="shared" si="8"/>
        <v>FALSE</v>
      </c>
      <c r="W5">
        <v>1</v>
      </c>
      <c r="AC5" t="s">
        <v>91</v>
      </c>
      <c r="AD5">
        <f t="shared" si="9"/>
        <v>6</v>
      </c>
      <c r="AG5">
        <v>1</v>
      </c>
      <c r="AH5">
        <v>1</v>
      </c>
      <c r="AI5">
        <v>1</v>
      </c>
      <c r="AJ5">
        <v>1</v>
      </c>
      <c r="AN5">
        <v>1</v>
      </c>
      <c r="AO5">
        <v>1</v>
      </c>
      <c r="AR5">
        <v>3</v>
      </c>
      <c r="AS5">
        <v>4</v>
      </c>
      <c r="AT5">
        <v>4</v>
      </c>
      <c r="AU5">
        <v>2</v>
      </c>
      <c r="AV5">
        <v>3</v>
      </c>
      <c r="AW5">
        <v>3</v>
      </c>
      <c r="AX5">
        <v>4</v>
      </c>
      <c r="AY5">
        <v>4</v>
      </c>
      <c r="AZ5">
        <v>5</v>
      </c>
      <c r="BA5">
        <v>3</v>
      </c>
      <c r="BB5">
        <v>2</v>
      </c>
      <c r="BC5">
        <v>2</v>
      </c>
      <c r="BD5">
        <v>2</v>
      </c>
      <c r="BE5">
        <v>2</v>
      </c>
      <c r="BF5">
        <v>4</v>
      </c>
      <c r="BG5">
        <v>2</v>
      </c>
      <c r="BH5">
        <v>2</v>
      </c>
      <c r="BI5">
        <v>4</v>
      </c>
      <c r="BJ5">
        <v>3</v>
      </c>
      <c r="BK5">
        <v>2</v>
      </c>
      <c r="BL5" t="str">
        <f t="shared" si="10"/>
        <v/>
      </c>
      <c r="BM5">
        <f t="shared" si="11"/>
        <v>1</v>
      </c>
      <c r="BN5">
        <v>4</v>
      </c>
      <c r="BO5">
        <v>2</v>
      </c>
      <c r="BP5" t="str">
        <f t="shared" si="12"/>
        <v>OK</v>
      </c>
      <c r="BZ5">
        <v>1</v>
      </c>
      <c r="CA5">
        <f t="shared" si="13"/>
        <v>0</v>
      </c>
      <c r="CD5">
        <v>1</v>
      </c>
      <c r="CJ5" t="s">
        <v>97</v>
      </c>
      <c r="CK5" s="1">
        <v>42018</v>
      </c>
      <c r="CL5" s="2">
        <v>0.92312500000000008</v>
      </c>
    </row>
    <row r="6" spans="1:90" x14ac:dyDescent="0.3">
      <c r="A6" t="s">
        <v>98</v>
      </c>
      <c r="B6">
        <f t="shared" si="0"/>
        <v>0</v>
      </c>
      <c r="C6">
        <v>2015</v>
      </c>
      <c r="D6" t="s">
        <v>75</v>
      </c>
      <c r="E6" t="s">
        <v>99</v>
      </c>
      <c r="F6" t="s">
        <v>86</v>
      </c>
      <c r="G6">
        <f t="shared" si="1"/>
        <v>2</v>
      </c>
      <c r="H6">
        <f t="shared" si="2"/>
        <v>1</v>
      </c>
      <c r="I6">
        <f t="shared" si="3"/>
        <v>1</v>
      </c>
      <c r="J6">
        <f t="shared" si="4"/>
        <v>0</v>
      </c>
      <c r="P6" t="s">
        <v>79</v>
      </c>
      <c r="Q6" t="s">
        <v>80</v>
      </c>
      <c r="R6" t="s">
        <v>81</v>
      </c>
      <c r="S6">
        <f t="shared" si="5"/>
        <v>1</v>
      </c>
      <c r="T6">
        <f t="shared" si="6"/>
        <v>4</v>
      </c>
      <c r="U6" t="str">
        <f t="shared" si="7"/>
        <v>YES</v>
      </c>
      <c r="V6" t="str">
        <f t="shared" si="8"/>
        <v>FALSE</v>
      </c>
      <c r="W6">
        <v>1</v>
      </c>
      <c r="AC6" t="s">
        <v>82</v>
      </c>
      <c r="AD6">
        <f t="shared" si="9"/>
        <v>2</v>
      </c>
      <c r="AM6">
        <v>1</v>
      </c>
      <c r="AN6">
        <v>1</v>
      </c>
      <c r="AR6">
        <v>3</v>
      </c>
      <c r="AS6">
        <v>4</v>
      </c>
      <c r="AT6">
        <v>3</v>
      </c>
      <c r="AU6">
        <v>2</v>
      </c>
      <c r="AV6">
        <v>2</v>
      </c>
      <c r="AW6">
        <v>2</v>
      </c>
      <c r="AX6">
        <v>4</v>
      </c>
      <c r="AY6">
        <v>2</v>
      </c>
      <c r="AZ6">
        <v>2</v>
      </c>
      <c r="BA6">
        <v>3</v>
      </c>
      <c r="BB6">
        <v>2</v>
      </c>
      <c r="BC6">
        <v>2</v>
      </c>
      <c r="BD6">
        <v>2</v>
      </c>
      <c r="BE6">
        <v>3</v>
      </c>
      <c r="BF6">
        <v>3</v>
      </c>
      <c r="BG6">
        <v>2</v>
      </c>
      <c r="BH6">
        <v>2</v>
      </c>
      <c r="BI6">
        <v>4</v>
      </c>
      <c r="BJ6">
        <v>4</v>
      </c>
      <c r="BK6">
        <v>3</v>
      </c>
      <c r="BL6" t="str">
        <f t="shared" si="10"/>
        <v/>
      </c>
      <c r="BM6" t="str">
        <f t="shared" si="11"/>
        <v/>
      </c>
      <c r="BN6">
        <v>2</v>
      </c>
      <c r="BO6">
        <v>2</v>
      </c>
      <c r="BP6" t="str">
        <f t="shared" si="12"/>
        <v>NONE</v>
      </c>
      <c r="CA6">
        <f t="shared" si="13"/>
        <v>0</v>
      </c>
      <c r="CD6">
        <v>1</v>
      </c>
      <c r="CJ6" t="s">
        <v>100</v>
      </c>
      <c r="CK6" s="1">
        <v>42019</v>
      </c>
      <c r="CL6" s="2">
        <v>0.58709490740740744</v>
      </c>
    </row>
    <row r="7" spans="1:90" x14ac:dyDescent="0.3">
      <c r="A7" t="s">
        <v>101</v>
      </c>
      <c r="B7">
        <f t="shared" si="0"/>
        <v>0</v>
      </c>
      <c r="C7">
        <v>2015</v>
      </c>
      <c r="D7" t="s">
        <v>75</v>
      </c>
      <c r="E7" t="s">
        <v>99</v>
      </c>
      <c r="F7" t="s">
        <v>77</v>
      </c>
      <c r="G7">
        <f t="shared" si="1"/>
        <v>7</v>
      </c>
      <c r="H7">
        <f t="shared" si="2"/>
        <v>1</v>
      </c>
      <c r="I7">
        <f t="shared" si="3"/>
        <v>1</v>
      </c>
      <c r="J7">
        <f t="shared" si="4"/>
        <v>0</v>
      </c>
      <c r="P7" t="s">
        <v>79</v>
      </c>
      <c r="R7" t="s">
        <v>81</v>
      </c>
      <c r="S7">
        <f t="shared" si="5"/>
        <v>1</v>
      </c>
      <c r="T7">
        <f t="shared" si="6"/>
        <v>3</v>
      </c>
      <c r="U7" t="str">
        <f t="shared" si="7"/>
        <v>NO</v>
      </c>
      <c r="V7" t="str">
        <f t="shared" si="8"/>
        <v>FALSE</v>
      </c>
      <c r="W7">
        <v>1</v>
      </c>
      <c r="AC7" t="s">
        <v>102</v>
      </c>
      <c r="AD7">
        <f t="shared" si="9"/>
        <v>0</v>
      </c>
      <c r="AR7">
        <v>3</v>
      </c>
      <c r="AS7">
        <v>4</v>
      </c>
      <c r="AT7">
        <v>2</v>
      </c>
      <c r="AU7">
        <v>1</v>
      </c>
      <c r="AV7">
        <v>1</v>
      </c>
      <c r="AW7">
        <v>2</v>
      </c>
      <c r="AX7">
        <v>4</v>
      </c>
      <c r="AY7">
        <v>3</v>
      </c>
      <c r="AZ7">
        <v>5</v>
      </c>
      <c r="BA7">
        <v>3</v>
      </c>
      <c r="BB7">
        <v>3</v>
      </c>
      <c r="BC7">
        <v>4</v>
      </c>
      <c r="BD7">
        <v>3</v>
      </c>
      <c r="BE7">
        <v>2</v>
      </c>
      <c r="BF7">
        <v>3</v>
      </c>
      <c r="BG7">
        <v>1</v>
      </c>
      <c r="BH7">
        <v>2</v>
      </c>
      <c r="BI7">
        <v>3</v>
      </c>
      <c r="BJ7">
        <v>5</v>
      </c>
      <c r="BK7">
        <v>1</v>
      </c>
      <c r="BL7" t="str">
        <f t="shared" si="10"/>
        <v/>
      </c>
      <c r="BM7">
        <f t="shared" si="11"/>
        <v>1</v>
      </c>
      <c r="BN7">
        <v>2</v>
      </c>
      <c r="BO7">
        <v>2</v>
      </c>
      <c r="BP7" t="str">
        <f t="shared" si="12"/>
        <v>NONE</v>
      </c>
      <c r="CA7">
        <f t="shared" si="13"/>
        <v>0</v>
      </c>
      <c r="CB7">
        <v>1</v>
      </c>
      <c r="CC7">
        <v>1</v>
      </c>
      <c r="CD7">
        <v>1</v>
      </c>
      <c r="CE7">
        <v>1</v>
      </c>
      <c r="CF7">
        <v>1</v>
      </c>
      <c r="CJ7" t="s">
        <v>103</v>
      </c>
      <c r="CK7" s="1">
        <v>42020</v>
      </c>
      <c r="CL7" s="2">
        <v>0.47986111111111113</v>
      </c>
    </row>
    <row r="8" spans="1:90" x14ac:dyDescent="0.3">
      <c r="A8" t="s">
        <v>104</v>
      </c>
      <c r="B8">
        <f t="shared" si="0"/>
        <v>5</v>
      </c>
      <c r="C8">
        <v>2015</v>
      </c>
      <c r="D8" t="s">
        <v>94</v>
      </c>
      <c r="E8" t="s">
        <v>76</v>
      </c>
      <c r="F8" t="s">
        <v>95</v>
      </c>
      <c r="G8">
        <f t="shared" si="1"/>
        <v>1</v>
      </c>
      <c r="H8">
        <f t="shared" si="2"/>
        <v>1</v>
      </c>
      <c r="I8">
        <f t="shared" si="3"/>
        <v>1</v>
      </c>
      <c r="J8">
        <f t="shared" si="4"/>
        <v>0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79</v>
      </c>
      <c r="Q8" t="s">
        <v>80</v>
      </c>
      <c r="R8" t="s">
        <v>81</v>
      </c>
      <c r="S8">
        <f t="shared" si="5"/>
        <v>1</v>
      </c>
      <c r="T8">
        <f t="shared" si="6"/>
        <v>4</v>
      </c>
      <c r="U8" t="str">
        <f t="shared" si="7"/>
        <v>YES</v>
      </c>
      <c r="V8" t="str">
        <f t="shared" si="8"/>
        <v>FALSE</v>
      </c>
      <c r="W8">
        <v>1</v>
      </c>
      <c r="AC8" t="s">
        <v>105</v>
      </c>
      <c r="AD8">
        <f t="shared" si="9"/>
        <v>5</v>
      </c>
      <c r="AG8">
        <v>1</v>
      </c>
      <c r="AH8">
        <v>1</v>
      </c>
      <c r="AM8">
        <v>1</v>
      </c>
      <c r="AN8">
        <v>1</v>
      </c>
      <c r="AO8">
        <v>1</v>
      </c>
      <c r="AR8">
        <v>4</v>
      </c>
      <c r="AS8">
        <v>4</v>
      </c>
      <c r="AT8">
        <v>2</v>
      </c>
      <c r="AU8">
        <v>2</v>
      </c>
      <c r="AV8">
        <v>2</v>
      </c>
      <c r="AW8">
        <v>2</v>
      </c>
      <c r="AX8">
        <v>4</v>
      </c>
      <c r="AY8">
        <v>4</v>
      </c>
      <c r="AZ8">
        <v>4</v>
      </c>
      <c r="BA8">
        <v>4</v>
      </c>
      <c r="BB8">
        <v>3</v>
      </c>
      <c r="BC8">
        <v>4</v>
      </c>
      <c r="BD8">
        <v>2</v>
      </c>
      <c r="BE8">
        <v>3</v>
      </c>
      <c r="BF8">
        <v>4</v>
      </c>
      <c r="BG8">
        <v>3</v>
      </c>
      <c r="BH8">
        <v>3</v>
      </c>
      <c r="BI8">
        <v>4</v>
      </c>
      <c r="BJ8">
        <v>4</v>
      </c>
      <c r="BK8">
        <v>4</v>
      </c>
      <c r="BL8">
        <f t="shared" si="10"/>
        <v>1</v>
      </c>
      <c r="BM8" t="str">
        <f t="shared" si="11"/>
        <v/>
      </c>
      <c r="BN8">
        <v>2</v>
      </c>
      <c r="BO8">
        <v>4</v>
      </c>
      <c r="BP8" t="str">
        <f t="shared" si="12"/>
        <v>OK</v>
      </c>
      <c r="BQ8">
        <v>1</v>
      </c>
      <c r="BU8">
        <v>1</v>
      </c>
      <c r="BW8">
        <v>1</v>
      </c>
      <c r="BX8">
        <v>1</v>
      </c>
      <c r="CA8">
        <f t="shared" si="13"/>
        <v>1</v>
      </c>
      <c r="CB8">
        <v>1</v>
      </c>
      <c r="CD8">
        <v>1</v>
      </c>
      <c r="CE8">
        <v>1</v>
      </c>
      <c r="CF8">
        <v>1</v>
      </c>
      <c r="CJ8" t="s">
        <v>106</v>
      </c>
      <c r="CK8" s="1">
        <v>42018</v>
      </c>
      <c r="CL8" s="2">
        <v>0.86473379629629632</v>
      </c>
    </row>
    <row r="9" spans="1:90" x14ac:dyDescent="0.3">
      <c r="A9" t="s">
        <v>107</v>
      </c>
      <c r="B9">
        <f t="shared" si="0"/>
        <v>5</v>
      </c>
      <c r="C9">
        <v>2015</v>
      </c>
      <c r="D9" t="s">
        <v>75</v>
      </c>
      <c r="E9" t="s">
        <v>99</v>
      </c>
      <c r="F9" t="s">
        <v>86</v>
      </c>
      <c r="G9">
        <f t="shared" si="1"/>
        <v>2</v>
      </c>
      <c r="H9">
        <f t="shared" si="2"/>
        <v>0</v>
      </c>
      <c r="I9">
        <f t="shared" si="3"/>
        <v>1</v>
      </c>
      <c r="J9">
        <f t="shared" si="4"/>
        <v>1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79</v>
      </c>
      <c r="Q9" t="s">
        <v>108</v>
      </c>
      <c r="R9" t="s">
        <v>90</v>
      </c>
      <c r="S9">
        <f t="shared" si="5"/>
        <v>0</v>
      </c>
      <c r="T9">
        <f t="shared" si="6"/>
        <v>2</v>
      </c>
      <c r="U9" t="str">
        <f t="shared" si="7"/>
        <v>NO</v>
      </c>
      <c r="V9" t="str">
        <f t="shared" si="8"/>
        <v>FALSE</v>
      </c>
      <c r="Y9">
        <v>1</v>
      </c>
      <c r="AC9" t="s">
        <v>109</v>
      </c>
      <c r="AD9">
        <f t="shared" si="9"/>
        <v>5</v>
      </c>
      <c r="AG9">
        <v>1</v>
      </c>
      <c r="AH9">
        <v>1</v>
      </c>
      <c r="AM9">
        <v>1</v>
      </c>
      <c r="AN9">
        <v>1</v>
      </c>
      <c r="AO9">
        <v>1</v>
      </c>
      <c r="AR9">
        <v>4</v>
      </c>
      <c r="AS9">
        <v>5</v>
      </c>
      <c r="AT9">
        <v>4</v>
      </c>
      <c r="AU9">
        <v>3</v>
      </c>
      <c r="AV9">
        <v>2</v>
      </c>
      <c r="AW9">
        <v>2</v>
      </c>
      <c r="AX9">
        <v>2</v>
      </c>
      <c r="AY9">
        <v>4</v>
      </c>
      <c r="AZ9">
        <v>4</v>
      </c>
      <c r="BA9">
        <v>3</v>
      </c>
      <c r="BB9">
        <v>2</v>
      </c>
      <c r="BC9">
        <v>4</v>
      </c>
      <c r="BD9">
        <v>2</v>
      </c>
      <c r="BE9">
        <v>2</v>
      </c>
      <c r="BF9">
        <v>4</v>
      </c>
      <c r="BG9">
        <v>2</v>
      </c>
      <c r="BH9">
        <v>2</v>
      </c>
      <c r="BI9">
        <v>4</v>
      </c>
      <c r="BJ9">
        <v>3</v>
      </c>
      <c r="BK9">
        <v>2</v>
      </c>
      <c r="BL9" t="str">
        <f t="shared" si="10"/>
        <v/>
      </c>
      <c r="BM9">
        <f t="shared" si="11"/>
        <v>1</v>
      </c>
      <c r="BN9">
        <v>2</v>
      </c>
      <c r="BO9">
        <v>2</v>
      </c>
      <c r="BP9" t="str">
        <f t="shared" si="12"/>
        <v>NONE</v>
      </c>
      <c r="BW9">
        <v>1</v>
      </c>
      <c r="CA9">
        <f t="shared" si="13"/>
        <v>0</v>
      </c>
      <c r="CD9">
        <v>1</v>
      </c>
      <c r="CJ9" t="s">
        <v>110</v>
      </c>
      <c r="CK9" s="1">
        <v>42019</v>
      </c>
      <c r="CL9" s="2">
        <v>0.80173611111111109</v>
      </c>
    </row>
    <row r="10" spans="1:90" x14ac:dyDescent="0.3">
      <c r="A10" t="s">
        <v>111</v>
      </c>
      <c r="B10">
        <f t="shared" si="0"/>
        <v>0</v>
      </c>
      <c r="C10">
        <v>2015</v>
      </c>
      <c r="D10" t="s">
        <v>75</v>
      </c>
      <c r="E10" t="s">
        <v>76</v>
      </c>
      <c r="F10" t="s">
        <v>86</v>
      </c>
      <c r="G10">
        <f t="shared" si="1"/>
        <v>2</v>
      </c>
      <c r="H10">
        <f t="shared" si="2"/>
        <v>0</v>
      </c>
      <c r="I10">
        <f t="shared" si="3"/>
        <v>0</v>
      </c>
      <c r="J10">
        <f t="shared" si="4"/>
        <v>0</v>
      </c>
      <c r="P10" t="s">
        <v>79</v>
      </c>
      <c r="Q10" t="s">
        <v>112</v>
      </c>
      <c r="R10" t="s">
        <v>113</v>
      </c>
      <c r="S10">
        <f t="shared" si="5"/>
        <v>0</v>
      </c>
      <c r="T10">
        <f t="shared" si="6"/>
        <v>1</v>
      </c>
      <c r="U10" t="str">
        <f t="shared" si="7"/>
        <v>NO</v>
      </c>
      <c r="V10" t="str">
        <f t="shared" si="8"/>
        <v>FALSE</v>
      </c>
      <c r="X10">
        <v>1</v>
      </c>
      <c r="AC10" t="s">
        <v>91</v>
      </c>
      <c r="AD10">
        <f t="shared" si="9"/>
        <v>4</v>
      </c>
      <c r="AH10">
        <v>1</v>
      </c>
      <c r="AI10">
        <v>1</v>
      </c>
      <c r="AN10">
        <v>1</v>
      </c>
      <c r="AO10">
        <v>1</v>
      </c>
      <c r="AR10">
        <v>4</v>
      </c>
      <c r="AS10">
        <v>5</v>
      </c>
      <c r="AT10">
        <v>5</v>
      </c>
      <c r="AU10">
        <v>1</v>
      </c>
      <c r="AV10">
        <v>2</v>
      </c>
      <c r="AW10">
        <v>4</v>
      </c>
      <c r="AX10">
        <v>1</v>
      </c>
      <c r="AY10">
        <v>1</v>
      </c>
      <c r="AZ10">
        <v>1</v>
      </c>
      <c r="BA10">
        <v>1</v>
      </c>
      <c r="BB10">
        <v>5</v>
      </c>
      <c r="BC10">
        <v>4</v>
      </c>
      <c r="BD10">
        <v>5</v>
      </c>
      <c r="BE10">
        <v>5</v>
      </c>
      <c r="BF10">
        <v>5</v>
      </c>
      <c r="BG10">
        <v>3</v>
      </c>
      <c r="BH10">
        <v>4</v>
      </c>
      <c r="BI10">
        <v>2</v>
      </c>
      <c r="BJ10">
        <v>4</v>
      </c>
      <c r="BK10">
        <v>2</v>
      </c>
      <c r="BL10" t="str">
        <f t="shared" si="10"/>
        <v/>
      </c>
      <c r="BM10">
        <f t="shared" si="11"/>
        <v>1</v>
      </c>
      <c r="BN10">
        <v>4</v>
      </c>
      <c r="BO10">
        <v>5</v>
      </c>
      <c r="BP10" t="str">
        <f t="shared" si="12"/>
        <v>OK</v>
      </c>
      <c r="BR10">
        <v>1</v>
      </c>
      <c r="BV10">
        <v>1</v>
      </c>
      <c r="BW10">
        <v>1</v>
      </c>
      <c r="BX10">
        <v>1</v>
      </c>
      <c r="CA10">
        <f t="shared" si="13"/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 t="s">
        <v>114</v>
      </c>
      <c r="CK10" s="1">
        <v>42018</v>
      </c>
      <c r="CL10" s="2">
        <v>0.89001157407407405</v>
      </c>
    </row>
    <row r="11" spans="1:90" x14ac:dyDescent="0.3">
      <c r="A11" t="s">
        <v>115</v>
      </c>
      <c r="B11">
        <f t="shared" si="0"/>
        <v>0</v>
      </c>
      <c r="C11">
        <v>2015</v>
      </c>
      <c r="D11" t="s">
        <v>75</v>
      </c>
      <c r="E11" t="s">
        <v>76</v>
      </c>
      <c r="F11" t="s">
        <v>95</v>
      </c>
      <c r="G11">
        <f t="shared" si="1"/>
        <v>1</v>
      </c>
      <c r="H11">
        <f t="shared" si="2"/>
        <v>1</v>
      </c>
      <c r="I11">
        <f t="shared" si="3"/>
        <v>1</v>
      </c>
      <c r="J11">
        <f t="shared" si="4"/>
        <v>0</v>
      </c>
      <c r="P11" t="s">
        <v>79</v>
      </c>
      <c r="Q11" t="s">
        <v>80</v>
      </c>
      <c r="R11" t="s">
        <v>81</v>
      </c>
      <c r="S11">
        <f t="shared" si="5"/>
        <v>1</v>
      </c>
      <c r="T11">
        <f t="shared" si="6"/>
        <v>4</v>
      </c>
      <c r="U11" t="str">
        <f t="shared" si="7"/>
        <v>YES</v>
      </c>
      <c r="V11" t="str">
        <f t="shared" si="8"/>
        <v>FALSE</v>
      </c>
      <c r="W11">
        <v>1</v>
      </c>
      <c r="AC11" t="s">
        <v>105</v>
      </c>
      <c r="AD11">
        <f t="shared" si="9"/>
        <v>5</v>
      </c>
      <c r="AH11">
        <v>1</v>
      </c>
      <c r="AK11">
        <v>1</v>
      </c>
      <c r="AM11">
        <v>1</v>
      </c>
      <c r="AN11">
        <v>1</v>
      </c>
      <c r="AO11">
        <v>1</v>
      </c>
      <c r="AR11">
        <v>2</v>
      </c>
      <c r="AS11">
        <v>4</v>
      </c>
      <c r="AT11">
        <v>4</v>
      </c>
      <c r="AU11">
        <v>3</v>
      </c>
      <c r="AV11">
        <v>3</v>
      </c>
      <c r="AW11">
        <v>3</v>
      </c>
      <c r="AX11">
        <v>4</v>
      </c>
      <c r="AY11">
        <v>2</v>
      </c>
      <c r="AZ11">
        <v>4</v>
      </c>
      <c r="BA11">
        <v>2</v>
      </c>
      <c r="BB11">
        <v>2</v>
      </c>
      <c r="BC11">
        <v>4</v>
      </c>
      <c r="BD11">
        <v>2</v>
      </c>
      <c r="BE11">
        <v>4</v>
      </c>
      <c r="BF11">
        <v>2</v>
      </c>
      <c r="BG11">
        <v>2</v>
      </c>
      <c r="BH11">
        <v>2</v>
      </c>
      <c r="BI11">
        <v>5</v>
      </c>
      <c r="BJ11">
        <v>3</v>
      </c>
      <c r="BK11">
        <v>2</v>
      </c>
      <c r="BL11" t="str">
        <f t="shared" si="10"/>
        <v/>
      </c>
      <c r="BM11">
        <f t="shared" si="11"/>
        <v>1</v>
      </c>
      <c r="BN11">
        <v>2</v>
      </c>
      <c r="BO11">
        <v>3</v>
      </c>
      <c r="BP11" t="str">
        <f t="shared" si="12"/>
        <v>NONE</v>
      </c>
      <c r="CA11">
        <f t="shared" si="13"/>
        <v>0</v>
      </c>
      <c r="CD11">
        <v>1</v>
      </c>
      <c r="CJ11" t="s">
        <v>116</v>
      </c>
      <c r="CK11" s="1">
        <v>42020</v>
      </c>
      <c r="CL11" s="2">
        <v>0.63273148148148151</v>
      </c>
    </row>
    <row r="12" spans="1:90" x14ac:dyDescent="0.3">
      <c r="A12" t="s">
        <v>117</v>
      </c>
      <c r="B12">
        <f t="shared" si="0"/>
        <v>5</v>
      </c>
      <c r="C12">
        <v>2015</v>
      </c>
      <c r="D12" t="s">
        <v>75</v>
      </c>
      <c r="E12" t="s">
        <v>85</v>
      </c>
      <c r="F12" t="s">
        <v>77</v>
      </c>
      <c r="G12">
        <f t="shared" si="1"/>
        <v>7</v>
      </c>
      <c r="H12">
        <f t="shared" si="2"/>
        <v>1</v>
      </c>
      <c r="I12">
        <f t="shared" si="3"/>
        <v>1</v>
      </c>
      <c r="J12">
        <f t="shared" si="4"/>
        <v>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79</v>
      </c>
      <c r="Q12" t="s">
        <v>80</v>
      </c>
      <c r="R12" t="s">
        <v>90</v>
      </c>
      <c r="S12">
        <f t="shared" si="5"/>
        <v>0</v>
      </c>
      <c r="T12">
        <f t="shared" si="6"/>
        <v>3</v>
      </c>
      <c r="U12" t="str">
        <f t="shared" si="7"/>
        <v>NO</v>
      </c>
      <c r="V12" t="str">
        <f t="shared" si="8"/>
        <v>FALSE</v>
      </c>
      <c r="W12">
        <v>1</v>
      </c>
      <c r="AC12" t="s">
        <v>102</v>
      </c>
      <c r="AD12">
        <f t="shared" si="9"/>
        <v>0</v>
      </c>
      <c r="AR12">
        <v>4</v>
      </c>
      <c r="AS12">
        <v>4</v>
      </c>
      <c r="AT12">
        <v>4</v>
      </c>
      <c r="AU12">
        <v>3</v>
      </c>
      <c r="AV12">
        <v>2</v>
      </c>
      <c r="AW12">
        <v>3</v>
      </c>
      <c r="AX12">
        <v>4</v>
      </c>
      <c r="AY12">
        <v>2</v>
      </c>
      <c r="AZ12">
        <v>4</v>
      </c>
      <c r="BA12">
        <v>2</v>
      </c>
      <c r="BB12">
        <v>3</v>
      </c>
      <c r="BC12">
        <v>3</v>
      </c>
      <c r="BD12">
        <v>3</v>
      </c>
      <c r="BE12">
        <v>3</v>
      </c>
      <c r="BF12">
        <v>2</v>
      </c>
      <c r="BG12">
        <v>2</v>
      </c>
      <c r="BH12">
        <v>2</v>
      </c>
      <c r="BI12">
        <v>3</v>
      </c>
      <c r="BJ12">
        <v>4</v>
      </c>
      <c r="BK12">
        <v>3</v>
      </c>
      <c r="BL12" t="str">
        <f t="shared" si="10"/>
        <v/>
      </c>
      <c r="BM12" t="str">
        <f t="shared" si="11"/>
        <v/>
      </c>
      <c r="BN12">
        <v>1</v>
      </c>
      <c r="BO12">
        <v>1</v>
      </c>
      <c r="BP12" t="str">
        <f t="shared" si="12"/>
        <v>NONE</v>
      </c>
      <c r="BU12">
        <v>1</v>
      </c>
      <c r="CA12">
        <f t="shared" si="13"/>
        <v>0</v>
      </c>
      <c r="CD12">
        <v>1</v>
      </c>
      <c r="CJ12" t="s">
        <v>118</v>
      </c>
      <c r="CK12" s="1">
        <v>42020</v>
      </c>
      <c r="CL12" s="2">
        <v>0.77810185185185177</v>
      </c>
    </row>
    <row r="13" spans="1:90" x14ac:dyDescent="0.3">
      <c r="A13" t="s">
        <v>119</v>
      </c>
      <c r="B13">
        <f t="shared" si="0"/>
        <v>0</v>
      </c>
      <c r="C13">
        <v>2015</v>
      </c>
      <c r="D13" t="s">
        <v>75</v>
      </c>
      <c r="E13" t="s">
        <v>85</v>
      </c>
      <c r="F13" t="s">
        <v>86</v>
      </c>
      <c r="G13">
        <f t="shared" si="1"/>
        <v>2</v>
      </c>
      <c r="H13">
        <f t="shared" si="2"/>
        <v>1</v>
      </c>
      <c r="I13">
        <f t="shared" si="3"/>
        <v>1</v>
      </c>
      <c r="J13">
        <f t="shared" si="4"/>
        <v>0</v>
      </c>
      <c r="P13" t="s">
        <v>79</v>
      </c>
      <c r="Q13" t="s">
        <v>80</v>
      </c>
      <c r="R13" t="s">
        <v>81</v>
      </c>
      <c r="S13">
        <f t="shared" si="5"/>
        <v>1</v>
      </c>
      <c r="T13">
        <f t="shared" si="6"/>
        <v>4</v>
      </c>
      <c r="U13" t="str">
        <f t="shared" si="7"/>
        <v>YES</v>
      </c>
      <c r="V13" t="str">
        <f t="shared" si="8"/>
        <v>FALSE</v>
      </c>
      <c r="W13">
        <v>1</v>
      </c>
      <c r="AC13" t="s">
        <v>109</v>
      </c>
      <c r="AD13">
        <f t="shared" si="9"/>
        <v>0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4</v>
      </c>
      <c r="BA13">
        <v>4</v>
      </c>
      <c r="BB13">
        <v>4</v>
      </c>
      <c r="BC13">
        <v>3</v>
      </c>
      <c r="BD13">
        <v>2</v>
      </c>
      <c r="BE13">
        <v>2</v>
      </c>
      <c r="BF13">
        <v>4</v>
      </c>
      <c r="BG13">
        <v>2</v>
      </c>
      <c r="BH13">
        <v>2</v>
      </c>
      <c r="BI13">
        <v>4</v>
      </c>
      <c r="BJ13">
        <v>3</v>
      </c>
      <c r="BK13">
        <v>2</v>
      </c>
      <c r="BL13" t="str">
        <f t="shared" si="10"/>
        <v/>
      </c>
      <c r="BM13">
        <f t="shared" si="11"/>
        <v>1</v>
      </c>
      <c r="BN13">
        <v>2</v>
      </c>
      <c r="BO13">
        <v>2</v>
      </c>
      <c r="BP13" t="str">
        <f t="shared" si="12"/>
        <v>NONE</v>
      </c>
      <c r="BX13">
        <v>1</v>
      </c>
      <c r="BY13">
        <v>1</v>
      </c>
      <c r="CA13">
        <f t="shared" si="13"/>
        <v>0</v>
      </c>
      <c r="CD13">
        <v>1</v>
      </c>
      <c r="CF13">
        <v>1</v>
      </c>
      <c r="CJ13" t="s">
        <v>120</v>
      </c>
      <c r="CK13" s="1">
        <v>42022</v>
      </c>
      <c r="CL13" s="2">
        <v>0.961400462962963</v>
      </c>
    </row>
    <row r="14" spans="1:90" x14ac:dyDescent="0.3">
      <c r="A14" t="s">
        <v>121</v>
      </c>
      <c r="B14">
        <f t="shared" si="0"/>
        <v>1</v>
      </c>
      <c r="C14">
        <v>2015</v>
      </c>
      <c r="D14" t="s">
        <v>75</v>
      </c>
      <c r="F14" t="s">
        <v>77</v>
      </c>
      <c r="G14">
        <f t="shared" si="1"/>
        <v>7</v>
      </c>
      <c r="H14">
        <f t="shared" si="2"/>
        <v>1</v>
      </c>
      <c r="I14">
        <f t="shared" si="3"/>
        <v>1</v>
      </c>
      <c r="J14">
        <f t="shared" si="4"/>
        <v>0</v>
      </c>
      <c r="L14" t="s">
        <v>78</v>
      </c>
      <c r="P14" t="s">
        <v>79</v>
      </c>
      <c r="Q14" t="s">
        <v>80</v>
      </c>
      <c r="R14" t="s">
        <v>81</v>
      </c>
      <c r="S14">
        <f t="shared" si="5"/>
        <v>1</v>
      </c>
      <c r="T14">
        <f t="shared" si="6"/>
        <v>4</v>
      </c>
      <c r="U14" t="str">
        <f t="shared" si="7"/>
        <v>YES</v>
      </c>
      <c r="V14" t="str">
        <f t="shared" si="8"/>
        <v>FALSE</v>
      </c>
      <c r="W14">
        <v>1</v>
      </c>
      <c r="AC14" t="s">
        <v>109</v>
      </c>
      <c r="AD14">
        <f t="shared" si="9"/>
        <v>1</v>
      </c>
      <c r="AM14">
        <v>1</v>
      </c>
      <c r="AR14">
        <v>2</v>
      </c>
      <c r="AS14">
        <v>4</v>
      </c>
      <c r="AT14">
        <v>3</v>
      </c>
      <c r="AU14">
        <v>1</v>
      </c>
      <c r="AV14">
        <v>2</v>
      </c>
      <c r="AW14">
        <v>3</v>
      </c>
      <c r="AX14">
        <v>4</v>
      </c>
      <c r="AY14">
        <v>4</v>
      </c>
      <c r="AZ14">
        <v>1</v>
      </c>
      <c r="BA14">
        <v>4</v>
      </c>
      <c r="BB14">
        <v>4</v>
      </c>
      <c r="BC14">
        <v>5</v>
      </c>
      <c r="BD14">
        <v>4</v>
      </c>
      <c r="BE14">
        <v>4</v>
      </c>
      <c r="BF14">
        <v>4</v>
      </c>
      <c r="BG14">
        <v>3</v>
      </c>
      <c r="BH14">
        <v>4</v>
      </c>
      <c r="BI14">
        <v>4</v>
      </c>
      <c r="BJ14">
        <v>4</v>
      </c>
      <c r="BK14">
        <v>3</v>
      </c>
      <c r="BL14" t="str">
        <f t="shared" si="10"/>
        <v/>
      </c>
      <c r="BM14" t="str">
        <f t="shared" si="11"/>
        <v/>
      </c>
      <c r="BN14">
        <v>2</v>
      </c>
      <c r="BO14">
        <v>3</v>
      </c>
      <c r="BP14" t="str">
        <f t="shared" si="12"/>
        <v>NONE</v>
      </c>
      <c r="BS14">
        <v>1</v>
      </c>
      <c r="BU14">
        <v>1</v>
      </c>
      <c r="BV14">
        <v>1</v>
      </c>
      <c r="BW14">
        <v>1</v>
      </c>
      <c r="CA14">
        <f t="shared" si="13"/>
        <v>1</v>
      </c>
      <c r="CB14">
        <v>1</v>
      </c>
      <c r="CC14">
        <v>1</v>
      </c>
      <c r="CD14">
        <v>1</v>
      </c>
      <c r="CE14">
        <v>1</v>
      </c>
      <c r="CF14">
        <v>1</v>
      </c>
      <c r="CJ14" t="s">
        <v>122</v>
      </c>
      <c r="CK14" s="1">
        <v>42018</v>
      </c>
      <c r="CL14" s="2">
        <v>0.78083333333333327</v>
      </c>
    </row>
    <row r="15" spans="1:90" x14ac:dyDescent="0.3">
      <c r="A15" t="s">
        <v>123</v>
      </c>
      <c r="B15">
        <f t="shared" si="0"/>
        <v>5</v>
      </c>
      <c r="C15">
        <v>2015</v>
      </c>
      <c r="D15" t="s">
        <v>75</v>
      </c>
      <c r="E15" t="s">
        <v>99</v>
      </c>
      <c r="F15" t="s">
        <v>86</v>
      </c>
      <c r="G15">
        <f t="shared" si="1"/>
        <v>2</v>
      </c>
      <c r="H15">
        <f t="shared" si="2"/>
        <v>1</v>
      </c>
      <c r="I15">
        <f t="shared" si="3"/>
        <v>1</v>
      </c>
      <c r="J15">
        <f t="shared" si="4"/>
        <v>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79</v>
      </c>
      <c r="R15" t="s">
        <v>81</v>
      </c>
      <c r="S15">
        <f t="shared" si="5"/>
        <v>1</v>
      </c>
      <c r="T15">
        <f t="shared" si="6"/>
        <v>3</v>
      </c>
      <c r="U15" t="str">
        <f t="shared" si="7"/>
        <v>NO</v>
      </c>
      <c r="V15" t="str">
        <f t="shared" si="8"/>
        <v>FALSE</v>
      </c>
      <c r="W15">
        <v>1</v>
      </c>
      <c r="AC15" t="s">
        <v>105</v>
      </c>
      <c r="AD15">
        <f t="shared" si="9"/>
        <v>7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R15">
        <v>4</v>
      </c>
      <c r="AS15">
        <v>5</v>
      </c>
      <c r="AT15">
        <v>4</v>
      </c>
      <c r="AU15">
        <v>3</v>
      </c>
      <c r="AV15">
        <v>3</v>
      </c>
      <c r="AW15">
        <v>3</v>
      </c>
      <c r="AX15">
        <v>5</v>
      </c>
      <c r="AY15">
        <v>3</v>
      </c>
      <c r="AZ15">
        <v>1</v>
      </c>
      <c r="BA15">
        <v>5</v>
      </c>
      <c r="BB15">
        <v>5</v>
      </c>
      <c r="BC15">
        <v>5</v>
      </c>
      <c r="BD15">
        <v>4</v>
      </c>
      <c r="BE15">
        <v>4</v>
      </c>
      <c r="BF15">
        <v>4</v>
      </c>
      <c r="BG15">
        <v>2</v>
      </c>
      <c r="BH15">
        <v>2</v>
      </c>
      <c r="BI15">
        <v>3</v>
      </c>
      <c r="BJ15">
        <v>4</v>
      </c>
      <c r="BK15">
        <v>2</v>
      </c>
      <c r="BL15" t="str">
        <f t="shared" si="10"/>
        <v/>
      </c>
      <c r="BM15">
        <f t="shared" si="11"/>
        <v>1</v>
      </c>
      <c r="BN15">
        <v>2</v>
      </c>
      <c r="BO15">
        <v>3</v>
      </c>
      <c r="BP15" t="str">
        <f t="shared" si="12"/>
        <v>NONE</v>
      </c>
      <c r="BQ15">
        <v>1</v>
      </c>
      <c r="BU15">
        <v>1</v>
      </c>
      <c r="BX15">
        <v>1</v>
      </c>
      <c r="CA15">
        <f t="shared" si="13"/>
        <v>1</v>
      </c>
      <c r="CD15">
        <v>1</v>
      </c>
      <c r="CE15">
        <v>1</v>
      </c>
      <c r="CF15">
        <v>1</v>
      </c>
      <c r="CH15">
        <v>1</v>
      </c>
      <c r="CJ15" t="s">
        <v>124</v>
      </c>
      <c r="CK15" s="1">
        <v>42018</v>
      </c>
      <c r="CL15" s="2">
        <v>0.91484953703703698</v>
      </c>
    </row>
    <row r="16" spans="1:90" x14ac:dyDescent="0.3">
      <c r="A16" t="s">
        <v>125</v>
      </c>
      <c r="B16">
        <f t="shared" si="0"/>
        <v>0</v>
      </c>
      <c r="C16">
        <v>2015</v>
      </c>
      <c r="D16" t="s">
        <v>75</v>
      </c>
      <c r="E16" t="s">
        <v>99</v>
      </c>
      <c r="F16" t="s">
        <v>86</v>
      </c>
      <c r="G16">
        <f t="shared" si="1"/>
        <v>2</v>
      </c>
      <c r="H16">
        <f t="shared" si="2"/>
        <v>0</v>
      </c>
      <c r="I16">
        <f t="shared" si="3"/>
        <v>1</v>
      </c>
      <c r="J16">
        <f t="shared" si="4"/>
        <v>1</v>
      </c>
      <c r="P16" t="s">
        <v>79</v>
      </c>
      <c r="R16" t="s">
        <v>126</v>
      </c>
      <c r="S16">
        <f t="shared" si="5"/>
        <v>0</v>
      </c>
      <c r="T16">
        <f t="shared" si="6"/>
        <v>2</v>
      </c>
      <c r="U16" t="str">
        <f t="shared" si="7"/>
        <v>NO</v>
      </c>
      <c r="V16" t="str">
        <f t="shared" si="8"/>
        <v>FALSE</v>
      </c>
      <c r="W16">
        <v>1</v>
      </c>
      <c r="AC16" t="s">
        <v>82</v>
      </c>
      <c r="AD16">
        <f t="shared" si="9"/>
        <v>9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4</v>
      </c>
      <c r="AS16">
        <v>4</v>
      </c>
      <c r="AT16">
        <v>4</v>
      </c>
      <c r="AU16">
        <v>4</v>
      </c>
      <c r="AV16">
        <v>2</v>
      </c>
      <c r="AW16">
        <v>3</v>
      </c>
      <c r="AX16">
        <v>4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4</v>
      </c>
      <c r="BH16">
        <v>3</v>
      </c>
      <c r="BI16">
        <v>4</v>
      </c>
      <c r="BJ16">
        <v>5</v>
      </c>
      <c r="BK16">
        <v>4</v>
      </c>
      <c r="BL16">
        <f t="shared" si="10"/>
        <v>1</v>
      </c>
      <c r="BM16" t="str">
        <f t="shared" si="11"/>
        <v/>
      </c>
      <c r="BN16">
        <v>5</v>
      </c>
      <c r="BO16">
        <v>5</v>
      </c>
      <c r="BP16" t="str">
        <f t="shared" si="12"/>
        <v>GOOD</v>
      </c>
      <c r="BS16">
        <v>1</v>
      </c>
      <c r="BU16">
        <v>1</v>
      </c>
      <c r="BV16">
        <v>1</v>
      </c>
      <c r="BX16">
        <v>1</v>
      </c>
      <c r="CA16">
        <f t="shared" si="13"/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 t="s">
        <v>127</v>
      </c>
      <c r="CK16" s="1">
        <v>42018</v>
      </c>
      <c r="CL16" s="2">
        <v>0.95663194444444455</v>
      </c>
    </row>
    <row r="17" spans="1:90" x14ac:dyDescent="0.3">
      <c r="A17" t="s">
        <v>128</v>
      </c>
      <c r="B17">
        <f t="shared" si="0"/>
        <v>0</v>
      </c>
      <c r="C17">
        <v>2015</v>
      </c>
      <c r="D17" t="s">
        <v>75</v>
      </c>
      <c r="E17" t="s">
        <v>99</v>
      </c>
      <c r="F17" t="s">
        <v>86</v>
      </c>
      <c r="G17">
        <f t="shared" si="1"/>
        <v>2</v>
      </c>
      <c r="H17">
        <f t="shared" si="2"/>
        <v>1</v>
      </c>
      <c r="I17">
        <f t="shared" si="3"/>
        <v>1</v>
      </c>
      <c r="J17">
        <f t="shared" si="4"/>
        <v>0</v>
      </c>
      <c r="P17" t="s">
        <v>79</v>
      </c>
      <c r="R17" t="s">
        <v>81</v>
      </c>
      <c r="S17">
        <f t="shared" si="5"/>
        <v>1</v>
      </c>
      <c r="T17">
        <f t="shared" si="6"/>
        <v>3</v>
      </c>
      <c r="U17" t="str">
        <f t="shared" si="7"/>
        <v>NO</v>
      </c>
      <c r="V17" t="str">
        <f t="shared" si="8"/>
        <v>FALSE</v>
      </c>
      <c r="W17">
        <v>1</v>
      </c>
      <c r="AC17" t="s">
        <v>87</v>
      </c>
      <c r="AD17">
        <f t="shared" si="9"/>
        <v>0</v>
      </c>
      <c r="AR17">
        <v>3</v>
      </c>
      <c r="AS17">
        <v>4</v>
      </c>
      <c r="AT17">
        <v>4</v>
      </c>
      <c r="AU17">
        <v>2</v>
      </c>
      <c r="AV17">
        <v>3</v>
      </c>
      <c r="AW17">
        <v>3</v>
      </c>
      <c r="AX17">
        <v>4</v>
      </c>
      <c r="AY17">
        <v>2</v>
      </c>
      <c r="AZ17">
        <v>4</v>
      </c>
      <c r="BA17">
        <v>3</v>
      </c>
      <c r="BB17">
        <v>2</v>
      </c>
      <c r="BC17">
        <v>4</v>
      </c>
      <c r="BD17">
        <v>2</v>
      </c>
      <c r="BE17">
        <v>2</v>
      </c>
      <c r="BF17">
        <v>4</v>
      </c>
      <c r="BG17">
        <v>2</v>
      </c>
      <c r="BH17">
        <v>2</v>
      </c>
      <c r="BI17">
        <v>4</v>
      </c>
      <c r="BJ17">
        <v>3</v>
      </c>
      <c r="BK17">
        <v>4</v>
      </c>
      <c r="BL17">
        <f t="shared" si="10"/>
        <v>1</v>
      </c>
      <c r="BM17" t="str">
        <f t="shared" si="11"/>
        <v/>
      </c>
      <c r="BN17">
        <v>2</v>
      </c>
      <c r="BO17">
        <v>2</v>
      </c>
      <c r="BP17" t="str">
        <f t="shared" si="12"/>
        <v>NONE</v>
      </c>
      <c r="CA17">
        <f t="shared" si="13"/>
        <v>0</v>
      </c>
      <c r="CD17">
        <v>1</v>
      </c>
      <c r="CJ17" t="s">
        <v>129</v>
      </c>
      <c r="CK17" s="1">
        <v>42018</v>
      </c>
      <c r="CL17" s="2">
        <v>5.5740740740740737E-2</v>
      </c>
    </row>
    <row r="18" spans="1:90" x14ac:dyDescent="0.3">
      <c r="A18" t="s">
        <v>130</v>
      </c>
      <c r="B18">
        <f t="shared" si="0"/>
        <v>0</v>
      </c>
      <c r="C18">
        <v>2015</v>
      </c>
      <c r="D18" t="s">
        <v>75</v>
      </c>
      <c r="E18" t="s">
        <v>76</v>
      </c>
      <c r="F18" t="s">
        <v>131</v>
      </c>
      <c r="G18">
        <f t="shared" si="1"/>
        <v>3</v>
      </c>
      <c r="H18">
        <f t="shared" si="2"/>
        <v>1</v>
      </c>
      <c r="I18">
        <f t="shared" si="3"/>
        <v>1</v>
      </c>
      <c r="J18">
        <f t="shared" si="4"/>
        <v>0</v>
      </c>
      <c r="P18" t="s">
        <v>79</v>
      </c>
      <c r="Q18" t="s">
        <v>108</v>
      </c>
      <c r="R18" t="s">
        <v>126</v>
      </c>
      <c r="S18">
        <f t="shared" si="5"/>
        <v>0</v>
      </c>
      <c r="T18">
        <f t="shared" si="6"/>
        <v>3</v>
      </c>
      <c r="U18" t="str">
        <f t="shared" si="7"/>
        <v>NO</v>
      </c>
      <c r="V18" t="str">
        <f t="shared" si="8"/>
        <v>FALSE</v>
      </c>
      <c r="W18">
        <v>1</v>
      </c>
      <c r="AC18" t="s">
        <v>82</v>
      </c>
      <c r="AD18">
        <f t="shared" si="9"/>
        <v>1</v>
      </c>
      <c r="AM18">
        <v>1</v>
      </c>
      <c r="AR18">
        <v>4</v>
      </c>
      <c r="AS18">
        <v>2</v>
      </c>
      <c r="AT18">
        <v>1</v>
      </c>
      <c r="AU18">
        <v>1</v>
      </c>
      <c r="AV18">
        <v>2</v>
      </c>
      <c r="AW18">
        <v>1</v>
      </c>
      <c r="AX18">
        <v>4</v>
      </c>
      <c r="AY18">
        <v>2</v>
      </c>
      <c r="AZ18">
        <v>5</v>
      </c>
      <c r="BA18">
        <v>5</v>
      </c>
      <c r="BB18">
        <v>4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3</v>
      </c>
      <c r="BJ18">
        <v>2</v>
      </c>
      <c r="BK18">
        <v>1</v>
      </c>
      <c r="BL18" t="str">
        <f t="shared" si="10"/>
        <v/>
      </c>
      <c r="BM18">
        <f t="shared" si="11"/>
        <v>1</v>
      </c>
      <c r="BN18">
        <v>1</v>
      </c>
      <c r="BO18">
        <v>2</v>
      </c>
      <c r="BP18" t="str">
        <f t="shared" si="12"/>
        <v>NONE</v>
      </c>
      <c r="BZ18">
        <v>1</v>
      </c>
      <c r="CA18">
        <f t="shared" si="13"/>
        <v>0</v>
      </c>
      <c r="CD18">
        <v>1</v>
      </c>
      <c r="CJ18" t="s">
        <v>132</v>
      </c>
      <c r="CK18" s="1">
        <v>42018</v>
      </c>
      <c r="CL18" s="2">
        <v>0.88175925925925924</v>
      </c>
    </row>
    <row r="19" spans="1:90" x14ac:dyDescent="0.3">
      <c r="A19" t="s">
        <v>133</v>
      </c>
      <c r="B19">
        <f t="shared" si="0"/>
        <v>2</v>
      </c>
      <c r="C19">
        <v>2015</v>
      </c>
      <c r="D19" t="s">
        <v>75</v>
      </c>
      <c r="E19" t="s">
        <v>76</v>
      </c>
      <c r="F19" t="s">
        <v>86</v>
      </c>
      <c r="G19">
        <f t="shared" si="1"/>
        <v>2</v>
      </c>
      <c r="H19">
        <f t="shared" si="2"/>
        <v>1</v>
      </c>
      <c r="I19">
        <f t="shared" si="3"/>
        <v>1</v>
      </c>
      <c r="J19">
        <f t="shared" si="4"/>
        <v>0</v>
      </c>
      <c r="L19" t="s">
        <v>78</v>
      </c>
      <c r="M19" t="s">
        <v>78</v>
      </c>
      <c r="P19" t="s">
        <v>79</v>
      </c>
      <c r="R19" t="s">
        <v>81</v>
      </c>
      <c r="S19">
        <f t="shared" si="5"/>
        <v>1</v>
      </c>
      <c r="T19">
        <f t="shared" si="6"/>
        <v>3</v>
      </c>
      <c r="U19" t="str">
        <f t="shared" si="7"/>
        <v>NO</v>
      </c>
      <c r="V19" t="str">
        <f t="shared" si="8"/>
        <v>FALSE</v>
      </c>
      <c r="W19">
        <v>1</v>
      </c>
      <c r="AC19" t="s">
        <v>102</v>
      </c>
      <c r="AD19">
        <f t="shared" si="9"/>
        <v>1</v>
      </c>
      <c r="AM19">
        <v>1</v>
      </c>
      <c r="AR19">
        <v>1</v>
      </c>
      <c r="AS19">
        <v>5</v>
      </c>
      <c r="AT19">
        <v>1</v>
      </c>
      <c r="AU19">
        <v>1</v>
      </c>
      <c r="AV19">
        <v>1</v>
      </c>
      <c r="AW19">
        <v>1</v>
      </c>
      <c r="AX19">
        <v>5</v>
      </c>
      <c r="AY19">
        <v>3</v>
      </c>
      <c r="AZ19">
        <v>5</v>
      </c>
      <c r="BA19">
        <v>5</v>
      </c>
      <c r="BB19">
        <v>5</v>
      </c>
      <c r="BC19">
        <v>3</v>
      </c>
      <c r="BD19">
        <v>1</v>
      </c>
      <c r="BE19">
        <v>4</v>
      </c>
      <c r="BF19">
        <v>5</v>
      </c>
      <c r="BG19">
        <v>3</v>
      </c>
      <c r="BH19">
        <v>3</v>
      </c>
      <c r="BI19">
        <v>5</v>
      </c>
      <c r="BJ19">
        <v>5</v>
      </c>
      <c r="BK19">
        <v>3</v>
      </c>
      <c r="BL19" t="str">
        <f t="shared" si="10"/>
        <v/>
      </c>
      <c r="BM19" t="str">
        <f t="shared" si="11"/>
        <v/>
      </c>
      <c r="BN19">
        <v>1</v>
      </c>
      <c r="BO19">
        <v>1</v>
      </c>
      <c r="BP19" t="str">
        <f t="shared" si="12"/>
        <v>NONE</v>
      </c>
      <c r="BS19">
        <v>1</v>
      </c>
      <c r="BU19">
        <v>1</v>
      </c>
      <c r="BW19">
        <v>1</v>
      </c>
      <c r="CA19">
        <f t="shared" si="13"/>
        <v>1</v>
      </c>
      <c r="CD19">
        <v>1</v>
      </c>
      <c r="CJ19" t="s">
        <v>134</v>
      </c>
      <c r="CK19" s="1">
        <v>42022</v>
      </c>
      <c r="CL19" s="2">
        <v>0.60958333333333337</v>
      </c>
    </row>
    <row r="20" spans="1:90" x14ac:dyDescent="0.3">
      <c r="A20" t="s">
        <v>135</v>
      </c>
      <c r="B20">
        <f t="shared" si="0"/>
        <v>4</v>
      </c>
      <c r="C20">
        <v>2015</v>
      </c>
      <c r="D20" t="s">
        <v>75</v>
      </c>
      <c r="E20" t="s">
        <v>76</v>
      </c>
      <c r="F20" t="s">
        <v>86</v>
      </c>
      <c r="G20">
        <f t="shared" si="1"/>
        <v>2</v>
      </c>
      <c r="H20">
        <f t="shared" si="2"/>
        <v>0</v>
      </c>
      <c r="I20">
        <f t="shared" si="3"/>
        <v>0</v>
      </c>
      <c r="J20">
        <f t="shared" si="4"/>
        <v>0</v>
      </c>
      <c r="K20" t="s">
        <v>78</v>
      </c>
      <c r="L20" t="s">
        <v>78</v>
      </c>
      <c r="M20" t="s">
        <v>78</v>
      </c>
      <c r="N20" t="s">
        <v>78</v>
      </c>
      <c r="P20" t="s">
        <v>90</v>
      </c>
      <c r="Q20" t="s">
        <v>90</v>
      </c>
      <c r="R20" t="s">
        <v>90</v>
      </c>
      <c r="S20">
        <f t="shared" si="5"/>
        <v>0</v>
      </c>
      <c r="T20">
        <f t="shared" si="6"/>
        <v>1</v>
      </c>
      <c r="U20" t="str">
        <f t="shared" si="7"/>
        <v>NO</v>
      </c>
      <c r="V20" t="str">
        <f t="shared" si="8"/>
        <v>FALSE</v>
      </c>
      <c r="W20">
        <v>1</v>
      </c>
      <c r="AC20" t="s">
        <v>105</v>
      </c>
      <c r="AD20">
        <f t="shared" si="9"/>
        <v>1</v>
      </c>
      <c r="AH20">
        <v>1</v>
      </c>
      <c r="AR20">
        <v>4</v>
      </c>
      <c r="AS20">
        <v>4</v>
      </c>
      <c r="AT20">
        <v>2</v>
      </c>
      <c r="AU20">
        <v>2</v>
      </c>
      <c r="AV20">
        <v>2</v>
      </c>
      <c r="AW20">
        <v>2</v>
      </c>
      <c r="AX20">
        <v>4</v>
      </c>
      <c r="AY20">
        <v>3</v>
      </c>
      <c r="AZ20">
        <v>4</v>
      </c>
      <c r="BA20">
        <v>2</v>
      </c>
      <c r="BB20">
        <v>4</v>
      </c>
      <c r="BC20">
        <v>4</v>
      </c>
      <c r="BD20">
        <v>2</v>
      </c>
      <c r="BE20">
        <v>5</v>
      </c>
      <c r="BF20">
        <v>4</v>
      </c>
      <c r="BG20">
        <v>3</v>
      </c>
      <c r="BH20">
        <v>3</v>
      </c>
      <c r="BI20">
        <v>4</v>
      </c>
      <c r="BJ20">
        <v>4</v>
      </c>
      <c r="BK20">
        <v>1</v>
      </c>
      <c r="BL20" t="str">
        <f t="shared" si="10"/>
        <v/>
      </c>
      <c r="BM20">
        <f t="shared" si="11"/>
        <v>1</v>
      </c>
      <c r="BN20">
        <v>2</v>
      </c>
      <c r="BO20">
        <v>2</v>
      </c>
      <c r="BP20" t="str">
        <f t="shared" si="12"/>
        <v>NONE</v>
      </c>
      <c r="BQ20">
        <v>1</v>
      </c>
      <c r="BZ20">
        <v>1</v>
      </c>
      <c r="CA20">
        <f t="shared" si="13"/>
        <v>0</v>
      </c>
      <c r="CD20">
        <v>1</v>
      </c>
      <c r="CJ20" t="s">
        <v>136</v>
      </c>
      <c r="CK20" s="1">
        <v>42016</v>
      </c>
      <c r="CL20" s="2">
        <v>0.70435185185185178</v>
      </c>
    </row>
    <row r="21" spans="1:90" x14ac:dyDescent="0.3">
      <c r="A21" t="s">
        <v>137</v>
      </c>
      <c r="B21">
        <f t="shared" si="0"/>
        <v>0</v>
      </c>
      <c r="C21">
        <v>2015</v>
      </c>
      <c r="D21" t="s">
        <v>75</v>
      </c>
      <c r="E21" t="s">
        <v>76</v>
      </c>
      <c r="F21" t="s">
        <v>95</v>
      </c>
      <c r="G21">
        <f t="shared" si="1"/>
        <v>1</v>
      </c>
      <c r="H21">
        <f t="shared" si="2"/>
        <v>0</v>
      </c>
      <c r="I21">
        <f t="shared" si="3"/>
        <v>1</v>
      </c>
      <c r="J21">
        <f t="shared" si="4"/>
        <v>1</v>
      </c>
      <c r="P21" t="s">
        <v>79</v>
      </c>
      <c r="Q21" t="s">
        <v>90</v>
      </c>
      <c r="R21" t="s">
        <v>96</v>
      </c>
      <c r="S21">
        <f t="shared" si="5"/>
        <v>0</v>
      </c>
      <c r="T21">
        <f t="shared" si="6"/>
        <v>2</v>
      </c>
      <c r="U21" t="str">
        <f t="shared" si="7"/>
        <v>NO</v>
      </c>
      <c r="V21" t="str">
        <f t="shared" si="8"/>
        <v>FALSE</v>
      </c>
      <c r="W21">
        <v>1</v>
      </c>
      <c r="AC21" t="s">
        <v>91</v>
      </c>
      <c r="AD21">
        <f t="shared" si="9"/>
        <v>0</v>
      </c>
      <c r="AR21">
        <v>3</v>
      </c>
      <c r="AS21">
        <v>2</v>
      </c>
      <c r="AT21">
        <v>4</v>
      </c>
      <c r="AU21">
        <v>2</v>
      </c>
      <c r="AV21">
        <v>2</v>
      </c>
      <c r="AW21">
        <v>3</v>
      </c>
      <c r="AX21">
        <v>2</v>
      </c>
      <c r="AY21">
        <v>3</v>
      </c>
      <c r="AZ21">
        <v>5</v>
      </c>
      <c r="BA21">
        <v>5</v>
      </c>
      <c r="BB21">
        <v>3</v>
      </c>
      <c r="BC21">
        <v>2</v>
      </c>
      <c r="BD21">
        <v>2</v>
      </c>
      <c r="BE21">
        <v>2</v>
      </c>
      <c r="BF21">
        <v>3</v>
      </c>
      <c r="BG21">
        <v>3</v>
      </c>
      <c r="BH21">
        <v>2</v>
      </c>
      <c r="BI21">
        <v>4</v>
      </c>
      <c r="BJ21">
        <v>4</v>
      </c>
      <c r="BK21">
        <v>3</v>
      </c>
      <c r="BL21" t="str">
        <f t="shared" si="10"/>
        <v/>
      </c>
      <c r="BM21" t="str">
        <f t="shared" si="11"/>
        <v/>
      </c>
      <c r="BN21">
        <v>2</v>
      </c>
      <c r="BO21">
        <v>2</v>
      </c>
      <c r="BP21" t="str">
        <f t="shared" si="12"/>
        <v>NONE</v>
      </c>
      <c r="BQ21">
        <v>1</v>
      </c>
      <c r="BZ21">
        <v>1</v>
      </c>
      <c r="CA21">
        <f t="shared" si="13"/>
        <v>0</v>
      </c>
      <c r="CB21">
        <v>1</v>
      </c>
      <c r="CD21">
        <v>1</v>
      </c>
      <c r="CF21">
        <v>1</v>
      </c>
      <c r="CJ21" t="s">
        <v>138</v>
      </c>
      <c r="CK21" s="1">
        <v>42019</v>
      </c>
      <c r="CL21" s="2">
        <v>0.81174768518518514</v>
      </c>
    </row>
    <row r="22" spans="1:90" x14ac:dyDescent="0.3">
      <c r="A22" t="s">
        <v>139</v>
      </c>
      <c r="B22">
        <f t="shared" si="0"/>
        <v>5</v>
      </c>
      <c r="C22">
        <v>2015</v>
      </c>
      <c r="D22" t="s">
        <v>75</v>
      </c>
      <c r="E22" t="s">
        <v>99</v>
      </c>
      <c r="F22" t="s">
        <v>86</v>
      </c>
      <c r="G22">
        <f t="shared" si="1"/>
        <v>2</v>
      </c>
      <c r="H22">
        <f t="shared" si="2"/>
        <v>1</v>
      </c>
      <c r="I22">
        <f t="shared" si="3"/>
        <v>1</v>
      </c>
      <c r="J22">
        <f t="shared" si="4"/>
        <v>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79</v>
      </c>
      <c r="R22" t="s">
        <v>81</v>
      </c>
      <c r="S22">
        <f t="shared" si="5"/>
        <v>1</v>
      </c>
      <c r="T22">
        <f t="shared" si="6"/>
        <v>3</v>
      </c>
      <c r="U22" t="str">
        <f t="shared" si="7"/>
        <v>NO</v>
      </c>
      <c r="V22" t="str">
        <f t="shared" si="8"/>
        <v>FALSE</v>
      </c>
      <c r="W22">
        <v>1</v>
      </c>
      <c r="AC22" t="s">
        <v>105</v>
      </c>
      <c r="AD22">
        <f t="shared" si="9"/>
        <v>0</v>
      </c>
      <c r="AR22">
        <v>3</v>
      </c>
      <c r="AS22">
        <v>4</v>
      </c>
      <c r="AT22">
        <v>3</v>
      </c>
      <c r="AU22">
        <v>1</v>
      </c>
      <c r="AV22">
        <v>1</v>
      </c>
      <c r="AW22">
        <v>3</v>
      </c>
      <c r="AX22">
        <v>3</v>
      </c>
      <c r="AY22">
        <v>2</v>
      </c>
      <c r="AZ22">
        <v>2</v>
      </c>
      <c r="BA22">
        <v>4</v>
      </c>
      <c r="BB22">
        <v>3</v>
      </c>
      <c r="BC22">
        <v>3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4</v>
      </c>
      <c r="BJ22">
        <v>4</v>
      </c>
      <c r="BK22">
        <v>4</v>
      </c>
      <c r="BL22">
        <f t="shared" si="10"/>
        <v>1</v>
      </c>
      <c r="BM22" t="str">
        <f t="shared" si="11"/>
        <v/>
      </c>
      <c r="BN22">
        <v>2</v>
      </c>
      <c r="BO22">
        <v>2</v>
      </c>
      <c r="BP22" t="str">
        <f t="shared" si="12"/>
        <v>NONE</v>
      </c>
      <c r="CA22">
        <f t="shared" si="13"/>
        <v>0</v>
      </c>
      <c r="CD22">
        <v>1</v>
      </c>
      <c r="CJ22" t="s">
        <v>140</v>
      </c>
      <c r="CK22" s="1">
        <v>42021</v>
      </c>
      <c r="CL22" s="2">
        <v>2.3148148148148147E-5</v>
      </c>
    </row>
    <row r="23" spans="1:90" x14ac:dyDescent="0.3">
      <c r="A23" t="s">
        <v>141</v>
      </c>
      <c r="B23">
        <f t="shared" si="0"/>
        <v>0</v>
      </c>
      <c r="C23">
        <v>2015</v>
      </c>
      <c r="D23" t="s">
        <v>75</v>
      </c>
      <c r="E23" t="s">
        <v>85</v>
      </c>
      <c r="F23" t="s">
        <v>86</v>
      </c>
      <c r="G23">
        <f t="shared" si="1"/>
        <v>2</v>
      </c>
      <c r="H23">
        <f t="shared" si="2"/>
        <v>0</v>
      </c>
      <c r="I23">
        <f t="shared" si="3"/>
        <v>1</v>
      </c>
      <c r="J23">
        <f t="shared" si="4"/>
        <v>1</v>
      </c>
      <c r="P23" t="s">
        <v>79</v>
      </c>
      <c r="Q23" t="s">
        <v>80</v>
      </c>
      <c r="R23" t="s">
        <v>90</v>
      </c>
      <c r="S23">
        <f t="shared" si="5"/>
        <v>0</v>
      </c>
      <c r="T23">
        <f t="shared" si="6"/>
        <v>2</v>
      </c>
      <c r="U23" t="str">
        <f t="shared" si="7"/>
        <v>NO</v>
      </c>
      <c r="V23" t="str">
        <f t="shared" si="8"/>
        <v>FALSE</v>
      </c>
      <c r="Y23">
        <v>1</v>
      </c>
      <c r="AC23" t="s">
        <v>105</v>
      </c>
      <c r="AD23">
        <f t="shared" si="9"/>
        <v>4</v>
      </c>
      <c r="AH23">
        <v>1</v>
      </c>
      <c r="AM23">
        <v>1</v>
      </c>
      <c r="AN23">
        <v>1</v>
      </c>
      <c r="AO23">
        <v>1</v>
      </c>
      <c r="AR23">
        <v>4</v>
      </c>
      <c r="AS23">
        <v>4</v>
      </c>
      <c r="AT23">
        <v>3</v>
      </c>
      <c r="AU23">
        <v>3</v>
      </c>
      <c r="AV23">
        <v>3</v>
      </c>
      <c r="AW23">
        <v>2</v>
      </c>
      <c r="AX23">
        <v>4</v>
      </c>
      <c r="AY23">
        <v>3</v>
      </c>
      <c r="AZ23">
        <v>4</v>
      </c>
      <c r="BA23">
        <v>4</v>
      </c>
      <c r="BB23">
        <v>2</v>
      </c>
      <c r="BC23">
        <v>4</v>
      </c>
      <c r="BD23">
        <v>2</v>
      </c>
      <c r="BE23">
        <v>2</v>
      </c>
      <c r="BF23">
        <v>4</v>
      </c>
      <c r="BG23">
        <v>2</v>
      </c>
      <c r="BH23">
        <v>2</v>
      </c>
      <c r="BI23">
        <v>4</v>
      </c>
      <c r="BJ23">
        <v>4</v>
      </c>
      <c r="BK23">
        <v>3</v>
      </c>
      <c r="BL23" t="str">
        <f t="shared" si="10"/>
        <v/>
      </c>
      <c r="BM23" t="str">
        <f t="shared" si="11"/>
        <v/>
      </c>
      <c r="BN23">
        <v>3</v>
      </c>
      <c r="BO23">
        <v>1</v>
      </c>
      <c r="BP23" t="str">
        <f t="shared" si="12"/>
        <v>NONE</v>
      </c>
      <c r="BQ23">
        <v>1</v>
      </c>
      <c r="BW23">
        <v>1</v>
      </c>
      <c r="CA23">
        <f t="shared" si="13"/>
        <v>0</v>
      </c>
      <c r="CD23">
        <v>1</v>
      </c>
      <c r="CF23">
        <v>1</v>
      </c>
      <c r="CJ23" t="s">
        <v>142</v>
      </c>
      <c r="CK23" s="1">
        <v>42022</v>
      </c>
      <c r="CL23" s="2">
        <v>8.6307870370370368E-2</v>
      </c>
    </row>
    <row r="24" spans="1:90" x14ac:dyDescent="0.3">
      <c r="A24" t="s">
        <v>143</v>
      </c>
      <c r="B24">
        <f t="shared" si="0"/>
        <v>0</v>
      </c>
      <c r="C24">
        <v>2015</v>
      </c>
      <c r="D24" t="s">
        <v>75</v>
      </c>
      <c r="E24" t="s">
        <v>85</v>
      </c>
      <c r="F24" t="s">
        <v>131</v>
      </c>
      <c r="G24">
        <f t="shared" si="1"/>
        <v>3</v>
      </c>
      <c r="H24">
        <f t="shared" si="2"/>
        <v>1</v>
      </c>
      <c r="I24">
        <f t="shared" si="3"/>
        <v>1</v>
      </c>
      <c r="J24">
        <f t="shared" si="4"/>
        <v>0</v>
      </c>
      <c r="P24" t="s">
        <v>79</v>
      </c>
      <c r="Q24" t="s">
        <v>80</v>
      </c>
      <c r="R24" t="s">
        <v>126</v>
      </c>
      <c r="S24">
        <f t="shared" si="5"/>
        <v>0</v>
      </c>
      <c r="T24">
        <f t="shared" si="6"/>
        <v>3</v>
      </c>
      <c r="U24" t="str">
        <f t="shared" si="7"/>
        <v>NO</v>
      </c>
      <c r="V24" t="str">
        <f t="shared" si="8"/>
        <v>FALSE</v>
      </c>
      <c r="W24">
        <v>1</v>
      </c>
      <c r="AC24" t="s">
        <v>82</v>
      </c>
      <c r="AD24">
        <f t="shared" si="9"/>
        <v>2</v>
      </c>
      <c r="AN24">
        <v>1</v>
      </c>
      <c r="AO24">
        <v>1</v>
      </c>
      <c r="AR24">
        <v>3</v>
      </c>
      <c r="AS24">
        <v>5</v>
      </c>
      <c r="AT24">
        <v>2</v>
      </c>
      <c r="AU24">
        <v>2</v>
      </c>
      <c r="AV24">
        <v>2</v>
      </c>
      <c r="AW24">
        <v>2</v>
      </c>
      <c r="AX24">
        <v>3</v>
      </c>
      <c r="AY24">
        <v>2</v>
      </c>
      <c r="AZ24">
        <v>4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3</v>
      </c>
      <c r="BJ24">
        <v>3</v>
      </c>
      <c r="BK24">
        <v>2</v>
      </c>
      <c r="BL24" t="str">
        <f t="shared" si="10"/>
        <v/>
      </c>
      <c r="BM24">
        <f t="shared" si="11"/>
        <v>1</v>
      </c>
      <c r="BN24">
        <v>2</v>
      </c>
      <c r="BO24">
        <v>2</v>
      </c>
      <c r="BP24" t="str">
        <f t="shared" si="12"/>
        <v>NONE</v>
      </c>
      <c r="CA24">
        <f t="shared" si="13"/>
        <v>0</v>
      </c>
      <c r="CJ24" t="s">
        <v>144</v>
      </c>
      <c r="CK24" s="1">
        <v>42016</v>
      </c>
      <c r="CL24" s="2">
        <v>0.61878472222222225</v>
      </c>
    </row>
    <row r="25" spans="1:90" x14ac:dyDescent="0.3">
      <c r="A25" t="s">
        <v>145</v>
      </c>
      <c r="B25">
        <f t="shared" si="0"/>
        <v>5</v>
      </c>
      <c r="C25">
        <v>2015</v>
      </c>
      <c r="D25" t="s">
        <v>75</v>
      </c>
      <c r="E25" t="s">
        <v>99</v>
      </c>
      <c r="F25" t="s">
        <v>86</v>
      </c>
      <c r="G25">
        <f t="shared" si="1"/>
        <v>2</v>
      </c>
      <c r="H25">
        <f t="shared" si="2"/>
        <v>1</v>
      </c>
      <c r="I25">
        <f t="shared" si="3"/>
        <v>1</v>
      </c>
      <c r="J25">
        <f t="shared" si="4"/>
        <v>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79</v>
      </c>
      <c r="R25" t="s">
        <v>81</v>
      </c>
      <c r="S25">
        <f t="shared" si="5"/>
        <v>1</v>
      </c>
      <c r="T25">
        <f t="shared" si="6"/>
        <v>3</v>
      </c>
      <c r="U25" t="str">
        <f t="shared" si="7"/>
        <v>NO</v>
      </c>
      <c r="V25" t="str">
        <f t="shared" si="8"/>
        <v>FALSE</v>
      </c>
      <c r="W25">
        <v>1</v>
      </c>
      <c r="AC25" t="s">
        <v>102</v>
      </c>
      <c r="AD25">
        <f t="shared" si="9"/>
        <v>3</v>
      </c>
      <c r="AG25">
        <v>1</v>
      </c>
      <c r="AN25">
        <v>1</v>
      </c>
      <c r="AO25">
        <v>1</v>
      </c>
      <c r="AR25">
        <v>2</v>
      </c>
      <c r="AS25">
        <v>3</v>
      </c>
      <c r="AT25">
        <v>3</v>
      </c>
      <c r="AU25">
        <v>2</v>
      </c>
      <c r="AV25">
        <v>2</v>
      </c>
      <c r="AW25">
        <v>3</v>
      </c>
      <c r="AX25">
        <v>4</v>
      </c>
      <c r="AY25">
        <v>2</v>
      </c>
      <c r="AZ25">
        <v>4</v>
      </c>
      <c r="BA25">
        <v>5</v>
      </c>
      <c r="BB25">
        <v>4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4</v>
      </c>
      <c r="BJ25">
        <v>4</v>
      </c>
      <c r="BK25">
        <v>3</v>
      </c>
      <c r="BL25" t="str">
        <f t="shared" si="10"/>
        <v/>
      </c>
      <c r="BM25" t="str">
        <f t="shared" si="11"/>
        <v/>
      </c>
      <c r="BN25">
        <v>1</v>
      </c>
      <c r="BO25">
        <v>1</v>
      </c>
      <c r="BP25" t="str">
        <f t="shared" si="12"/>
        <v>NONE</v>
      </c>
      <c r="CA25">
        <f t="shared" si="13"/>
        <v>0</v>
      </c>
      <c r="CD25">
        <v>1</v>
      </c>
      <c r="CF25">
        <v>1</v>
      </c>
      <c r="CJ25" t="s">
        <v>146</v>
      </c>
      <c r="CK25" s="1">
        <v>42019</v>
      </c>
      <c r="CL25" s="2">
        <v>0.19206018518518519</v>
      </c>
    </row>
    <row r="26" spans="1:90" x14ac:dyDescent="0.3">
      <c r="A26" t="s">
        <v>147</v>
      </c>
      <c r="B26">
        <f t="shared" si="0"/>
        <v>5</v>
      </c>
      <c r="C26">
        <v>2015</v>
      </c>
      <c r="D26" t="s">
        <v>75</v>
      </c>
      <c r="E26" t="s">
        <v>85</v>
      </c>
      <c r="F26" t="s">
        <v>148</v>
      </c>
      <c r="G26">
        <f t="shared" si="1"/>
        <v>6</v>
      </c>
      <c r="H26">
        <f t="shared" si="2"/>
        <v>0</v>
      </c>
      <c r="I26">
        <f t="shared" si="3"/>
        <v>1</v>
      </c>
      <c r="J26">
        <f t="shared" si="4"/>
        <v>1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90</v>
      </c>
      <c r="Q26" t="s">
        <v>90</v>
      </c>
      <c r="R26" t="s">
        <v>81</v>
      </c>
      <c r="S26">
        <f t="shared" si="5"/>
        <v>1</v>
      </c>
      <c r="T26">
        <f t="shared" si="6"/>
        <v>2</v>
      </c>
      <c r="U26" t="str">
        <f t="shared" si="7"/>
        <v>NO</v>
      </c>
      <c r="V26" t="str">
        <f t="shared" si="8"/>
        <v>FALSE</v>
      </c>
      <c r="W26">
        <v>1</v>
      </c>
      <c r="AC26" t="s">
        <v>102</v>
      </c>
      <c r="AD26">
        <f t="shared" si="9"/>
        <v>2</v>
      </c>
      <c r="AN26">
        <v>1</v>
      </c>
      <c r="AO26">
        <v>1</v>
      </c>
      <c r="AR26">
        <v>3</v>
      </c>
      <c r="AS26">
        <v>3</v>
      </c>
      <c r="AT26">
        <v>4</v>
      </c>
      <c r="AU26">
        <v>2</v>
      </c>
      <c r="AV26">
        <v>1</v>
      </c>
      <c r="AW26">
        <v>3</v>
      </c>
      <c r="AX26">
        <v>4</v>
      </c>
      <c r="AY26">
        <v>3</v>
      </c>
      <c r="AZ26">
        <v>4</v>
      </c>
      <c r="BA26">
        <v>2</v>
      </c>
      <c r="BB26">
        <v>4</v>
      </c>
      <c r="BC26">
        <v>4</v>
      </c>
      <c r="BD26">
        <v>2</v>
      </c>
      <c r="BE26">
        <v>3</v>
      </c>
      <c r="BF26">
        <v>3</v>
      </c>
      <c r="BG26">
        <v>2</v>
      </c>
      <c r="BH26">
        <v>3</v>
      </c>
      <c r="BI26">
        <v>4</v>
      </c>
      <c r="BJ26">
        <v>3</v>
      </c>
      <c r="BK26">
        <v>1</v>
      </c>
      <c r="BL26" t="str">
        <f t="shared" si="10"/>
        <v/>
      </c>
      <c r="BM26">
        <f t="shared" si="11"/>
        <v>1</v>
      </c>
      <c r="BN26">
        <v>3</v>
      </c>
      <c r="BO26">
        <v>3</v>
      </c>
      <c r="BP26" t="str">
        <f t="shared" si="12"/>
        <v>NONE</v>
      </c>
      <c r="BW26">
        <v>1</v>
      </c>
      <c r="BX26">
        <v>1</v>
      </c>
      <c r="CA26">
        <f t="shared" si="13"/>
        <v>0</v>
      </c>
      <c r="CD26">
        <v>1</v>
      </c>
      <c r="CE26">
        <v>1</v>
      </c>
      <c r="CF26">
        <v>1</v>
      </c>
      <c r="CJ26" t="s">
        <v>149</v>
      </c>
      <c r="CK26" s="1">
        <v>42023</v>
      </c>
      <c r="CL26" s="2">
        <v>0.34888888888888886</v>
      </c>
    </row>
    <row r="27" spans="1:90" x14ac:dyDescent="0.3">
      <c r="A27" t="s">
        <v>150</v>
      </c>
      <c r="B27">
        <f t="shared" si="0"/>
        <v>5</v>
      </c>
      <c r="C27">
        <v>2015</v>
      </c>
      <c r="D27" t="s">
        <v>75</v>
      </c>
      <c r="E27" t="s">
        <v>99</v>
      </c>
      <c r="F27" t="s">
        <v>77</v>
      </c>
      <c r="G27">
        <f t="shared" si="1"/>
        <v>7</v>
      </c>
      <c r="H27">
        <f t="shared" si="2"/>
        <v>1</v>
      </c>
      <c r="I27">
        <f t="shared" si="3"/>
        <v>1</v>
      </c>
      <c r="J27">
        <f t="shared" si="4"/>
        <v>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79</v>
      </c>
      <c r="Q27" t="s">
        <v>80</v>
      </c>
      <c r="R27" t="s">
        <v>81</v>
      </c>
      <c r="S27">
        <f t="shared" si="5"/>
        <v>1</v>
      </c>
      <c r="T27">
        <f t="shared" si="6"/>
        <v>4</v>
      </c>
      <c r="U27" t="str">
        <f t="shared" si="7"/>
        <v>YES</v>
      </c>
      <c r="V27" t="str">
        <f t="shared" si="8"/>
        <v>FALSE</v>
      </c>
      <c r="W27">
        <v>1</v>
      </c>
      <c r="AC27" t="s">
        <v>105</v>
      </c>
      <c r="AD27">
        <f t="shared" si="9"/>
        <v>2</v>
      </c>
      <c r="AM27">
        <v>1</v>
      </c>
      <c r="AN27">
        <v>1</v>
      </c>
      <c r="AR27">
        <v>4</v>
      </c>
      <c r="AS27">
        <v>4</v>
      </c>
      <c r="AT27">
        <v>3</v>
      </c>
      <c r="AU27">
        <v>3</v>
      </c>
      <c r="AV27">
        <v>3</v>
      </c>
      <c r="AW27">
        <v>3</v>
      </c>
      <c r="AX27">
        <v>4</v>
      </c>
      <c r="AY27">
        <v>3</v>
      </c>
      <c r="AZ27">
        <v>5</v>
      </c>
      <c r="BA27">
        <v>1</v>
      </c>
      <c r="BB27">
        <v>4</v>
      </c>
      <c r="BC27">
        <v>4</v>
      </c>
      <c r="BD27">
        <v>2</v>
      </c>
      <c r="BE27">
        <v>3</v>
      </c>
      <c r="BF27">
        <v>4</v>
      </c>
      <c r="BG27">
        <v>2</v>
      </c>
      <c r="BH27">
        <v>3</v>
      </c>
      <c r="BI27">
        <v>4</v>
      </c>
      <c r="BJ27">
        <v>4</v>
      </c>
      <c r="BK27">
        <v>3</v>
      </c>
      <c r="BL27" t="str">
        <f t="shared" si="10"/>
        <v/>
      </c>
      <c r="BM27" t="str">
        <f t="shared" si="11"/>
        <v/>
      </c>
      <c r="BN27">
        <v>2</v>
      </c>
      <c r="BO27">
        <v>2</v>
      </c>
      <c r="BP27" t="str">
        <f t="shared" si="12"/>
        <v>NONE</v>
      </c>
      <c r="BW27">
        <v>1</v>
      </c>
      <c r="BX27">
        <v>1</v>
      </c>
      <c r="BZ27">
        <v>1</v>
      </c>
      <c r="CA27">
        <f t="shared" si="13"/>
        <v>1</v>
      </c>
      <c r="CB27">
        <v>1</v>
      </c>
      <c r="CD27">
        <v>1</v>
      </c>
      <c r="CF27">
        <v>1</v>
      </c>
      <c r="CJ27" t="s">
        <v>151</v>
      </c>
      <c r="CK27" s="1">
        <v>42020</v>
      </c>
      <c r="CL27" s="2">
        <v>0.47697916666666668</v>
      </c>
    </row>
    <row r="28" spans="1:90" x14ac:dyDescent="0.3">
      <c r="A28" t="s">
        <v>152</v>
      </c>
      <c r="B28">
        <f t="shared" si="0"/>
        <v>3</v>
      </c>
      <c r="C28">
        <v>2015</v>
      </c>
      <c r="D28" t="s">
        <v>75</v>
      </c>
      <c r="E28" t="s">
        <v>76</v>
      </c>
      <c r="F28" t="s">
        <v>86</v>
      </c>
      <c r="G28">
        <f t="shared" si="1"/>
        <v>2</v>
      </c>
      <c r="H28">
        <f t="shared" si="2"/>
        <v>1</v>
      </c>
      <c r="I28">
        <f t="shared" si="3"/>
        <v>1</v>
      </c>
      <c r="J28">
        <f t="shared" si="4"/>
        <v>0</v>
      </c>
      <c r="L28" t="s">
        <v>78</v>
      </c>
      <c r="M28" t="s">
        <v>78</v>
      </c>
      <c r="N28" t="s">
        <v>78</v>
      </c>
      <c r="P28" t="s">
        <v>79</v>
      </c>
      <c r="Q28" t="s">
        <v>80</v>
      </c>
      <c r="R28" t="s">
        <v>81</v>
      </c>
      <c r="S28">
        <f t="shared" si="5"/>
        <v>1</v>
      </c>
      <c r="T28">
        <f t="shared" si="6"/>
        <v>4</v>
      </c>
      <c r="U28" t="str">
        <f t="shared" si="7"/>
        <v>YES</v>
      </c>
      <c r="V28" t="str">
        <f t="shared" si="8"/>
        <v>FALSE</v>
      </c>
      <c r="W28">
        <v>1</v>
      </c>
      <c r="AC28" t="s">
        <v>109</v>
      </c>
      <c r="AD28">
        <f t="shared" si="9"/>
        <v>8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4</v>
      </c>
      <c r="AS28">
        <v>4</v>
      </c>
      <c r="AT28">
        <v>5</v>
      </c>
      <c r="AU28">
        <v>2</v>
      </c>
      <c r="AV28">
        <v>2</v>
      </c>
      <c r="AW28">
        <v>2</v>
      </c>
      <c r="AX28">
        <v>2</v>
      </c>
      <c r="AY28">
        <v>4</v>
      </c>
      <c r="AZ28">
        <v>4</v>
      </c>
      <c r="BA28">
        <v>4</v>
      </c>
      <c r="BB28">
        <v>2</v>
      </c>
      <c r="BC28">
        <v>3</v>
      </c>
      <c r="BD28">
        <v>1</v>
      </c>
      <c r="BE28">
        <v>4</v>
      </c>
      <c r="BF28">
        <v>4</v>
      </c>
      <c r="BG28">
        <v>2</v>
      </c>
      <c r="BH28">
        <v>2</v>
      </c>
      <c r="BI28">
        <v>5</v>
      </c>
      <c r="BJ28">
        <v>4</v>
      </c>
      <c r="BK28">
        <v>3</v>
      </c>
      <c r="BL28" t="str">
        <f t="shared" si="10"/>
        <v/>
      </c>
      <c r="BM28" t="str">
        <f t="shared" si="11"/>
        <v/>
      </c>
      <c r="BN28">
        <v>4</v>
      </c>
      <c r="BO28">
        <v>2</v>
      </c>
      <c r="BP28" t="str">
        <f t="shared" si="12"/>
        <v>OK</v>
      </c>
      <c r="BZ28">
        <v>1</v>
      </c>
      <c r="CA28">
        <f t="shared" si="13"/>
        <v>0</v>
      </c>
      <c r="CB28">
        <v>1</v>
      </c>
      <c r="CC28">
        <v>1</v>
      </c>
      <c r="CD28">
        <v>1</v>
      </c>
      <c r="CF28">
        <v>1</v>
      </c>
      <c r="CI28">
        <v>1</v>
      </c>
      <c r="CJ28" t="s">
        <v>153</v>
      </c>
      <c r="CK28" s="1">
        <v>42018</v>
      </c>
      <c r="CL28" s="2">
        <v>0.53111111111111109</v>
      </c>
    </row>
    <row r="29" spans="1:90" x14ac:dyDescent="0.3">
      <c r="A29" t="s">
        <v>154</v>
      </c>
      <c r="B29">
        <f t="shared" si="0"/>
        <v>4</v>
      </c>
      <c r="C29">
        <v>2015</v>
      </c>
      <c r="D29" t="s">
        <v>75</v>
      </c>
      <c r="E29" t="s">
        <v>99</v>
      </c>
      <c r="F29" t="s">
        <v>86</v>
      </c>
      <c r="G29">
        <f t="shared" si="1"/>
        <v>2</v>
      </c>
      <c r="H29">
        <f t="shared" si="2"/>
        <v>0</v>
      </c>
      <c r="I29">
        <f t="shared" si="3"/>
        <v>0</v>
      </c>
      <c r="J29">
        <f t="shared" si="4"/>
        <v>0</v>
      </c>
      <c r="K29" t="s">
        <v>78</v>
      </c>
      <c r="L29" t="s">
        <v>78</v>
      </c>
      <c r="M29" t="s">
        <v>78</v>
      </c>
      <c r="N29" t="s">
        <v>78</v>
      </c>
      <c r="P29" t="s">
        <v>90</v>
      </c>
      <c r="Q29" t="s">
        <v>112</v>
      </c>
      <c r="R29" t="s">
        <v>126</v>
      </c>
      <c r="S29">
        <f t="shared" si="5"/>
        <v>0</v>
      </c>
      <c r="T29">
        <f t="shared" si="6"/>
        <v>0</v>
      </c>
      <c r="U29" t="str">
        <f t="shared" si="7"/>
        <v>NO</v>
      </c>
      <c r="V29" t="str">
        <f t="shared" si="8"/>
        <v>TRUE</v>
      </c>
      <c r="X29">
        <v>1</v>
      </c>
      <c r="AC29" t="s">
        <v>82</v>
      </c>
      <c r="AD29">
        <f t="shared" si="9"/>
        <v>9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3</v>
      </c>
      <c r="AS29">
        <v>4</v>
      </c>
      <c r="AT29">
        <v>4</v>
      </c>
      <c r="AU29">
        <v>3</v>
      </c>
      <c r="AV29">
        <v>2</v>
      </c>
      <c r="AW29">
        <v>3</v>
      </c>
      <c r="AX29">
        <v>5</v>
      </c>
      <c r="AY29">
        <v>3</v>
      </c>
      <c r="AZ29">
        <v>5</v>
      </c>
      <c r="BA29">
        <v>5</v>
      </c>
      <c r="BB29">
        <v>3</v>
      </c>
      <c r="BC29">
        <v>3</v>
      </c>
      <c r="BD29">
        <v>4</v>
      </c>
      <c r="BE29">
        <v>3</v>
      </c>
      <c r="BF29">
        <v>3</v>
      </c>
      <c r="BG29">
        <v>3</v>
      </c>
      <c r="BH29">
        <v>3</v>
      </c>
      <c r="BI29">
        <v>5</v>
      </c>
      <c r="BJ29">
        <v>4</v>
      </c>
      <c r="BK29">
        <v>2</v>
      </c>
      <c r="BL29" t="str">
        <f t="shared" si="10"/>
        <v/>
      </c>
      <c r="BM29">
        <f t="shared" si="11"/>
        <v>1</v>
      </c>
      <c r="BN29">
        <v>4</v>
      </c>
      <c r="BO29">
        <v>4</v>
      </c>
      <c r="BP29" t="str">
        <f t="shared" si="12"/>
        <v>GOOD</v>
      </c>
      <c r="BQ29">
        <v>1</v>
      </c>
      <c r="BU29">
        <v>1</v>
      </c>
      <c r="BW29">
        <v>1</v>
      </c>
      <c r="BZ29">
        <v>1</v>
      </c>
      <c r="CA29">
        <f t="shared" si="13"/>
        <v>1</v>
      </c>
      <c r="CB29">
        <v>1</v>
      </c>
      <c r="CC29">
        <v>1</v>
      </c>
      <c r="CD29">
        <v>1</v>
      </c>
      <c r="CJ29" t="s">
        <v>155</v>
      </c>
      <c r="CK29" s="1">
        <v>42019</v>
      </c>
      <c r="CL29" s="2">
        <v>0.46733796296296298</v>
      </c>
    </row>
    <row r="30" spans="1:90" x14ac:dyDescent="0.3">
      <c r="A30" t="s">
        <v>156</v>
      </c>
      <c r="B30">
        <f t="shared" si="0"/>
        <v>0</v>
      </c>
      <c r="C30">
        <v>2015</v>
      </c>
      <c r="D30" t="s">
        <v>75</v>
      </c>
      <c r="E30" t="s">
        <v>85</v>
      </c>
      <c r="F30" t="s">
        <v>86</v>
      </c>
      <c r="G30">
        <f t="shared" si="1"/>
        <v>2</v>
      </c>
      <c r="H30">
        <f t="shared" si="2"/>
        <v>1</v>
      </c>
      <c r="I30">
        <f t="shared" si="3"/>
        <v>1</v>
      </c>
      <c r="J30">
        <f t="shared" si="4"/>
        <v>0</v>
      </c>
      <c r="P30" t="s">
        <v>79</v>
      </c>
      <c r="Q30" t="s">
        <v>80</v>
      </c>
      <c r="R30" t="s">
        <v>81</v>
      </c>
      <c r="S30">
        <f t="shared" si="5"/>
        <v>1</v>
      </c>
      <c r="T30">
        <f t="shared" si="6"/>
        <v>4</v>
      </c>
      <c r="U30" t="str">
        <f t="shared" si="7"/>
        <v>YES</v>
      </c>
      <c r="V30" t="str">
        <f t="shared" si="8"/>
        <v>FALSE</v>
      </c>
      <c r="W30">
        <v>1</v>
      </c>
      <c r="AC30" t="s">
        <v>82</v>
      </c>
      <c r="AD30">
        <f t="shared" si="9"/>
        <v>6</v>
      </c>
      <c r="AH30">
        <v>1</v>
      </c>
      <c r="AI30">
        <v>1</v>
      </c>
      <c r="AJ30">
        <v>1</v>
      </c>
      <c r="AK30">
        <v>1</v>
      </c>
      <c r="AM30">
        <v>1</v>
      </c>
      <c r="AP30">
        <v>1</v>
      </c>
      <c r="AR30">
        <v>4</v>
      </c>
      <c r="AS30">
        <v>2</v>
      </c>
      <c r="AT30">
        <v>5</v>
      </c>
      <c r="AU30">
        <v>3</v>
      </c>
      <c r="AV30">
        <v>4</v>
      </c>
      <c r="AW30">
        <v>4</v>
      </c>
      <c r="AX30">
        <v>4</v>
      </c>
      <c r="AY30">
        <v>3</v>
      </c>
      <c r="AZ30">
        <v>5</v>
      </c>
      <c r="BA30">
        <v>4</v>
      </c>
      <c r="BB30">
        <v>5</v>
      </c>
      <c r="BC30">
        <v>4</v>
      </c>
      <c r="BD30">
        <v>3</v>
      </c>
      <c r="BE30">
        <v>3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f t="shared" si="10"/>
        <v>1</v>
      </c>
      <c r="BM30" t="str">
        <f t="shared" si="11"/>
        <v/>
      </c>
      <c r="BN30">
        <v>3</v>
      </c>
      <c r="BO30">
        <v>3</v>
      </c>
      <c r="BP30" t="str">
        <f t="shared" si="12"/>
        <v>NONE</v>
      </c>
      <c r="BU30">
        <v>1</v>
      </c>
      <c r="BW30">
        <v>1</v>
      </c>
      <c r="CA30">
        <f t="shared" si="13"/>
        <v>0</v>
      </c>
      <c r="CB30">
        <v>1</v>
      </c>
      <c r="CD30">
        <v>1</v>
      </c>
      <c r="CF30">
        <v>1</v>
      </c>
      <c r="CJ30" t="s">
        <v>157</v>
      </c>
      <c r="CK30" s="1">
        <v>42019</v>
      </c>
      <c r="CL30" s="2">
        <v>0.49638888888888894</v>
      </c>
    </row>
    <row r="31" spans="1:90" x14ac:dyDescent="0.3">
      <c r="A31" t="s">
        <v>158</v>
      </c>
      <c r="B31">
        <f t="shared" si="0"/>
        <v>0</v>
      </c>
      <c r="C31">
        <v>2015</v>
      </c>
      <c r="D31" t="s">
        <v>75</v>
      </c>
      <c r="E31" t="s">
        <v>99</v>
      </c>
      <c r="F31" t="s">
        <v>86</v>
      </c>
      <c r="G31">
        <f t="shared" si="1"/>
        <v>2</v>
      </c>
      <c r="H31">
        <f t="shared" si="2"/>
        <v>1</v>
      </c>
      <c r="I31">
        <f t="shared" si="3"/>
        <v>1</v>
      </c>
      <c r="J31">
        <f t="shared" si="4"/>
        <v>0</v>
      </c>
      <c r="P31" t="s">
        <v>79</v>
      </c>
      <c r="Q31" t="s">
        <v>108</v>
      </c>
      <c r="R31" t="s">
        <v>81</v>
      </c>
      <c r="S31">
        <f t="shared" si="5"/>
        <v>1</v>
      </c>
      <c r="T31">
        <f t="shared" si="6"/>
        <v>4</v>
      </c>
      <c r="U31" t="str">
        <f t="shared" si="7"/>
        <v>YES</v>
      </c>
      <c r="V31" t="str">
        <f t="shared" si="8"/>
        <v>FALSE</v>
      </c>
      <c r="W31">
        <v>1</v>
      </c>
      <c r="AC31" t="s">
        <v>102</v>
      </c>
      <c r="AD31">
        <f t="shared" si="9"/>
        <v>0</v>
      </c>
      <c r="AR31">
        <v>3</v>
      </c>
      <c r="AS31">
        <v>4</v>
      </c>
      <c r="AT31">
        <v>3</v>
      </c>
      <c r="AU31">
        <v>2</v>
      </c>
      <c r="AV31">
        <v>2</v>
      </c>
      <c r="AW31">
        <v>3</v>
      </c>
      <c r="AX31">
        <v>4</v>
      </c>
      <c r="AZ31">
        <v>4</v>
      </c>
      <c r="BA31">
        <v>3</v>
      </c>
      <c r="BB31">
        <v>2</v>
      </c>
      <c r="BC31">
        <v>2</v>
      </c>
      <c r="BD31">
        <v>2</v>
      </c>
      <c r="BE31">
        <v>3</v>
      </c>
      <c r="BF31">
        <v>2</v>
      </c>
      <c r="BG31">
        <v>2</v>
      </c>
      <c r="BH31">
        <v>2</v>
      </c>
      <c r="BI31">
        <v>4</v>
      </c>
      <c r="BJ31">
        <v>4</v>
      </c>
      <c r="BK31">
        <v>4</v>
      </c>
      <c r="BL31">
        <f t="shared" si="10"/>
        <v>1</v>
      </c>
      <c r="BM31" t="str">
        <f t="shared" si="11"/>
        <v/>
      </c>
      <c r="BN31">
        <v>2</v>
      </c>
      <c r="BO31">
        <v>2</v>
      </c>
      <c r="BP31" t="str">
        <f t="shared" si="12"/>
        <v>NONE</v>
      </c>
      <c r="BQ31">
        <v>1</v>
      </c>
      <c r="BV31">
        <v>1</v>
      </c>
      <c r="CA31">
        <f t="shared" si="13"/>
        <v>0</v>
      </c>
      <c r="CJ31" t="s">
        <v>159</v>
      </c>
      <c r="CK31" s="1">
        <v>42020</v>
      </c>
      <c r="CL31" s="2">
        <v>0.71539351851851851</v>
      </c>
    </row>
    <row r="32" spans="1:90" x14ac:dyDescent="0.3">
      <c r="A32" t="s">
        <v>160</v>
      </c>
      <c r="B32">
        <f t="shared" si="0"/>
        <v>5</v>
      </c>
      <c r="C32">
        <v>2015</v>
      </c>
      <c r="D32" t="s">
        <v>75</v>
      </c>
      <c r="E32" t="s">
        <v>76</v>
      </c>
      <c r="F32" t="s">
        <v>131</v>
      </c>
      <c r="G32">
        <f t="shared" si="1"/>
        <v>3</v>
      </c>
      <c r="H32">
        <f t="shared" si="2"/>
        <v>1</v>
      </c>
      <c r="I32">
        <f t="shared" si="3"/>
        <v>1</v>
      </c>
      <c r="J32">
        <f t="shared" si="4"/>
        <v>0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79</v>
      </c>
      <c r="R32" t="s">
        <v>81</v>
      </c>
      <c r="S32">
        <f t="shared" si="5"/>
        <v>1</v>
      </c>
      <c r="T32">
        <f t="shared" si="6"/>
        <v>3</v>
      </c>
      <c r="U32" t="str">
        <f t="shared" si="7"/>
        <v>NO</v>
      </c>
      <c r="V32" t="str">
        <f t="shared" si="8"/>
        <v>FALSE</v>
      </c>
      <c r="W32">
        <v>1</v>
      </c>
      <c r="AC32" t="s">
        <v>82</v>
      </c>
      <c r="AD32">
        <f t="shared" si="9"/>
        <v>3</v>
      </c>
      <c r="AI32">
        <v>1</v>
      </c>
      <c r="AM32">
        <v>1</v>
      </c>
      <c r="AN32">
        <v>1</v>
      </c>
      <c r="AR32">
        <v>2</v>
      </c>
      <c r="AS32">
        <v>2</v>
      </c>
      <c r="AT32">
        <v>4</v>
      </c>
      <c r="AU32">
        <v>4</v>
      </c>
      <c r="AV32">
        <v>2</v>
      </c>
      <c r="AW32">
        <v>3</v>
      </c>
      <c r="AX32">
        <v>4</v>
      </c>
      <c r="AY32">
        <v>2</v>
      </c>
      <c r="AZ32">
        <v>1</v>
      </c>
      <c r="BA32">
        <v>2</v>
      </c>
      <c r="BB32">
        <v>3</v>
      </c>
      <c r="BC32">
        <v>4</v>
      </c>
      <c r="BD32">
        <v>1</v>
      </c>
      <c r="BE32">
        <v>4</v>
      </c>
      <c r="BF32">
        <v>4</v>
      </c>
      <c r="BG32">
        <v>3</v>
      </c>
      <c r="BH32">
        <v>2</v>
      </c>
      <c r="BI32">
        <v>3</v>
      </c>
      <c r="BJ32">
        <v>2</v>
      </c>
      <c r="BK32">
        <v>2</v>
      </c>
      <c r="BL32" t="str">
        <f t="shared" si="10"/>
        <v/>
      </c>
      <c r="BM32">
        <f t="shared" si="11"/>
        <v>1</v>
      </c>
      <c r="BN32">
        <v>2</v>
      </c>
      <c r="BO32">
        <v>4</v>
      </c>
      <c r="BP32" t="str">
        <f t="shared" si="12"/>
        <v>OK</v>
      </c>
      <c r="BQ32">
        <v>1</v>
      </c>
      <c r="BV32">
        <v>1</v>
      </c>
      <c r="BZ32">
        <v>1</v>
      </c>
      <c r="CA32">
        <f t="shared" si="13"/>
        <v>1</v>
      </c>
      <c r="CD32">
        <v>1</v>
      </c>
      <c r="CE32">
        <v>1</v>
      </c>
      <c r="CF32">
        <v>1</v>
      </c>
      <c r="CJ32" t="s">
        <v>161</v>
      </c>
      <c r="CK32" s="1">
        <v>42017</v>
      </c>
      <c r="CL32" s="2">
        <v>0.64002314814814809</v>
      </c>
    </row>
    <row r="33" spans="1:90" x14ac:dyDescent="0.3">
      <c r="A33" t="s">
        <v>162</v>
      </c>
      <c r="B33">
        <f t="shared" si="0"/>
        <v>5</v>
      </c>
      <c r="C33">
        <v>2015</v>
      </c>
      <c r="D33" t="s">
        <v>75</v>
      </c>
      <c r="E33" t="s">
        <v>76</v>
      </c>
      <c r="F33" t="s">
        <v>77</v>
      </c>
      <c r="G33">
        <f t="shared" si="1"/>
        <v>7</v>
      </c>
      <c r="H33">
        <f t="shared" si="2"/>
        <v>0</v>
      </c>
      <c r="I33">
        <f t="shared" si="3"/>
        <v>1</v>
      </c>
      <c r="J33">
        <f t="shared" si="4"/>
        <v>1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90</v>
      </c>
      <c r="Q33" t="s">
        <v>90</v>
      </c>
      <c r="R33" t="s">
        <v>81</v>
      </c>
      <c r="S33">
        <f t="shared" si="5"/>
        <v>1</v>
      </c>
      <c r="T33">
        <f t="shared" si="6"/>
        <v>2</v>
      </c>
      <c r="U33" t="str">
        <f t="shared" si="7"/>
        <v>NO</v>
      </c>
      <c r="V33" t="str">
        <f t="shared" si="8"/>
        <v>FALSE</v>
      </c>
      <c r="W33">
        <v>1</v>
      </c>
      <c r="AC33" t="s">
        <v>109</v>
      </c>
      <c r="AD33">
        <f t="shared" si="9"/>
        <v>2</v>
      </c>
      <c r="AM33">
        <v>1</v>
      </c>
      <c r="AN33">
        <v>1</v>
      </c>
      <c r="AR33">
        <v>5</v>
      </c>
      <c r="AS33">
        <v>3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3</v>
      </c>
      <c r="AZ33">
        <v>5</v>
      </c>
      <c r="BA33">
        <v>4</v>
      </c>
      <c r="BB33">
        <v>4</v>
      </c>
      <c r="BC33">
        <v>3</v>
      </c>
      <c r="BD33">
        <v>1</v>
      </c>
      <c r="BE33">
        <v>3</v>
      </c>
      <c r="BF33">
        <v>3</v>
      </c>
      <c r="BG33">
        <v>2</v>
      </c>
      <c r="BH33">
        <v>4</v>
      </c>
      <c r="BI33">
        <v>5</v>
      </c>
      <c r="BJ33">
        <v>4</v>
      </c>
      <c r="BK33">
        <v>3</v>
      </c>
      <c r="BL33" t="str">
        <f t="shared" si="10"/>
        <v/>
      </c>
      <c r="BM33" t="str">
        <f t="shared" si="11"/>
        <v/>
      </c>
      <c r="BN33">
        <v>1</v>
      </c>
      <c r="BO33">
        <v>1</v>
      </c>
      <c r="BP33" t="str">
        <f t="shared" si="12"/>
        <v>NONE</v>
      </c>
      <c r="BQ33">
        <v>1</v>
      </c>
      <c r="BU33">
        <v>1</v>
      </c>
      <c r="BW33">
        <v>1</v>
      </c>
      <c r="BX33">
        <v>1</v>
      </c>
      <c r="CA33">
        <f t="shared" si="13"/>
        <v>1</v>
      </c>
      <c r="CD33">
        <v>1</v>
      </c>
      <c r="CJ33" t="s">
        <v>163</v>
      </c>
      <c r="CK33" s="1">
        <v>42016</v>
      </c>
      <c r="CL33" s="2">
        <v>0.69702546296296297</v>
      </c>
    </row>
    <row r="34" spans="1:90" x14ac:dyDescent="0.3">
      <c r="A34" t="s">
        <v>164</v>
      </c>
      <c r="B34">
        <f t="shared" si="0"/>
        <v>5</v>
      </c>
      <c r="C34">
        <v>2015</v>
      </c>
      <c r="D34" t="s">
        <v>75</v>
      </c>
      <c r="E34" t="s">
        <v>76</v>
      </c>
      <c r="F34" t="s">
        <v>131</v>
      </c>
      <c r="G34">
        <f t="shared" si="1"/>
        <v>3</v>
      </c>
      <c r="H34">
        <f t="shared" si="2"/>
        <v>1</v>
      </c>
      <c r="I34">
        <f t="shared" si="3"/>
        <v>1</v>
      </c>
      <c r="J34">
        <f t="shared" si="4"/>
        <v>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79</v>
      </c>
      <c r="Q34" t="s">
        <v>80</v>
      </c>
      <c r="R34" t="s">
        <v>81</v>
      </c>
      <c r="S34">
        <f t="shared" si="5"/>
        <v>1</v>
      </c>
      <c r="T34">
        <f t="shared" si="6"/>
        <v>4</v>
      </c>
      <c r="U34" t="str">
        <f t="shared" si="7"/>
        <v>YES</v>
      </c>
      <c r="V34" t="str">
        <f t="shared" si="8"/>
        <v>FALSE</v>
      </c>
      <c r="W34">
        <v>1</v>
      </c>
      <c r="AC34" t="s">
        <v>102</v>
      </c>
      <c r="AD34">
        <f t="shared" si="9"/>
        <v>2</v>
      </c>
      <c r="AM34">
        <v>1</v>
      </c>
      <c r="AN34">
        <v>1</v>
      </c>
      <c r="AR34">
        <v>3</v>
      </c>
      <c r="AS34">
        <v>4</v>
      </c>
      <c r="AT34">
        <v>3</v>
      </c>
      <c r="AU34">
        <v>1</v>
      </c>
      <c r="AV34">
        <v>1</v>
      </c>
      <c r="AW34">
        <v>2</v>
      </c>
      <c r="AX34">
        <v>4</v>
      </c>
      <c r="AY34">
        <v>2</v>
      </c>
      <c r="AZ34">
        <v>4</v>
      </c>
      <c r="BA34">
        <v>5</v>
      </c>
      <c r="BB34">
        <v>2</v>
      </c>
      <c r="BC34">
        <v>3</v>
      </c>
      <c r="BD34">
        <v>2</v>
      </c>
      <c r="BE34">
        <v>3</v>
      </c>
      <c r="BF34">
        <v>3</v>
      </c>
      <c r="BG34">
        <v>2</v>
      </c>
      <c r="BH34">
        <v>2</v>
      </c>
      <c r="BI34">
        <v>4</v>
      </c>
      <c r="BJ34">
        <v>3</v>
      </c>
      <c r="BK34">
        <v>3</v>
      </c>
      <c r="BL34" t="str">
        <f t="shared" si="10"/>
        <v/>
      </c>
      <c r="BM34" t="str">
        <f t="shared" si="11"/>
        <v/>
      </c>
      <c r="BN34">
        <v>1</v>
      </c>
      <c r="BO34">
        <v>1</v>
      </c>
      <c r="BP34" t="str">
        <f t="shared" si="12"/>
        <v>NONE</v>
      </c>
      <c r="CA34">
        <f t="shared" si="13"/>
        <v>0</v>
      </c>
      <c r="CD34">
        <v>1</v>
      </c>
      <c r="CF34">
        <v>1</v>
      </c>
      <c r="CJ34" t="s">
        <v>165</v>
      </c>
      <c r="CK34" s="1">
        <v>42016</v>
      </c>
      <c r="CL34" s="2">
        <v>0.83665509259259263</v>
      </c>
    </row>
    <row r="35" spans="1:90" x14ac:dyDescent="0.3">
      <c r="A35" t="s">
        <v>166</v>
      </c>
      <c r="B35">
        <f t="shared" si="0"/>
        <v>0</v>
      </c>
      <c r="C35">
        <v>2015</v>
      </c>
      <c r="D35" t="s">
        <v>75</v>
      </c>
      <c r="E35" t="s">
        <v>85</v>
      </c>
      <c r="F35" t="s">
        <v>86</v>
      </c>
      <c r="G35">
        <f t="shared" si="1"/>
        <v>2</v>
      </c>
      <c r="H35">
        <f t="shared" si="2"/>
        <v>1</v>
      </c>
      <c r="I35">
        <f t="shared" si="3"/>
        <v>1</v>
      </c>
      <c r="J35">
        <f t="shared" si="4"/>
        <v>0</v>
      </c>
      <c r="P35" t="s">
        <v>79</v>
      </c>
      <c r="Q35" t="s">
        <v>80</v>
      </c>
      <c r="R35" t="s">
        <v>90</v>
      </c>
      <c r="S35">
        <f t="shared" si="5"/>
        <v>0</v>
      </c>
      <c r="T35">
        <f t="shared" si="6"/>
        <v>3</v>
      </c>
      <c r="U35" t="str">
        <f t="shared" si="7"/>
        <v>NO</v>
      </c>
      <c r="V35" t="str">
        <f t="shared" si="8"/>
        <v>FALSE</v>
      </c>
      <c r="W35">
        <v>1</v>
      </c>
      <c r="AC35" t="s">
        <v>91</v>
      </c>
      <c r="AD35">
        <f t="shared" si="9"/>
        <v>0</v>
      </c>
      <c r="AR35">
        <v>4</v>
      </c>
      <c r="AS35">
        <v>4</v>
      </c>
      <c r="AT35">
        <v>4</v>
      </c>
      <c r="AU35">
        <v>2</v>
      </c>
      <c r="AV35">
        <v>2</v>
      </c>
      <c r="AW35">
        <v>2</v>
      </c>
      <c r="AX35">
        <v>3</v>
      </c>
      <c r="AY35">
        <v>3</v>
      </c>
      <c r="AZ35">
        <v>4</v>
      </c>
      <c r="BA35">
        <v>3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3</v>
      </c>
      <c r="BJ35">
        <v>4</v>
      </c>
      <c r="BK35">
        <v>3</v>
      </c>
      <c r="BL35" t="str">
        <f t="shared" si="10"/>
        <v/>
      </c>
      <c r="BM35" t="str">
        <f t="shared" si="11"/>
        <v/>
      </c>
      <c r="BN35">
        <v>2</v>
      </c>
      <c r="BO35">
        <v>2</v>
      </c>
      <c r="BP35" t="str">
        <f t="shared" si="12"/>
        <v>NONE</v>
      </c>
      <c r="CA35">
        <f t="shared" si="13"/>
        <v>0</v>
      </c>
      <c r="CJ35" t="s">
        <v>167</v>
      </c>
      <c r="CK35" s="1">
        <v>42023</v>
      </c>
      <c r="CL35" s="2">
        <v>0.43390046296296297</v>
      </c>
    </row>
    <row r="36" spans="1:90" x14ac:dyDescent="0.3">
      <c r="A36" t="s">
        <v>168</v>
      </c>
      <c r="B36">
        <f t="shared" si="0"/>
        <v>0</v>
      </c>
      <c r="C36">
        <v>2015</v>
      </c>
      <c r="D36" t="s">
        <v>75</v>
      </c>
      <c r="E36" t="s">
        <v>99</v>
      </c>
      <c r="F36" t="s">
        <v>148</v>
      </c>
      <c r="G36">
        <f t="shared" si="1"/>
        <v>6</v>
      </c>
      <c r="H36">
        <f t="shared" si="2"/>
        <v>1</v>
      </c>
      <c r="I36">
        <f t="shared" si="3"/>
        <v>1</v>
      </c>
      <c r="J36">
        <f t="shared" si="4"/>
        <v>0</v>
      </c>
      <c r="P36" t="s">
        <v>79</v>
      </c>
      <c r="Q36" t="s">
        <v>80</v>
      </c>
      <c r="R36" t="s">
        <v>81</v>
      </c>
      <c r="S36">
        <f t="shared" si="5"/>
        <v>1</v>
      </c>
      <c r="T36">
        <f t="shared" si="6"/>
        <v>4</v>
      </c>
      <c r="U36" t="str">
        <f t="shared" si="7"/>
        <v>YES</v>
      </c>
      <c r="V36" t="str">
        <f t="shared" si="8"/>
        <v>FALSE</v>
      </c>
      <c r="W36">
        <v>1</v>
      </c>
      <c r="AC36" t="s">
        <v>87</v>
      </c>
      <c r="AD36">
        <f t="shared" si="9"/>
        <v>3</v>
      </c>
      <c r="AH36">
        <v>1</v>
      </c>
      <c r="AI36">
        <v>1</v>
      </c>
      <c r="AK36">
        <v>1</v>
      </c>
      <c r="AR36">
        <v>4</v>
      </c>
      <c r="AS36">
        <v>4</v>
      </c>
      <c r="AT36">
        <v>4</v>
      </c>
      <c r="AU36">
        <v>2</v>
      </c>
      <c r="AV36">
        <v>2</v>
      </c>
      <c r="AW36">
        <v>4</v>
      </c>
      <c r="AX36">
        <v>4</v>
      </c>
      <c r="AY36">
        <v>4</v>
      </c>
      <c r="AZ36">
        <v>4</v>
      </c>
      <c r="BA36">
        <v>2</v>
      </c>
      <c r="BB36">
        <v>4</v>
      </c>
      <c r="BC36">
        <v>4</v>
      </c>
      <c r="BD36">
        <v>2</v>
      </c>
      <c r="BE36">
        <v>2</v>
      </c>
      <c r="BF36">
        <v>4</v>
      </c>
      <c r="BG36">
        <v>3</v>
      </c>
      <c r="BH36">
        <v>3</v>
      </c>
      <c r="BI36">
        <v>5</v>
      </c>
      <c r="BJ36">
        <v>4</v>
      </c>
      <c r="BK36">
        <v>4</v>
      </c>
      <c r="BL36">
        <f t="shared" si="10"/>
        <v>1</v>
      </c>
      <c r="BM36" t="str">
        <f t="shared" si="11"/>
        <v/>
      </c>
      <c r="BN36">
        <v>1</v>
      </c>
      <c r="BO36">
        <v>2</v>
      </c>
      <c r="BP36" t="str">
        <f t="shared" si="12"/>
        <v>NONE</v>
      </c>
      <c r="BQ36">
        <v>1</v>
      </c>
      <c r="BR36">
        <v>1</v>
      </c>
      <c r="CA36">
        <f t="shared" si="13"/>
        <v>0</v>
      </c>
      <c r="CB36">
        <v>1</v>
      </c>
      <c r="CC36">
        <v>1</v>
      </c>
      <c r="CD36">
        <v>1</v>
      </c>
      <c r="CJ36" t="s">
        <v>169</v>
      </c>
      <c r="CK36" s="1">
        <v>42019</v>
      </c>
      <c r="CL36" s="2">
        <v>1.8784722222222223E-2</v>
      </c>
    </row>
    <row r="37" spans="1:90" x14ac:dyDescent="0.3">
      <c r="A37" t="s">
        <v>170</v>
      </c>
      <c r="B37">
        <f t="shared" si="0"/>
        <v>4</v>
      </c>
      <c r="C37">
        <v>2015</v>
      </c>
      <c r="D37" t="s">
        <v>75</v>
      </c>
      <c r="E37" t="s">
        <v>76</v>
      </c>
      <c r="F37" t="s">
        <v>77</v>
      </c>
      <c r="G37">
        <f t="shared" si="1"/>
        <v>7</v>
      </c>
      <c r="H37">
        <f t="shared" si="2"/>
        <v>1</v>
      </c>
      <c r="I37">
        <f t="shared" si="3"/>
        <v>1</v>
      </c>
      <c r="J37">
        <f t="shared" si="4"/>
        <v>0</v>
      </c>
      <c r="K37" t="s">
        <v>78</v>
      </c>
      <c r="L37" t="s">
        <v>78</v>
      </c>
      <c r="M37" t="s">
        <v>78</v>
      </c>
      <c r="N37" t="s">
        <v>78</v>
      </c>
      <c r="P37" t="s">
        <v>79</v>
      </c>
      <c r="Q37" t="s">
        <v>90</v>
      </c>
      <c r="R37" t="s">
        <v>81</v>
      </c>
      <c r="S37">
        <f t="shared" si="5"/>
        <v>1</v>
      </c>
      <c r="T37">
        <f t="shared" si="6"/>
        <v>3</v>
      </c>
      <c r="U37" t="str">
        <f t="shared" si="7"/>
        <v>NO</v>
      </c>
      <c r="V37" t="str">
        <f t="shared" si="8"/>
        <v>FALSE</v>
      </c>
      <c r="W37">
        <v>1</v>
      </c>
      <c r="AC37" t="s">
        <v>102</v>
      </c>
      <c r="AD37">
        <f t="shared" si="9"/>
        <v>0</v>
      </c>
      <c r="AR37">
        <v>1</v>
      </c>
      <c r="AS37">
        <v>5</v>
      </c>
      <c r="AT37">
        <v>3</v>
      </c>
      <c r="AU37">
        <v>1</v>
      </c>
      <c r="AV37">
        <v>1</v>
      </c>
      <c r="AW37">
        <v>1</v>
      </c>
      <c r="AX37">
        <v>5</v>
      </c>
      <c r="AY37">
        <v>1</v>
      </c>
      <c r="AZ37">
        <v>4</v>
      </c>
      <c r="BA37">
        <v>5</v>
      </c>
      <c r="BB37">
        <v>2</v>
      </c>
      <c r="BC37">
        <v>2</v>
      </c>
      <c r="BD37">
        <v>1</v>
      </c>
      <c r="BE37">
        <v>1</v>
      </c>
      <c r="BF37">
        <v>3</v>
      </c>
      <c r="BG37">
        <v>3</v>
      </c>
      <c r="BH37">
        <v>3</v>
      </c>
      <c r="BI37">
        <v>2</v>
      </c>
      <c r="BJ37">
        <v>2</v>
      </c>
      <c r="BK37">
        <v>1</v>
      </c>
      <c r="BL37" t="str">
        <f t="shared" si="10"/>
        <v/>
      </c>
      <c r="BM37">
        <f t="shared" si="11"/>
        <v>1</v>
      </c>
      <c r="BN37">
        <v>4</v>
      </c>
      <c r="BO37">
        <v>1</v>
      </c>
      <c r="BP37" t="str">
        <f t="shared" si="12"/>
        <v>OK</v>
      </c>
      <c r="BZ37">
        <v>1</v>
      </c>
      <c r="CA37">
        <f t="shared" si="13"/>
        <v>0</v>
      </c>
      <c r="CD37">
        <v>1</v>
      </c>
      <c r="CF37">
        <v>1</v>
      </c>
      <c r="CJ37" t="s">
        <v>171</v>
      </c>
      <c r="CK37" s="1">
        <v>42020</v>
      </c>
      <c r="CL37" s="2">
        <v>0.65001157407407406</v>
      </c>
    </row>
    <row r="38" spans="1:90" x14ac:dyDescent="0.3">
      <c r="A38" t="s">
        <v>172</v>
      </c>
      <c r="B38">
        <f t="shared" si="0"/>
        <v>0</v>
      </c>
      <c r="C38">
        <v>2015</v>
      </c>
      <c r="D38" t="s">
        <v>75</v>
      </c>
      <c r="E38" t="s">
        <v>99</v>
      </c>
      <c r="F38" t="s">
        <v>86</v>
      </c>
      <c r="G38">
        <f t="shared" si="1"/>
        <v>2</v>
      </c>
      <c r="H38">
        <f t="shared" si="2"/>
        <v>0</v>
      </c>
      <c r="I38">
        <f t="shared" si="3"/>
        <v>0</v>
      </c>
      <c r="J38">
        <f t="shared" si="4"/>
        <v>0</v>
      </c>
      <c r="P38" t="s">
        <v>79</v>
      </c>
      <c r="Q38" t="s">
        <v>90</v>
      </c>
      <c r="R38" t="s">
        <v>113</v>
      </c>
      <c r="S38">
        <f t="shared" si="5"/>
        <v>0</v>
      </c>
      <c r="T38">
        <f t="shared" si="6"/>
        <v>1</v>
      </c>
      <c r="U38" t="str">
        <f t="shared" si="7"/>
        <v>NO</v>
      </c>
      <c r="V38" t="str">
        <f t="shared" si="8"/>
        <v>FALSE</v>
      </c>
      <c r="X38">
        <v>1</v>
      </c>
      <c r="AC38" t="s">
        <v>105</v>
      </c>
      <c r="AD38">
        <f t="shared" si="9"/>
        <v>0</v>
      </c>
      <c r="AR38">
        <v>3</v>
      </c>
      <c r="AS38">
        <v>4</v>
      </c>
      <c r="AT38">
        <v>4</v>
      </c>
      <c r="AU38">
        <v>2</v>
      </c>
      <c r="AV38">
        <v>2</v>
      </c>
      <c r="AW38">
        <v>3</v>
      </c>
      <c r="AX38">
        <v>3</v>
      </c>
      <c r="AY38">
        <v>4</v>
      </c>
      <c r="AZ38">
        <v>4</v>
      </c>
      <c r="BA38">
        <v>4</v>
      </c>
      <c r="BB38">
        <v>3</v>
      </c>
      <c r="BC38">
        <v>3</v>
      </c>
      <c r="BD38">
        <v>3</v>
      </c>
      <c r="BE38">
        <v>3</v>
      </c>
      <c r="BF38">
        <v>4</v>
      </c>
      <c r="BG38">
        <v>3</v>
      </c>
      <c r="BH38">
        <v>4</v>
      </c>
      <c r="BI38">
        <v>4</v>
      </c>
      <c r="BJ38">
        <v>4</v>
      </c>
      <c r="BK38">
        <v>2</v>
      </c>
      <c r="BL38" t="str">
        <f t="shared" si="10"/>
        <v/>
      </c>
      <c r="BM38">
        <f t="shared" si="11"/>
        <v>1</v>
      </c>
      <c r="BN38">
        <v>2</v>
      </c>
      <c r="BO38">
        <v>2</v>
      </c>
      <c r="BP38" t="str">
        <f t="shared" si="12"/>
        <v>NONE</v>
      </c>
      <c r="BZ38">
        <v>1</v>
      </c>
      <c r="CA38">
        <f t="shared" si="13"/>
        <v>0</v>
      </c>
      <c r="CB38">
        <v>1</v>
      </c>
      <c r="CC38">
        <v>1</v>
      </c>
      <c r="CD38">
        <v>1</v>
      </c>
      <c r="CF38">
        <v>1</v>
      </c>
      <c r="CJ38" t="s">
        <v>173</v>
      </c>
      <c r="CK38" s="1">
        <v>42019</v>
      </c>
      <c r="CL38" s="2">
        <v>0.80487268518518518</v>
      </c>
    </row>
    <row r="39" spans="1:90" x14ac:dyDescent="0.3">
      <c r="A39" t="s">
        <v>174</v>
      </c>
      <c r="B39">
        <f t="shared" si="0"/>
        <v>0</v>
      </c>
      <c r="C39">
        <v>2015</v>
      </c>
      <c r="D39" t="s">
        <v>75</v>
      </c>
      <c r="E39" t="s">
        <v>99</v>
      </c>
      <c r="F39" t="s">
        <v>86</v>
      </c>
      <c r="G39">
        <f t="shared" si="1"/>
        <v>2</v>
      </c>
      <c r="H39">
        <f t="shared" si="2"/>
        <v>0</v>
      </c>
      <c r="I39">
        <f t="shared" si="3"/>
        <v>0</v>
      </c>
      <c r="J39">
        <f t="shared" si="4"/>
        <v>0</v>
      </c>
      <c r="P39" t="s">
        <v>90</v>
      </c>
      <c r="Q39" t="s">
        <v>175</v>
      </c>
      <c r="R39" t="s">
        <v>96</v>
      </c>
      <c r="S39">
        <f t="shared" si="5"/>
        <v>0</v>
      </c>
      <c r="T39">
        <f t="shared" si="6"/>
        <v>0</v>
      </c>
      <c r="U39" t="str">
        <f t="shared" si="7"/>
        <v>NO</v>
      </c>
      <c r="V39" t="str">
        <f t="shared" si="8"/>
        <v>TRUE</v>
      </c>
      <c r="Y39">
        <v>1</v>
      </c>
      <c r="AC39" t="s">
        <v>109</v>
      </c>
      <c r="AD39">
        <f t="shared" si="9"/>
        <v>1</v>
      </c>
      <c r="AH39">
        <v>1</v>
      </c>
      <c r="AR39">
        <v>2</v>
      </c>
      <c r="AS39">
        <v>4</v>
      </c>
      <c r="AT39">
        <v>4</v>
      </c>
      <c r="AU39">
        <v>1</v>
      </c>
      <c r="AV39">
        <v>2</v>
      </c>
      <c r="AW39">
        <v>3</v>
      </c>
      <c r="AX39">
        <v>4</v>
      </c>
      <c r="AY39">
        <v>1</v>
      </c>
      <c r="AZ39">
        <v>4</v>
      </c>
      <c r="BA39">
        <v>4</v>
      </c>
      <c r="BB39">
        <v>3</v>
      </c>
      <c r="BC39">
        <v>4</v>
      </c>
      <c r="BD39">
        <v>4</v>
      </c>
      <c r="BE39">
        <v>4</v>
      </c>
      <c r="BF39">
        <v>3</v>
      </c>
      <c r="BG39">
        <v>1</v>
      </c>
      <c r="BH39">
        <v>1</v>
      </c>
      <c r="BI39">
        <v>2</v>
      </c>
      <c r="BJ39">
        <v>4</v>
      </c>
      <c r="BK39">
        <v>2</v>
      </c>
      <c r="BL39" t="str">
        <f t="shared" si="10"/>
        <v/>
      </c>
      <c r="BM39">
        <f t="shared" si="11"/>
        <v>1</v>
      </c>
      <c r="BN39">
        <v>4</v>
      </c>
      <c r="BO39">
        <v>4</v>
      </c>
      <c r="BP39" t="str">
        <f t="shared" si="12"/>
        <v>OK</v>
      </c>
      <c r="BQ39">
        <v>1</v>
      </c>
      <c r="CA39">
        <f t="shared" si="13"/>
        <v>0</v>
      </c>
      <c r="CB39">
        <v>1</v>
      </c>
      <c r="CD39">
        <v>1</v>
      </c>
      <c r="CE39">
        <v>1</v>
      </c>
      <c r="CF39">
        <v>1</v>
      </c>
      <c r="CH39">
        <v>1</v>
      </c>
      <c r="CJ39" t="s">
        <v>176</v>
      </c>
      <c r="CK39" s="1">
        <v>42018</v>
      </c>
      <c r="CL39" s="2">
        <v>0.90211805555555558</v>
      </c>
    </row>
    <row r="40" spans="1:90" x14ac:dyDescent="0.3">
      <c r="A40" t="s">
        <v>177</v>
      </c>
      <c r="B40">
        <f t="shared" si="0"/>
        <v>5</v>
      </c>
      <c r="C40">
        <v>2015</v>
      </c>
      <c r="D40" t="s">
        <v>75</v>
      </c>
      <c r="E40" t="s">
        <v>99</v>
      </c>
      <c r="F40" t="s">
        <v>77</v>
      </c>
      <c r="G40">
        <f t="shared" si="1"/>
        <v>7</v>
      </c>
      <c r="H40">
        <f t="shared" si="2"/>
        <v>1</v>
      </c>
      <c r="I40">
        <f t="shared" si="3"/>
        <v>1</v>
      </c>
      <c r="J40">
        <f t="shared" si="4"/>
        <v>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79</v>
      </c>
      <c r="Q40" t="s">
        <v>90</v>
      </c>
      <c r="R40" t="s">
        <v>81</v>
      </c>
      <c r="S40">
        <f t="shared" si="5"/>
        <v>1</v>
      </c>
      <c r="T40">
        <f t="shared" si="6"/>
        <v>3</v>
      </c>
      <c r="U40" t="str">
        <f t="shared" si="7"/>
        <v>NO</v>
      </c>
      <c r="V40" t="str">
        <f t="shared" si="8"/>
        <v>FALSE</v>
      </c>
      <c r="W40">
        <v>1</v>
      </c>
      <c r="AC40" t="s">
        <v>105</v>
      </c>
      <c r="AD40">
        <f t="shared" si="9"/>
        <v>2</v>
      </c>
      <c r="AH40">
        <v>1</v>
      </c>
      <c r="AN40">
        <v>1</v>
      </c>
      <c r="AR40">
        <v>4</v>
      </c>
      <c r="AS40">
        <v>3</v>
      </c>
      <c r="AT40">
        <v>4</v>
      </c>
      <c r="AU40">
        <v>2</v>
      </c>
      <c r="AV40">
        <v>2</v>
      </c>
      <c r="AW40">
        <v>1</v>
      </c>
      <c r="AX40">
        <v>4</v>
      </c>
      <c r="AY40">
        <v>3</v>
      </c>
      <c r="AZ40">
        <v>4</v>
      </c>
      <c r="BA40">
        <v>2</v>
      </c>
      <c r="BB40">
        <v>1</v>
      </c>
      <c r="BC40">
        <v>3</v>
      </c>
      <c r="BD40">
        <v>2</v>
      </c>
      <c r="BE40">
        <v>4</v>
      </c>
      <c r="BG40">
        <v>3</v>
      </c>
      <c r="BH40">
        <v>3</v>
      </c>
      <c r="BI40">
        <v>4</v>
      </c>
      <c r="BJ40">
        <v>3</v>
      </c>
      <c r="BK40">
        <v>2</v>
      </c>
      <c r="BL40" t="str">
        <f t="shared" si="10"/>
        <v/>
      </c>
      <c r="BM40">
        <f t="shared" si="11"/>
        <v>1</v>
      </c>
      <c r="BN40">
        <v>1</v>
      </c>
      <c r="BO40">
        <v>2</v>
      </c>
      <c r="BP40" t="str">
        <f t="shared" si="12"/>
        <v>NONE</v>
      </c>
      <c r="BQ40">
        <v>1</v>
      </c>
      <c r="BU40">
        <v>1</v>
      </c>
      <c r="BX40">
        <v>1</v>
      </c>
      <c r="BZ40">
        <v>1</v>
      </c>
      <c r="CA40">
        <f t="shared" si="13"/>
        <v>1</v>
      </c>
      <c r="CD40">
        <v>1</v>
      </c>
      <c r="CJ40" t="s">
        <v>178</v>
      </c>
      <c r="CK40" s="1">
        <v>42018</v>
      </c>
      <c r="CL40" s="2">
        <v>0.94493055555555561</v>
      </c>
    </row>
    <row r="41" spans="1:90" x14ac:dyDescent="0.3">
      <c r="A41" t="s">
        <v>179</v>
      </c>
      <c r="B41">
        <f t="shared" si="0"/>
        <v>0</v>
      </c>
      <c r="C41">
        <v>2015</v>
      </c>
      <c r="D41" t="s">
        <v>75</v>
      </c>
      <c r="E41" t="s">
        <v>99</v>
      </c>
      <c r="F41" t="s">
        <v>77</v>
      </c>
      <c r="G41">
        <f t="shared" si="1"/>
        <v>7</v>
      </c>
      <c r="H41">
        <f t="shared" si="2"/>
        <v>0</v>
      </c>
      <c r="I41">
        <f t="shared" si="3"/>
        <v>1</v>
      </c>
      <c r="J41">
        <f t="shared" si="4"/>
        <v>1</v>
      </c>
      <c r="P41" t="s">
        <v>79</v>
      </c>
      <c r="R41" t="s">
        <v>113</v>
      </c>
      <c r="S41">
        <f t="shared" si="5"/>
        <v>0</v>
      </c>
      <c r="T41">
        <f t="shared" si="6"/>
        <v>2</v>
      </c>
      <c r="U41" t="str">
        <f t="shared" si="7"/>
        <v>NO</v>
      </c>
      <c r="V41" t="str">
        <f t="shared" si="8"/>
        <v>FALSE</v>
      </c>
      <c r="W41">
        <v>1</v>
      </c>
      <c r="AC41" t="s">
        <v>102</v>
      </c>
      <c r="AD41">
        <f t="shared" si="9"/>
        <v>0</v>
      </c>
      <c r="AR41">
        <v>2</v>
      </c>
      <c r="AS41">
        <v>3</v>
      </c>
      <c r="AT41">
        <v>4</v>
      </c>
      <c r="AU41">
        <v>2</v>
      </c>
      <c r="AV41">
        <v>2</v>
      </c>
      <c r="AW41">
        <v>3</v>
      </c>
      <c r="AX41">
        <v>4</v>
      </c>
      <c r="AY41">
        <v>4</v>
      </c>
      <c r="AZ41">
        <v>1</v>
      </c>
      <c r="BA41">
        <v>5</v>
      </c>
      <c r="BB41">
        <v>4</v>
      </c>
      <c r="BC41">
        <v>4</v>
      </c>
      <c r="BD41">
        <v>3</v>
      </c>
      <c r="BE41">
        <v>4</v>
      </c>
      <c r="BF41">
        <v>4</v>
      </c>
      <c r="BG41">
        <v>2</v>
      </c>
      <c r="BH41">
        <v>4</v>
      </c>
      <c r="BI41">
        <v>5</v>
      </c>
      <c r="BJ41">
        <v>4</v>
      </c>
      <c r="BK41">
        <v>2</v>
      </c>
      <c r="BL41" t="str">
        <f t="shared" si="10"/>
        <v/>
      </c>
      <c r="BM41">
        <f t="shared" si="11"/>
        <v>1</v>
      </c>
      <c r="BN41">
        <v>4</v>
      </c>
      <c r="BO41">
        <v>3</v>
      </c>
      <c r="BP41" t="str">
        <f t="shared" si="12"/>
        <v>OK</v>
      </c>
      <c r="BQ41">
        <v>1</v>
      </c>
      <c r="BX41">
        <v>1</v>
      </c>
      <c r="BZ41">
        <v>1</v>
      </c>
      <c r="CA41">
        <f t="shared" si="13"/>
        <v>1</v>
      </c>
      <c r="CB41">
        <v>1</v>
      </c>
      <c r="CC41">
        <v>1</v>
      </c>
      <c r="CD41">
        <v>1</v>
      </c>
      <c r="CF41">
        <v>1</v>
      </c>
      <c r="CJ41" t="s">
        <v>180</v>
      </c>
      <c r="CK41" s="1">
        <v>42018</v>
      </c>
      <c r="CL41" s="2">
        <v>0.86809027777777781</v>
      </c>
    </row>
    <row r="42" spans="1:90" x14ac:dyDescent="0.3">
      <c r="A42" t="s">
        <v>181</v>
      </c>
      <c r="B42">
        <f t="shared" si="0"/>
        <v>1</v>
      </c>
      <c r="C42">
        <v>2015</v>
      </c>
      <c r="D42" t="s">
        <v>75</v>
      </c>
      <c r="E42" t="s">
        <v>99</v>
      </c>
      <c r="F42" t="s">
        <v>77</v>
      </c>
      <c r="G42">
        <f t="shared" si="1"/>
        <v>7</v>
      </c>
      <c r="H42">
        <f t="shared" si="2"/>
        <v>0</v>
      </c>
      <c r="I42">
        <f t="shared" si="3"/>
        <v>0</v>
      </c>
      <c r="J42">
        <f t="shared" si="4"/>
        <v>0</v>
      </c>
      <c r="K42" t="s">
        <v>78</v>
      </c>
      <c r="P42" t="s">
        <v>182</v>
      </c>
      <c r="Q42" t="s">
        <v>80</v>
      </c>
      <c r="R42" t="s">
        <v>126</v>
      </c>
      <c r="S42">
        <f t="shared" si="5"/>
        <v>0</v>
      </c>
      <c r="T42">
        <f t="shared" si="6"/>
        <v>1</v>
      </c>
      <c r="U42" t="str">
        <f t="shared" si="7"/>
        <v>NO</v>
      </c>
      <c r="V42" t="str">
        <f t="shared" si="8"/>
        <v>FALSE</v>
      </c>
      <c r="X42">
        <v>1</v>
      </c>
      <c r="AC42" t="s">
        <v>102</v>
      </c>
      <c r="AD42">
        <f t="shared" si="9"/>
        <v>4</v>
      </c>
      <c r="AH42">
        <v>1</v>
      </c>
      <c r="AM42">
        <v>1</v>
      </c>
      <c r="AN42">
        <v>1</v>
      </c>
      <c r="AO42">
        <v>1</v>
      </c>
      <c r="AR42">
        <v>3</v>
      </c>
      <c r="AS42">
        <v>5</v>
      </c>
      <c r="AT42">
        <v>4</v>
      </c>
      <c r="AU42">
        <v>2</v>
      </c>
      <c r="AV42">
        <v>2</v>
      </c>
      <c r="AW42">
        <v>4</v>
      </c>
      <c r="AX42">
        <v>5</v>
      </c>
      <c r="AY42">
        <v>4</v>
      </c>
      <c r="AZ42">
        <v>5</v>
      </c>
      <c r="BA42">
        <v>5</v>
      </c>
      <c r="BB42">
        <v>5</v>
      </c>
      <c r="BC42">
        <v>4</v>
      </c>
      <c r="BD42">
        <v>4</v>
      </c>
      <c r="BE42">
        <v>3</v>
      </c>
      <c r="BF42">
        <v>4</v>
      </c>
      <c r="BG42">
        <v>2</v>
      </c>
      <c r="BH42">
        <v>2</v>
      </c>
      <c r="BI42">
        <v>5</v>
      </c>
      <c r="BJ42">
        <v>5</v>
      </c>
      <c r="BK42">
        <v>4</v>
      </c>
      <c r="BL42">
        <f t="shared" si="10"/>
        <v>1</v>
      </c>
      <c r="BM42" t="str">
        <f t="shared" si="11"/>
        <v/>
      </c>
      <c r="BN42">
        <v>1</v>
      </c>
      <c r="BO42">
        <v>3</v>
      </c>
      <c r="BP42" t="str">
        <f t="shared" si="12"/>
        <v>NONE</v>
      </c>
      <c r="BS42">
        <v>1</v>
      </c>
      <c r="BU42">
        <v>1</v>
      </c>
      <c r="BV42">
        <v>1</v>
      </c>
      <c r="BX42">
        <v>1</v>
      </c>
      <c r="CA42">
        <f t="shared" si="13"/>
        <v>1</v>
      </c>
      <c r="CD42">
        <v>1</v>
      </c>
      <c r="CE42">
        <v>1</v>
      </c>
      <c r="CH42">
        <v>1</v>
      </c>
      <c r="CJ42" t="s">
        <v>183</v>
      </c>
      <c r="CK42" s="1">
        <v>42019</v>
      </c>
      <c r="CL42" s="2">
        <v>0.65292824074074074</v>
      </c>
    </row>
    <row r="43" spans="1:90" x14ac:dyDescent="0.3">
      <c r="A43" t="s">
        <v>184</v>
      </c>
      <c r="B43">
        <f t="shared" si="0"/>
        <v>5</v>
      </c>
      <c r="C43">
        <v>2015</v>
      </c>
      <c r="D43" t="s">
        <v>75</v>
      </c>
      <c r="E43" t="s">
        <v>99</v>
      </c>
      <c r="F43" t="s">
        <v>77</v>
      </c>
      <c r="G43">
        <f t="shared" si="1"/>
        <v>7</v>
      </c>
      <c r="H43">
        <f t="shared" si="2"/>
        <v>0</v>
      </c>
      <c r="I43">
        <f t="shared" si="3"/>
        <v>0</v>
      </c>
      <c r="J43">
        <f t="shared" si="4"/>
        <v>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79</v>
      </c>
      <c r="Q43" t="s">
        <v>90</v>
      </c>
      <c r="R43" t="s">
        <v>185</v>
      </c>
      <c r="S43">
        <f t="shared" si="5"/>
        <v>0</v>
      </c>
      <c r="T43">
        <f t="shared" si="6"/>
        <v>1</v>
      </c>
      <c r="U43" t="str">
        <f t="shared" si="7"/>
        <v>NO</v>
      </c>
      <c r="V43" t="str">
        <f t="shared" si="8"/>
        <v>FALSE</v>
      </c>
      <c r="X43">
        <v>1</v>
      </c>
      <c r="AC43" t="s">
        <v>105</v>
      </c>
      <c r="AD43">
        <f t="shared" si="9"/>
        <v>3</v>
      </c>
      <c r="AH43">
        <v>1</v>
      </c>
      <c r="AN43">
        <v>1</v>
      </c>
      <c r="AO43">
        <v>1</v>
      </c>
      <c r="AR43">
        <v>4</v>
      </c>
      <c r="AS43">
        <v>4</v>
      </c>
      <c r="AT43">
        <v>4</v>
      </c>
      <c r="AU43">
        <v>3</v>
      </c>
      <c r="AV43">
        <v>5</v>
      </c>
      <c r="AW43">
        <v>4</v>
      </c>
      <c r="AX43">
        <v>2</v>
      </c>
      <c r="AY43">
        <v>2</v>
      </c>
      <c r="AZ43">
        <v>4</v>
      </c>
      <c r="BA43">
        <v>4</v>
      </c>
      <c r="BB43">
        <v>4</v>
      </c>
      <c r="BC43">
        <v>3</v>
      </c>
      <c r="BD43">
        <v>4</v>
      </c>
      <c r="BE43">
        <v>3</v>
      </c>
      <c r="BF43">
        <v>4</v>
      </c>
      <c r="BG43">
        <v>2</v>
      </c>
      <c r="BH43">
        <v>2</v>
      </c>
      <c r="BI43">
        <v>4</v>
      </c>
      <c r="BJ43">
        <v>4</v>
      </c>
      <c r="BK43">
        <v>2</v>
      </c>
      <c r="BL43" t="str">
        <f t="shared" si="10"/>
        <v/>
      </c>
      <c r="BM43">
        <f t="shared" si="11"/>
        <v>1</v>
      </c>
      <c r="BN43">
        <v>5</v>
      </c>
      <c r="BO43">
        <v>4</v>
      </c>
      <c r="BP43" t="str">
        <f t="shared" si="12"/>
        <v>OK</v>
      </c>
      <c r="CA43">
        <f t="shared" si="13"/>
        <v>0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 t="s">
        <v>186</v>
      </c>
      <c r="CK43" s="1">
        <v>42023</v>
      </c>
      <c r="CL43" s="2">
        <v>0.95371527777777787</v>
      </c>
    </row>
    <row r="44" spans="1:90" x14ac:dyDescent="0.3">
      <c r="A44" t="s">
        <v>187</v>
      </c>
      <c r="B44">
        <f t="shared" si="0"/>
        <v>4</v>
      </c>
      <c r="C44">
        <v>2015</v>
      </c>
      <c r="D44" t="s">
        <v>75</v>
      </c>
      <c r="E44" t="s">
        <v>85</v>
      </c>
      <c r="F44" t="s">
        <v>77</v>
      </c>
      <c r="G44">
        <f t="shared" si="1"/>
        <v>7</v>
      </c>
      <c r="H44">
        <f t="shared" si="2"/>
        <v>1</v>
      </c>
      <c r="I44">
        <f t="shared" si="3"/>
        <v>1</v>
      </c>
      <c r="J44">
        <f t="shared" si="4"/>
        <v>0</v>
      </c>
      <c r="K44" t="s">
        <v>78</v>
      </c>
      <c r="L44" t="s">
        <v>78</v>
      </c>
      <c r="M44" t="s">
        <v>78</v>
      </c>
      <c r="N44" t="s">
        <v>78</v>
      </c>
      <c r="P44" t="s">
        <v>79</v>
      </c>
      <c r="Q44" t="s">
        <v>90</v>
      </c>
      <c r="R44" t="s">
        <v>81</v>
      </c>
      <c r="S44">
        <f t="shared" si="5"/>
        <v>1</v>
      </c>
      <c r="T44">
        <f t="shared" si="6"/>
        <v>3</v>
      </c>
      <c r="U44" t="str">
        <f t="shared" si="7"/>
        <v>NO</v>
      </c>
      <c r="V44" t="str">
        <f t="shared" si="8"/>
        <v>FALSE</v>
      </c>
      <c r="W44">
        <v>1</v>
      </c>
      <c r="AC44" t="s">
        <v>82</v>
      </c>
      <c r="AD44">
        <f t="shared" si="9"/>
        <v>1</v>
      </c>
      <c r="AH44">
        <v>1</v>
      </c>
      <c r="AR44">
        <v>4</v>
      </c>
      <c r="AS44">
        <v>2</v>
      </c>
      <c r="AT44">
        <v>4</v>
      </c>
      <c r="AU44">
        <v>2</v>
      </c>
      <c r="AV44">
        <v>1</v>
      </c>
      <c r="AW44">
        <v>4</v>
      </c>
      <c r="AX44">
        <v>3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2</v>
      </c>
      <c r="BH44">
        <v>4</v>
      </c>
      <c r="BI44">
        <v>4</v>
      </c>
      <c r="BJ44">
        <v>5</v>
      </c>
      <c r="BK44">
        <v>3</v>
      </c>
      <c r="BL44" t="str">
        <f t="shared" si="10"/>
        <v/>
      </c>
      <c r="BM44" t="str">
        <f t="shared" si="11"/>
        <v/>
      </c>
      <c r="BN44">
        <v>2</v>
      </c>
      <c r="BO44">
        <v>2</v>
      </c>
      <c r="BP44" t="str">
        <f t="shared" si="12"/>
        <v>NONE</v>
      </c>
      <c r="BT44">
        <v>1</v>
      </c>
      <c r="BU44">
        <v>1</v>
      </c>
      <c r="BW44">
        <v>1</v>
      </c>
      <c r="CA44">
        <f t="shared" si="13"/>
        <v>1</v>
      </c>
      <c r="CB44">
        <v>1</v>
      </c>
      <c r="CD44">
        <v>1</v>
      </c>
      <c r="CF44">
        <v>1</v>
      </c>
      <c r="CJ44" t="s">
        <v>188</v>
      </c>
      <c r="CK44" s="1">
        <v>42024</v>
      </c>
      <c r="CL44" s="2">
        <v>3.7175925925925925E-2</v>
      </c>
    </row>
    <row r="45" spans="1:90" x14ac:dyDescent="0.3">
      <c r="A45" t="s">
        <v>189</v>
      </c>
      <c r="B45">
        <f t="shared" si="0"/>
        <v>0</v>
      </c>
      <c r="C45">
        <v>2015</v>
      </c>
      <c r="D45" t="s">
        <v>75</v>
      </c>
      <c r="E45" t="s">
        <v>76</v>
      </c>
      <c r="F45" t="s">
        <v>77</v>
      </c>
      <c r="G45">
        <f t="shared" si="1"/>
        <v>7</v>
      </c>
      <c r="H45">
        <f t="shared" si="2"/>
        <v>1</v>
      </c>
      <c r="I45">
        <f t="shared" si="3"/>
        <v>1</v>
      </c>
      <c r="J45">
        <f t="shared" si="4"/>
        <v>0</v>
      </c>
      <c r="P45" t="s">
        <v>79</v>
      </c>
      <c r="R45" t="s">
        <v>81</v>
      </c>
      <c r="S45">
        <f t="shared" si="5"/>
        <v>1</v>
      </c>
      <c r="T45">
        <f t="shared" si="6"/>
        <v>3</v>
      </c>
      <c r="U45" t="str">
        <f t="shared" si="7"/>
        <v>NO</v>
      </c>
      <c r="V45" t="str">
        <f t="shared" si="8"/>
        <v>FALSE</v>
      </c>
      <c r="W45">
        <v>1</v>
      </c>
      <c r="AC45" t="s">
        <v>105</v>
      </c>
      <c r="AD45">
        <f t="shared" si="9"/>
        <v>3</v>
      </c>
      <c r="AG45">
        <v>1</v>
      </c>
      <c r="AH45">
        <v>1</v>
      </c>
      <c r="AM45">
        <v>1</v>
      </c>
      <c r="AR45">
        <v>2</v>
      </c>
      <c r="AS45">
        <v>2</v>
      </c>
      <c r="AT45">
        <v>4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4</v>
      </c>
      <c r="BA45">
        <v>3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3</v>
      </c>
      <c r="BJ45">
        <v>4</v>
      </c>
      <c r="BK45">
        <v>2</v>
      </c>
      <c r="BL45" t="str">
        <f t="shared" si="10"/>
        <v/>
      </c>
      <c r="BM45">
        <f t="shared" si="11"/>
        <v>1</v>
      </c>
      <c r="BN45">
        <v>1</v>
      </c>
      <c r="BO45">
        <v>2</v>
      </c>
      <c r="BP45" t="str">
        <f t="shared" si="12"/>
        <v>NONE</v>
      </c>
      <c r="CA45">
        <f t="shared" si="13"/>
        <v>0</v>
      </c>
      <c r="CD45">
        <v>1</v>
      </c>
      <c r="CJ45" t="s">
        <v>190</v>
      </c>
      <c r="CK45" s="1">
        <v>42023</v>
      </c>
      <c r="CL45" s="2">
        <v>0.42784722222222221</v>
      </c>
    </row>
    <row r="46" spans="1:90" x14ac:dyDescent="0.3">
      <c r="A46" t="s">
        <v>191</v>
      </c>
      <c r="B46">
        <f t="shared" si="0"/>
        <v>0</v>
      </c>
      <c r="C46">
        <v>2015</v>
      </c>
      <c r="D46" t="s">
        <v>75</v>
      </c>
      <c r="E46" t="s">
        <v>76</v>
      </c>
      <c r="F46" t="s">
        <v>86</v>
      </c>
      <c r="G46">
        <f t="shared" si="1"/>
        <v>2</v>
      </c>
      <c r="H46">
        <f t="shared" si="2"/>
        <v>0</v>
      </c>
      <c r="I46">
        <f t="shared" si="3"/>
        <v>1</v>
      </c>
      <c r="J46">
        <f t="shared" si="4"/>
        <v>1</v>
      </c>
      <c r="P46" t="s">
        <v>90</v>
      </c>
      <c r="Q46" t="s">
        <v>80</v>
      </c>
      <c r="R46" t="s">
        <v>96</v>
      </c>
      <c r="S46">
        <f t="shared" si="5"/>
        <v>0</v>
      </c>
      <c r="T46">
        <f t="shared" si="6"/>
        <v>2</v>
      </c>
      <c r="U46" t="str">
        <f t="shared" si="7"/>
        <v>NO</v>
      </c>
      <c r="V46" t="str">
        <f t="shared" si="8"/>
        <v>FALSE</v>
      </c>
      <c r="W46">
        <v>1</v>
      </c>
      <c r="AC46" t="s">
        <v>91</v>
      </c>
      <c r="AD46">
        <f t="shared" si="9"/>
        <v>3</v>
      </c>
      <c r="AK46">
        <v>1</v>
      </c>
      <c r="AN46">
        <v>1</v>
      </c>
      <c r="AO46">
        <v>1</v>
      </c>
      <c r="AR46">
        <v>2</v>
      </c>
      <c r="AS46">
        <v>3</v>
      </c>
      <c r="AT46">
        <v>2</v>
      </c>
      <c r="AU46">
        <v>1</v>
      </c>
      <c r="AV46">
        <v>2</v>
      </c>
      <c r="AW46">
        <v>3</v>
      </c>
      <c r="AX46">
        <v>4</v>
      </c>
      <c r="AY46">
        <v>2</v>
      </c>
      <c r="AZ46">
        <v>4</v>
      </c>
      <c r="BA46">
        <v>3</v>
      </c>
      <c r="BB46">
        <v>2</v>
      </c>
      <c r="BC46">
        <v>2</v>
      </c>
      <c r="BD46">
        <v>2</v>
      </c>
      <c r="BE46">
        <v>5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 t="str">
        <f t="shared" si="10"/>
        <v/>
      </c>
      <c r="BM46">
        <f t="shared" si="11"/>
        <v>1</v>
      </c>
      <c r="BN46">
        <v>4</v>
      </c>
      <c r="BO46">
        <v>2</v>
      </c>
      <c r="BP46" t="str">
        <f t="shared" si="12"/>
        <v>OK</v>
      </c>
      <c r="CA46">
        <f t="shared" si="13"/>
        <v>0</v>
      </c>
      <c r="CC46">
        <v>1</v>
      </c>
      <c r="CD46">
        <v>1</v>
      </c>
      <c r="CE46">
        <v>1</v>
      </c>
      <c r="CF46">
        <v>1</v>
      </c>
      <c r="CJ46" t="s">
        <v>192</v>
      </c>
      <c r="CK46" s="1">
        <v>42016</v>
      </c>
      <c r="CL46" s="2">
        <v>0.79240740740740734</v>
      </c>
    </row>
    <row r="47" spans="1:90" x14ac:dyDescent="0.3">
      <c r="A47" t="s">
        <v>193</v>
      </c>
      <c r="B47">
        <f t="shared" si="0"/>
        <v>2</v>
      </c>
      <c r="C47">
        <v>2015</v>
      </c>
      <c r="D47" t="s">
        <v>94</v>
      </c>
      <c r="E47" t="s">
        <v>99</v>
      </c>
      <c r="F47" t="s">
        <v>86</v>
      </c>
      <c r="G47">
        <f t="shared" si="1"/>
        <v>2</v>
      </c>
      <c r="H47">
        <f t="shared" si="2"/>
        <v>0</v>
      </c>
      <c r="I47">
        <f t="shared" si="3"/>
        <v>1</v>
      </c>
      <c r="J47">
        <f t="shared" si="4"/>
        <v>1</v>
      </c>
      <c r="K47" t="s">
        <v>78</v>
      </c>
      <c r="L47" t="s">
        <v>78</v>
      </c>
      <c r="P47" t="s">
        <v>79</v>
      </c>
      <c r="R47" t="s">
        <v>96</v>
      </c>
      <c r="S47">
        <f t="shared" si="5"/>
        <v>0</v>
      </c>
      <c r="T47">
        <f t="shared" si="6"/>
        <v>2</v>
      </c>
      <c r="U47" t="str">
        <f t="shared" si="7"/>
        <v>NO</v>
      </c>
      <c r="V47" t="str">
        <f t="shared" si="8"/>
        <v>FALSE</v>
      </c>
      <c r="W47">
        <v>1</v>
      </c>
      <c r="AC47" t="s">
        <v>105</v>
      </c>
      <c r="AD47">
        <f t="shared" si="9"/>
        <v>4</v>
      </c>
      <c r="AG47">
        <v>1</v>
      </c>
      <c r="AH47">
        <v>1</v>
      </c>
      <c r="AN47">
        <v>1</v>
      </c>
      <c r="AO47">
        <v>1</v>
      </c>
      <c r="AR47">
        <v>2</v>
      </c>
      <c r="AS47">
        <v>4</v>
      </c>
      <c r="AT47">
        <v>2</v>
      </c>
      <c r="AU47">
        <v>2</v>
      </c>
      <c r="AV47">
        <v>3</v>
      </c>
      <c r="AW47">
        <v>2</v>
      </c>
      <c r="AX47">
        <v>4</v>
      </c>
      <c r="AY47">
        <v>4</v>
      </c>
      <c r="AZ47">
        <v>3</v>
      </c>
      <c r="BA47">
        <v>5</v>
      </c>
      <c r="BB47">
        <v>3</v>
      </c>
      <c r="BC47">
        <v>4</v>
      </c>
      <c r="BD47">
        <v>2</v>
      </c>
      <c r="BE47">
        <v>2</v>
      </c>
      <c r="BF47">
        <v>4</v>
      </c>
      <c r="BG47">
        <v>2</v>
      </c>
      <c r="BH47">
        <v>2</v>
      </c>
      <c r="BI47">
        <v>2</v>
      </c>
      <c r="BJ47">
        <v>3</v>
      </c>
      <c r="BK47">
        <v>2</v>
      </c>
      <c r="BL47" t="str">
        <f t="shared" si="10"/>
        <v/>
      </c>
      <c r="BM47">
        <f t="shared" si="11"/>
        <v>1</v>
      </c>
      <c r="BN47">
        <v>1</v>
      </c>
      <c r="BO47">
        <v>3</v>
      </c>
      <c r="BP47" t="str">
        <f t="shared" si="12"/>
        <v>NONE</v>
      </c>
      <c r="BQ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f t="shared" si="13"/>
        <v>1</v>
      </c>
      <c r="CD47">
        <v>1</v>
      </c>
      <c r="CE47">
        <v>1</v>
      </c>
      <c r="CJ47" t="s">
        <v>194</v>
      </c>
      <c r="CK47" s="1">
        <v>42018</v>
      </c>
      <c r="CL47" s="2">
        <v>0.86523148148148143</v>
      </c>
    </row>
    <row r="48" spans="1:90" x14ac:dyDescent="0.3">
      <c r="A48" t="s">
        <v>195</v>
      </c>
      <c r="B48">
        <f t="shared" si="0"/>
        <v>3</v>
      </c>
      <c r="C48">
        <v>2015</v>
      </c>
      <c r="D48" t="s">
        <v>75</v>
      </c>
      <c r="E48" t="s">
        <v>85</v>
      </c>
      <c r="F48" t="s">
        <v>131</v>
      </c>
      <c r="G48">
        <f t="shared" si="1"/>
        <v>3</v>
      </c>
      <c r="H48">
        <f t="shared" si="2"/>
        <v>1</v>
      </c>
      <c r="I48">
        <f t="shared" si="3"/>
        <v>1</v>
      </c>
      <c r="J48">
        <f t="shared" si="4"/>
        <v>0</v>
      </c>
      <c r="K48" t="s">
        <v>78</v>
      </c>
      <c r="L48" t="s">
        <v>78</v>
      </c>
      <c r="N48" t="s">
        <v>78</v>
      </c>
      <c r="P48" t="s">
        <v>79</v>
      </c>
      <c r="Q48" t="s">
        <v>108</v>
      </c>
      <c r="R48" t="s">
        <v>113</v>
      </c>
      <c r="S48">
        <f t="shared" si="5"/>
        <v>0</v>
      </c>
      <c r="T48">
        <f t="shared" si="6"/>
        <v>3</v>
      </c>
      <c r="U48" t="str">
        <f t="shared" si="7"/>
        <v>NO</v>
      </c>
      <c r="V48" t="str">
        <f t="shared" si="8"/>
        <v>FALSE</v>
      </c>
      <c r="W48">
        <v>1</v>
      </c>
      <c r="AC48" t="s">
        <v>109</v>
      </c>
      <c r="AD48">
        <f t="shared" si="9"/>
        <v>0</v>
      </c>
      <c r="AR48">
        <v>3</v>
      </c>
      <c r="AS48">
        <v>4</v>
      </c>
      <c r="AT48">
        <v>2</v>
      </c>
      <c r="AU48">
        <v>1</v>
      </c>
      <c r="AV48">
        <v>1</v>
      </c>
      <c r="AW48">
        <v>2</v>
      </c>
      <c r="AX48">
        <v>2</v>
      </c>
      <c r="AY48">
        <v>3</v>
      </c>
      <c r="AZ48">
        <v>4</v>
      </c>
      <c r="BA48">
        <v>4</v>
      </c>
      <c r="BB48">
        <v>2</v>
      </c>
      <c r="BC48">
        <v>2</v>
      </c>
      <c r="BD48">
        <v>2</v>
      </c>
      <c r="BE48">
        <v>2</v>
      </c>
      <c r="BF48">
        <v>4</v>
      </c>
      <c r="BG48">
        <v>2</v>
      </c>
      <c r="BH48">
        <v>2</v>
      </c>
      <c r="BI48">
        <v>4</v>
      </c>
      <c r="BJ48">
        <v>2</v>
      </c>
      <c r="BK48">
        <v>1</v>
      </c>
      <c r="BL48" t="str">
        <f t="shared" si="10"/>
        <v/>
      </c>
      <c r="BM48">
        <f t="shared" si="11"/>
        <v>1</v>
      </c>
      <c r="BN48">
        <v>1</v>
      </c>
      <c r="BO48">
        <v>1</v>
      </c>
      <c r="BP48" t="str">
        <f t="shared" si="12"/>
        <v>NONE</v>
      </c>
      <c r="CA48">
        <f t="shared" si="13"/>
        <v>0</v>
      </c>
      <c r="CD48">
        <v>1</v>
      </c>
      <c r="CJ48" t="s">
        <v>196</v>
      </c>
      <c r="CK48" s="1">
        <v>42018</v>
      </c>
      <c r="CL48" s="2">
        <v>0.69368055555555552</v>
      </c>
    </row>
    <row r="49" spans="1:90" x14ac:dyDescent="0.3">
      <c r="A49" t="s">
        <v>197</v>
      </c>
      <c r="B49">
        <f t="shared" si="0"/>
        <v>5</v>
      </c>
      <c r="C49">
        <v>2015</v>
      </c>
      <c r="D49" t="s">
        <v>75</v>
      </c>
      <c r="E49" t="s">
        <v>76</v>
      </c>
      <c r="F49" t="s">
        <v>148</v>
      </c>
      <c r="G49">
        <f t="shared" si="1"/>
        <v>6</v>
      </c>
      <c r="H49">
        <f t="shared" si="2"/>
        <v>1</v>
      </c>
      <c r="I49">
        <f t="shared" si="3"/>
        <v>1</v>
      </c>
      <c r="J49">
        <f t="shared" si="4"/>
        <v>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79</v>
      </c>
      <c r="Q49" t="s">
        <v>175</v>
      </c>
      <c r="R49" t="s">
        <v>81</v>
      </c>
      <c r="S49">
        <f t="shared" si="5"/>
        <v>1</v>
      </c>
      <c r="T49">
        <f t="shared" si="6"/>
        <v>3</v>
      </c>
      <c r="U49" t="str">
        <f t="shared" si="7"/>
        <v>NO</v>
      </c>
      <c r="V49" t="str">
        <f t="shared" si="8"/>
        <v>FALSE</v>
      </c>
      <c r="W49">
        <v>1</v>
      </c>
      <c r="AC49" t="s">
        <v>109</v>
      </c>
      <c r="AD49">
        <f t="shared" si="9"/>
        <v>0</v>
      </c>
      <c r="AR49">
        <v>4</v>
      </c>
      <c r="AS49">
        <v>4</v>
      </c>
      <c r="AT49">
        <v>4</v>
      </c>
      <c r="AU49">
        <v>2</v>
      </c>
      <c r="AV49">
        <v>2</v>
      </c>
      <c r="AW49">
        <v>3</v>
      </c>
      <c r="AX49">
        <v>2</v>
      </c>
      <c r="AY49">
        <v>3</v>
      </c>
      <c r="AZ49">
        <v>4</v>
      </c>
      <c r="BA49">
        <v>2</v>
      </c>
      <c r="BB49">
        <v>4</v>
      </c>
      <c r="BC49">
        <v>4</v>
      </c>
      <c r="BD49">
        <v>2</v>
      </c>
      <c r="BE49">
        <v>3</v>
      </c>
      <c r="BF49">
        <v>3</v>
      </c>
      <c r="BG49">
        <v>4</v>
      </c>
      <c r="BH49">
        <v>3</v>
      </c>
      <c r="BI49">
        <v>4</v>
      </c>
      <c r="BJ49">
        <v>4</v>
      </c>
      <c r="BK49">
        <v>3</v>
      </c>
      <c r="BL49" t="str">
        <f t="shared" si="10"/>
        <v/>
      </c>
      <c r="BM49" t="str">
        <f t="shared" si="11"/>
        <v/>
      </c>
      <c r="BN49">
        <v>4</v>
      </c>
      <c r="BO49">
        <v>3</v>
      </c>
      <c r="BP49" t="str">
        <f t="shared" si="12"/>
        <v>OK</v>
      </c>
      <c r="BZ49">
        <v>1</v>
      </c>
      <c r="CA49">
        <f t="shared" si="13"/>
        <v>0</v>
      </c>
      <c r="CD49">
        <v>1</v>
      </c>
      <c r="CF49">
        <v>1</v>
      </c>
      <c r="CJ49" t="s">
        <v>198</v>
      </c>
      <c r="CK49" s="1">
        <v>42019</v>
      </c>
      <c r="CL49" s="2">
        <v>0.71505787037037039</v>
      </c>
    </row>
    <row r="50" spans="1:90" x14ac:dyDescent="0.3">
      <c r="A50" t="s">
        <v>199</v>
      </c>
      <c r="B50">
        <f t="shared" si="0"/>
        <v>0</v>
      </c>
      <c r="C50">
        <v>2015</v>
      </c>
      <c r="D50" t="s">
        <v>75</v>
      </c>
      <c r="E50" t="s">
        <v>76</v>
      </c>
      <c r="F50" t="s">
        <v>77</v>
      </c>
      <c r="G50">
        <f t="shared" si="1"/>
        <v>7</v>
      </c>
      <c r="H50">
        <f t="shared" si="2"/>
        <v>0</v>
      </c>
      <c r="I50">
        <f t="shared" si="3"/>
        <v>1</v>
      </c>
      <c r="J50">
        <f t="shared" si="4"/>
        <v>1</v>
      </c>
      <c r="P50" t="s">
        <v>79</v>
      </c>
      <c r="Q50" t="s">
        <v>80</v>
      </c>
      <c r="R50" t="s">
        <v>90</v>
      </c>
      <c r="S50">
        <f t="shared" si="5"/>
        <v>0</v>
      </c>
      <c r="T50">
        <f t="shared" si="6"/>
        <v>2</v>
      </c>
      <c r="U50" t="str">
        <f t="shared" si="7"/>
        <v>NO</v>
      </c>
      <c r="V50" t="str">
        <f t="shared" si="8"/>
        <v>FALSE</v>
      </c>
      <c r="Y50">
        <v>1</v>
      </c>
      <c r="AC50" t="s">
        <v>109</v>
      </c>
      <c r="AD50">
        <f t="shared" si="9"/>
        <v>4</v>
      </c>
      <c r="AI50">
        <v>1</v>
      </c>
      <c r="AN50">
        <v>1</v>
      </c>
      <c r="AO50">
        <v>1</v>
      </c>
      <c r="AP50">
        <v>1</v>
      </c>
      <c r="AR50">
        <v>2</v>
      </c>
      <c r="AS50">
        <v>4</v>
      </c>
      <c r="AT50">
        <v>4</v>
      </c>
      <c r="AU50">
        <v>2</v>
      </c>
      <c r="AV50">
        <v>2</v>
      </c>
      <c r="AW50">
        <v>3</v>
      </c>
      <c r="AX50">
        <v>4</v>
      </c>
      <c r="AY50">
        <v>2</v>
      </c>
      <c r="AZ50">
        <v>2</v>
      </c>
      <c r="BA50">
        <v>5</v>
      </c>
      <c r="BB50">
        <v>3</v>
      </c>
      <c r="BC50">
        <v>3</v>
      </c>
      <c r="BD50">
        <v>2</v>
      </c>
      <c r="BE50">
        <v>3</v>
      </c>
      <c r="BF50">
        <v>3</v>
      </c>
      <c r="BG50">
        <v>2</v>
      </c>
      <c r="BH50">
        <v>2</v>
      </c>
      <c r="BI50">
        <v>2</v>
      </c>
      <c r="BJ50">
        <v>5</v>
      </c>
      <c r="BK50">
        <v>2</v>
      </c>
      <c r="BL50" t="str">
        <f t="shared" si="10"/>
        <v/>
      </c>
      <c r="BM50">
        <f t="shared" si="11"/>
        <v>1</v>
      </c>
      <c r="BN50">
        <v>4</v>
      </c>
      <c r="BO50">
        <v>3</v>
      </c>
      <c r="BP50" t="str">
        <f t="shared" si="12"/>
        <v>OK</v>
      </c>
      <c r="BU50">
        <v>1</v>
      </c>
      <c r="CA50">
        <f t="shared" si="13"/>
        <v>0</v>
      </c>
      <c r="CD50">
        <v>1</v>
      </c>
      <c r="CF50">
        <v>1</v>
      </c>
      <c r="CJ50" t="s">
        <v>200</v>
      </c>
      <c r="CK50" s="1">
        <v>42019</v>
      </c>
      <c r="CL50" s="2">
        <v>0.99657407407407417</v>
      </c>
    </row>
    <row r="51" spans="1:90" x14ac:dyDescent="0.3">
      <c r="A51" t="s">
        <v>201</v>
      </c>
      <c r="B51">
        <f t="shared" si="0"/>
        <v>5</v>
      </c>
      <c r="C51">
        <v>2015</v>
      </c>
      <c r="D51" t="s">
        <v>75</v>
      </c>
      <c r="E51" t="s">
        <v>99</v>
      </c>
      <c r="F51" t="s">
        <v>77</v>
      </c>
      <c r="G51">
        <f t="shared" si="1"/>
        <v>7</v>
      </c>
      <c r="H51">
        <f t="shared" si="2"/>
        <v>1</v>
      </c>
      <c r="I51">
        <f t="shared" si="3"/>
        <v>1</v>
      </c>
      <c r="J51">
        <f t="shared" si="4"/>
        <v>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79</v>
      </c>
      <c r="Q51" t="s">
        <v>80</v>
      </c>
      <c r="R51" t="s">
        <v>81</v>
      </c>
      <c r="S51">
        <f t="shared" si="5"/>
        <v>1</v>
      </c>
      <c r="T51">
        <f t="shared" si="6"/>
        <v>4</v>
      </c>
      <c r="U51" t="str">
        <f t="shared" si="7"/>
        <v>YES</v>
      </c>
      <c r="V51" t="str">
        <f t="shared" si="8"/>
        <v>FALSE</v>
      </c>
      <c r="W51">
        <v>1</v>
      </c>
      <c r="AC51" t="s">
        <v>87</v>
      </c>
      <c r="AD51">
        <f t="shared" si="9"/>
        <v>2</v>
      </c>
      <c r="AG51">
        <v>1</v>
      </c>
      <c r="AH51">
        <v>1</v>
      </c>
      <c r="AR51">
        <v>4</v>
      </c>
      <c r="AS51">
        <v>5</v>
      </c>
      <c r="AT51">
        <v>3</v>
      </c>
      <c r="AU51">
        <v>1</v>
      </c>
      <c r="AV51">
        <v>1</v>
      </c>
      <c r="AW51">
        <v>2</v>
      </c>
      <c r="AX51">
        <v>4</v>
      </c>
      <c r="AY51">
        <v>2</v>
      </c>
      <c r="AZ51">
        <v>4</v>
      </c>
      <c r="BA51">
        <v>5</v>
      </c>
      <c r="BB51">
        <v>5</v>
      </c>
      <c r="BC51">
        <v>4</v>
      </c>
      <c r="BD51">
        <v>3</v>
      </c>
      <c r="BE51">
        <v>2</v>
      </c>
      <c r="BF51">
        <v>4</v>
      </c>
      <c r="BG51">
        <v>3</v>
      </c>
      <c r="BH51">
        <v>3</v>
      </c>
      <c r="BI51">
        <v>4</v>
      </c>
      <c r="BJ51">
        <v>4</v>
      </c>
      <c r="BK51">
        <v>3</v>
      </c>
      <c r="BL51" t="str">
        <f t="shared" si="10"/>
        <v/>
      </c>
      <c r="BM51" t="str">
        <f t="shared" si="11"/>
        <v/>
      </c>
      <c r="BN51">
        <v>1</v>
      </c>
      <c r="BO51">
        <v>2</v>
      </c>
      <c r="BP51" t="str">
        <f t="shared" si="12"/>
        <v>NONE</v>
      </c>
      <c r="CA51">
        <f t="shared" si="13"/>
        <v>0</v>
      </c>
      <c r="CD51">
        <v>1</v>
      </c>
      <c r="CJ51" t="s">
        <v>202</v>
      </c>
      <c r="CK51" s="1">
        <v>42019</v>
      </c>
      <c r="CL51" s="2">
        <v>0.39118055555555559</v>
      </c>
    </row>
    <row r="52" spans="1:90" x14ac:dyDescent="0.3">
      <c r="A52" t="s">
        <v>203</v>
      </c>
      <c r="B52">
        <f t="shared" si="0"/>
        <v>5</v>
      </c>
      <c r="C52">
        <v>2015</v>
      </c>
      <c r="D52" t="s">
        <v>75</v>
      </c>
      <c r="E52" t="s">
        <v>76</v>
      </c>
      <c r="F52" t="s">
        <v>204</v>
      </c>
      <c r="G52">
        <f t="shared" si="1"/>
        <v>5</v>
      </c>
      <c r="H52">
        <f t="shared" si="2"/>
        <v>1</v>
      </c>
      <c r="I52">
        <f t="shared" si="3"/>
        <v>1</v>
      </c>
      <c r="J52">
        <f t="shared" si="4"/>
        <v>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79</v>
      </c>
      <c r="Q52" t="s">
        <v>80</v>
      </c>
      <c r="R52" t="s">
        <v>126</v>
      </c>
      <c r="S52">
        <f t="shared" si="5"/>
        <v>0</v>
      </c>
      <c r="T52">
        <f t="shared" si="6"/>
        <v>3</v>
      </c>
      <c r="U52" t="str">
        <f t="shared" si="7"/>
        <v>NO</v>
      </c>
      <c r="V52" t="str">
        <f t="shared" si="8"/>
        <v>FALSE</v>
      </c>
      <c r="W52">
        <v>1</v>
      </c>
      <c r="AC52" t="s">
        <v>82</v>
      </c>
      <c r="AD52">
        <f t="shared" si="9"/>
        <v>4</v>
      </c>
      <c r="AG52">
        <v>1</v>
      </c>
      <c r="AH52">
        <v>1</v>
      </c>
      <c r="AM52">
        <v>1</v>
      </c>
      <c r="AN52">
        <v>1</v>
      </c>
      <c r="AR52">
        <v>4</v>
      </c>
      <c r="AS52">
        <v>2</v>
      </c>
      <c r="AT52">
        <v>4</v>
      </c>
      <c r="AU52">
        <v>2</v>
      </c>
      <c r="AV52">
        <v>5</v>
      </c>
      <c r="AW52">
        <v>3</v>
      </c>
      <c r="AX52">
        <v>4</v>
      </c>
      <c r="AY52">
        <v>3</v>
      </c>
      <c r="AZ52">
        <v>5</v>
      </c>
      <c r="BA52">
        <v>4</v>
      </c>
      <c r="BB52">
        <v>4</v>
      </c>
      <c r="BC52">
        <v>4</v>
      </c>
      <c r="BD52">
        <v>3</v>
      </c>
      <c r="BE52">
        <v>3</v>
      </c>
      <c r="BF52">
        <v>4</v>
      </c>
      <c r="BG52">
        <v>3</v>
      </c>
      <c r="BH52">
        <v>3</v>
      </c>
      <c r="BI52">
        <v>5</v>
      </c>
      <c r="BJ52">
        <v>4</v>
      </c>
      <c r="BK52">
        <v>3</v>
      </c>
      <c r="BL52" t="str">
        <f t="shared" si="10"/>
        <v/>
      </c>
      <c r="BM52" t="str">
        <f t="shared" si="11"/>
        <v/>
      </c>
      <c r="BN52">
        <v>2</v>
      </c>
      <c r="BO52">
        <v>3</v>
      </c>
      <c r="BP52" t="str">
        <f t="shared" si="12"/>
        <v>NONE</v>
      </c>
      <c r="BQ52">
        <v>1</v>
      </c>
      <c r="BS52">
        <v>1</v>
      </c>
      <c r="BX52">
        <v>1</v>
      </c>
      <c r="CA52">
        <f t="shared" si="13"/>
        <v>1</v>
      </c>
      <c r="CB52">
        <v>1</v>
      </c>
      <c r="CC52">
        <v>1</v>
      </c>
      <c r="CD52">
        <v>1</v>
      </c>
      <c r="CE52">
        <v>1</v>
      </c>
      <c r="CF52">
        <v>1</v>
      </c>
      <c r="CJ52" t="s">
        <v>205</v>
      </c>
      <c r="CK52" s="1">
        <v>42016</v>
      </c>
      <c r="CL52" s="2">
        <v>0.64609953703703704</v>
      </c>
    </row>
    <row r="53" spans="1:90" x14ac:dyDescent="0.3">
      <c r="A53" t="s">
        <v>206</v>
      </c>
      <c r="B53">
        <f t="shared" si="0"/>
        <v>5</v>
      </c>
      <c r="C53">
        <v>2015</v>
      </c>
      <c r="D53" t="s">
        <v>75</v>
      </c>
      <c r="E53" t="s">
        <v>76</v>
      </c>
      <c r="F53" t="s">
        <v>86</v>
      </c>
      <c r="G53">
        <f t="shared" si="1"/>
        <v>2</v>
      </c>
      <c r="H53">
        <f t="shared" si="2"/>
        <v>1</v>
      </c>
      <c r="I53">
        <f t="shared" si="3"/>
        <v>1</v>
      </c>
      <c r="J53">
        <f t="shared" si="4"/>
        <v>0</v>
      </c>
      <c r="K53" t="s">
        <v>78</v>
      </c>
      <c r="L53" t="s">
        <v>78</v>
      </c>
      <c r="M53" t="s">
        <v>78</v>
      </c>
      <c r="N53" t="s">
        <v>78</v>
      </c>
      <c r="O53" t="s">
        <v>78</v>
      </c>
      <c r="P53" t="s">
        <v>79</v>
      </c>
      <c r="Q53" t="s">
        <v>80</v>
      </c>
      <c r="R53" t="s">
        <v>126</v>
      </c>
      <c r="S53">
        <f t="shared" si="5"/>
        <v>0</v>
      </c>
      <c r="T53">
        <f t="shared" si="6"/>
        <v>3</v>
      </c>
      <c r="U53" t="str">
        <f t="shared" si="7"/>
        <v>NO</v>
      </c>
      <c r="V53" t="str">
        <f t="shared" si="8"/>
        <v>FALSE</v>
      </c>
      <c r="W53">
        <v>1</v>
      </c>
      <c r="AC53" t="s">
        <v>102</v>
      </c>
      <c r="AD53">
        <f t="shared" si="9"/>
        <v>5</v>
      </c>
      <c r="AG53">
        <v>1</v>
      </c>
      <c r="AH53">
        <v>1</v>
      </c>
      <c r="AM53">
        <v>1</v>
      </c>
      <c r="AN53">
        <v>1</v>
      </c>
      <c r="AO53">
        <v>1</v>
      </c>
      <c r="AR53">
        <v>2</v>
      </c>
      <c r="AS53">
        <v>5</v>
      </c>
      <c r="AT53">
        <v>4</v>
      </c>
      <c r="AU53">
        <v>2</v>
      </c>
      <c r="AV53">
        <v>1</v>
      </c>
      <c r="AW53">
        <v>3</v>
      </c>
      <c r="AX53">
        <v>5</v>
      </c>
      <c r="AY53">
        <v>3</v>
      </c>
      <c r="AZ53">
        <v>5</v>
      </c>
      <c r="BA53">
        <v>5</v>
      </c>
      <c r="BB53">
        <v>2</v>
      </c>
      <c r="BC53">
        <v>3</v>
      </c>
      <c r="BD53">
        <v>3</v>
      </c>
      <c r="BE53">
        <v>4</v>
      </c>
      <c r="BF53">
        <v>5</v>
      </c>
      <c r="BG53">
        <v>2</v>
      </c>
      <c r="BH53">
        <v>2</v>
      </c>
      <c r="BI53">
        <v>5</v>
      </c>
      <c r="BJ53">
        <v>5</v>
      </c>
      <c r="BK53">
        <v>3</v>
      </c>
      <c r="BL53" t="str">
        <f t="shared" si="10"/>
        <v/>
      </c>
      <c r="BM53" t="str">
        <f t="shared" si="11"/>
        <v/>
      </c>
      <c r="BN53">
        <v>2</v>
      </c>
      <c r="BO53">
        <v>4</v>
      </c>
      <c r="BP53" t="str">
        <f t="shared" si="12"/>
        <v>OK</v>
      </c>
      <c r="BQ53">
        <v>1</v>
      </c>
      <c r="BU53">
        <v>1</v>
      </c>
      <c r="BW53">
        <v>1</v>
      </c>
      <c r="BX53">
        <v>1</v>
      </c>
      <c r="CA53">
        <f t="shared" si="13"/>
        <v>1</v>
      </c>
      <c r="CC53">
        <v>1</v>
      </c>
      <c r="CD53">
        <v>1</v>
      </c>
      <c r="CE53">
        <v>1</v>
      </c>
      <c r="CF53">
        <v>1</v>
      </c>
      <c r="CJ53" t="s">
        <v>207</v>
      </c>
      <c r="CK53" s="1">
        <v>42018</v>
      </c>
      <c r="CL53" s="2">
        <v>0.94598379629629636</v>
      </c>
    </row>
    <row r="54" spans="1:90" x14ac:dyDescent="0.3">
      <c r="A54" t="s">
        <v>208</v>
      </c>
      <c r="B54">
        <f t="shared" si="0"/>
        <v>0</v>
      </c>
      <c r="C54">
        <v>2015</v>
      </c>
      <c r="D54" t="s">
        <v>75</v>
      </c>
      <c r="E54" t="s">
        <v>76</v>
      </c>
      <c r="F54" t="s">
        <v>86</v>
      </c>
      <c r="G54">
        <f t="shared" si="1"/>
        <v>2</v>
      </c>
      <c r="H54">
        <f t="shared" si="2"/>
        <v>1</v>
      </c>
      <c r="I54">
        <f t="shared" si="3"/>
        <v>1</v>
      </c>
      <c r="J54">
        <f t="shared" si="4"/>
        <v>0</v>
      </c>
      <c r="P54" t="s">
        <v>79</v>
      </c>
      <c r="Q54" t="s">
        <v>80</v>
      </c>
      <c r="R54" t="s">
        <v>81</v>
      </c>
      <c r="S54">
        <f t="shared" si="5"/>
        <v>1</v>
      </c>
      <c r="T54">
        <f t="shared" si="6"/>
        <v>4</v>
      </c>
      <c r="U54" t="str">
        <f t="shared" si="7"/>
        <v>YES</v>
      </c>
      <c r="V54" t="str">
        <f t="shared" si="8"/>
        <v>FALSE</v>
      </c>
      <c r="W54">
        <v>1</v>
      </c>
      <c r="AC54" t="s">
        <v>105</v>
      </c>
      <c r="AD54">
        <f t="shared" si="9"/>
        <v>4</v>
      </c>
      <c r="AH54">
        <v>1</v>
      </c>
      <c r="AI54">
        <v>1</v>
      </c>
      <c r="AK54">
        <v>1</v>
      </c>
      <c r="AN54">
        <v>1</v>
      </c>
      <c r="AR54">
        <v>4</v>
      </c>
      <c r="AS54">
        <v>3</v>
      </c>
      <c r="AT54">
        <v>2</v>
      </c>
      <c r="AU54">
        <v>2</v>
      </c>
      <c r="AV54">
        <v>2</v>
      </c>
      <c r="AW54">
        <v>2</v>
      </c>
      <c r="AX54">
        <v>4</v>
      </c>
      <c r="AY54">
        <v>4</v>
      </c>
      <c r="AZ54">
        <v>4</v>
      </c>
      <c r="BA54">
        <v>2</v>
      </c>
      <c r="BB54">
        <v>2</v>
      </c>
      <c r="BC54">
        <v>3</v>
      </c>
      <c r="BD54">
        <v>2</v>
      </c>
      <c r="BE54">
        <v>2</v>
      </c>
      <c r="BF54">
        <v>2</v>
      </c>
      <c r="BG54">
        <v>3</v>
      </c>
      <c r="BH54">
        <v>3</v>
      </c>
      <c r="BI54">
        <v>3</v>
      </c>
      <c r="BJ54">
        <v>3</v>
      </c>
      <c r="BK54">
        <v>2</v>
      </c>
      <c r="BL54" t="str">
        <f t="shared" si="10"/>
        <v/>
      </c>
      <c r="BM54">
        <f t="shared" si="11"/>
        <v>1</v>
      </c>
      <c r="BN54">
        <v>1</v>
      </c>
      <c r="BO54">
        <v>1</v>
      </c>
      <c r="BP54" t="str">
        <f t="shared" si="12"/>
        <v>NONE</v>
      </c>
      <c r="BQ54">
        <v>1</v>
      </c>
      <c r="BZ54">
        <v>1</v>
      </c>
      <c r="CA54">
        <f t="shared" si="13"/>
        <v>0</v>
      </c>
      <c r="CD54">
        <v>1</v>
      </c>
      <c r="CJ54" t="s">
        <v>209</v>
      </c>
      <c r="CK54" s="1">
        <v>42019</v>
      </c>
      <c r="CL54" s="2">
        <v>3.4907407407407408E-2</v>
      </c>
    </row>
    <row r="55" spans="1:90" x14ac:dyDescent="0.3">
      <c r="A55" t="s">
        <v>210</v>
      </c>
      <c r="B55">
        <f t="shared" si="0"/>
        <v>0</v>
      </c>
      <c r="C55">
        <v>2015</v>
      </c>
      <c r="D55" t="s">
        <v>75</v>
      </c>
      <c r="E55" t="s">
        <v>76</v>
      </c>
      <c r="F55" t="s">
        <v>131</v>
      </c>
      <c r="G55">
        <f t="shared" si="1"/>
        <v>3</v>
      </c>
      <c r="H55">
        <f t="shared" si="2"/>
        <v>0</v>
      </c>
      <c r="I55">
        <f t="shared" si="3"/>
        <v>1</v>
      </c>
      <c r="J55">
        <f t="shared" si="4"/>
        <v>1</v>
      </c>
      <c r="P55" t="s">
        <v>79</v>
      </c>
      <c r="Q55" t="s">
        <v>90</v>
      </c>
      <c r="R55" t="s">
        <v>126</v>
      </c>
      <c r="S55">
        <f t="shared" si="5"/>
        <v>0</v>
      </c>
      <c r="T55">
        <f t="shared" si="6"/>
        <v>2</v>
      </c>
      <c r="U55" t="str">
        <f t="shared" si="7"/>
        <v>NO</v>
      </c>
      <c r="V55" t="str">
        <f t="shared" si="8"/>
        <v>FALSE</v>
      </c>
      <c r="W55">
        <v>1</v>
      </c>
      <c r="AC55" t="s">
        <v>105</v>
      </c>
      <c r="AD55">
        <f t="shared" si="9"/>
        <v>2</v>
      </c>
      <c r="AM55">
        <v>1</v>
      </c>
      <c r="AN55">
        <v>1</v>
      </c>
      <c r="AR55">
        <v>2</v>
      </c>
      <c r="AS55">
        <v>1</v>
      </c>
      <c r="AT55">
        <v>2</v>
      </c>
      <c r="AU55">
        <v>2</v>
      </c>
      <c r="AV55">
        <v>2</v>
      </c>
      <c r="AW55">
        <v>1</v>
      </c>
      <c r="AX55">
        <v>4</v>
      </c>
      <c r="AY55">
        <v>1</v>
      </c>
      <c r="AZ55">
        <v>4</v>
      </c>
      <c r="BA55">
        <v>2</v>
      </c>
      <c r="BB55">
        <v>3</v>
      </c>
      <c r="BC55">
        <v>2</v>
      </c>
      <c r="BD55">
        <v>2</v>
      </c>
      <c r="BE55">
        <v>2</v>
      </c>
      <c r="BF55">
        <v>4</v>
      </c>
      <c r="BG55">
        <v>1</v>
      </c>
      <c r="BH55">
        <v>3</v>
      </c>
      <c r="BI55">
        <v>2</v>
      </c>
      <c r="BJ55">
        <v>2</v>
      </c>
      <c r="BK55">
        <v>2</v>
      </c>
      <c r="BL55" t="str">
        <f t="shared" si="10"/>
        <v/>
      </c>
      <c r="BM55">
        <f t="shared" si="11"/>
        <v>1</v>
      </c>
      <c r="BN55">
        <v>1</v>
      </c>
      <c r="BO55">
        <v>1</v>
      </c>
      <c r="BP55" t="str">
        <f t="shared" si="12"/>
        <v>NONE</v>
      </c>
      <c r="BZ55">
        <v>1</v>
      </c>
      <c r="CA55">
        <f t="shared" si="13"/>
        <v>0</v>
      </c>
      <c r="CD55">
        <v>1</v>
      </c>
      <c r="CF55">
        <v>1</v>
      </c>
      <c r="CJ55" t="s">
        <v>211</v>
      </c>
      <c r="CK55" s="1">
        <v>42016</v>
      </c>
      <c r="CL55" s="2">
        <v>0.59990740740740744</v>
      </c>
    </row>
    <row r="56" spans="1:90" x14ac:dyDescent="0.3">
      <c r="A56" t="s">
        <v>212</v>
      </c>
      <c r="B56">
        <f t="shared" si="0"/>
        <v>2</v>
      </c>
      <c r="C56">
        <v>2015</v>
      </c>
      <c r="D56" t="s">
        <v>94</v>
      </c>
      <c r="E56" t="s">
        <v>85</v>
      </c>
      <c r="F56" t="s">
        <v>86</v>
      </c>
      <c r="G56">
        <f t="shared" si="1"/>
        <v>2</v>
      </c>
      <c r="H56">
        <f t="shared" si="2"/>
        <v>0</v>
      </c>
      <c r="I56">
        <f t="shared" si="3"/>
        <v>1</v>
      </c>
      <c r="J56">
        <f t="shared" si="4"/>
        <v>1</v>
      </c>
      <c r="K56" t="s">
        <v>78</v>
      </c>
      <c r="L56" t="s">
        <v>78</v>
      </c>
      <c r="P56" t="s">
        <v>90</v>
      </c>
      <c r="Q56" t="s">
        <v>90</v>
      </c>
      <c r="R56" t="s">
        <v>81</v>
      </c>
      <c r="S56">
        <f t="shared" si="5"/>
        <v>1</v>
      </c>
      <c r="T56">
        <f t="shared" si="6"/>
        <v>2</v>
      </c>
      <c r="U56" t="str">
        <f t="shared" si="7"/>
        <v>NO</v>
      </c>
      <c r="V56" t="str">
        <f t="shared" si="8"/>
        <v>FALSE</v>
      </c>
      <c r="W56">
        <v>1</v>
      </c>
      <c r="AC56" t="s">
        <v>91</v>
      </c>
      <c r="AD56">
        <f t="shared" si="9"/>
        <v>4</v>
      </c>
      <c r="AH56">
        <v>1</v>
      </c>
      <c r="AM56">
        <v>1</v>
      </c>
      <c r="AN56">
        <v>1</v>
      </c>
      <c r="AO56">
        <v>1</v>
      </c>
      <c r="AR56">
        <v>2</v>
      </c>
      <c r="AS56">
        <v>4</v>
      </c>
      <c r="AT56">
        <v>4</v>
      </c>
      <c r="AU56">
        <v>2</v>
      </c>
      <c r="AV56">
        <v>1</v>
      </c>
      <c r="AW56">
        <v>4</v>
      </c>
      <c r="AX56">
        <v>4</v>
      </c>
      <c r="AY56">
        <v>4</v>
      </c>
      <c r="AZ56">
        <v>4</v>
      </c>
      <c r="BA56">
        <v>1</v>
      </c>
      <c r="BB56">
        <v>3</v>
      </c>
      <c r="BC56">
        <v>3</v>
      </c>
      <c r="BD56">
        <v>1</v>
      </c>
      <c r="BE56">
        <v>3</v>
      </c>
      <c r="BF56">
        <v>4</v>
      </c>
      <c r="BG56">
        <v>2</v>
      </c>
      <c r="BH56">
        <v>4</v>
      </c>
      <c r="BI56">
        <v>5</v>
      </c>
      <c r="BJ56">
        <v>4</v>
      </c>
      <c r="BK56">
        <v>4</v>
      </c>
      <c r="BL56">
        <f t="shared" si="10"/>
        <v>1</v>
      </c>
      <c r="BM56" t="str">
        <f t="shared" si="11"/>
        <v/>
      </c>
      <c r="BN56">
        <v>3</v>
      </c>
      <c r="BO56">
        <v>3</v>
      </c>
      <c r="BP56" t="str">
        <f t="shared" si="12"/>
        <v>NONE</v>
      </c>
      <c r="BU56">
        <v>1</v>
      </c>
      <c r="BV56">
        <v>1</v>
      </c>
      <c r="BX56">
        <v>1</v>
      </c>
      <c r="BZ56">
        <v>1</v>
      </c>
      <c r="CA56">
        <f t="shared" si="13"/>
        <v>1</v>
      </c>
      <c r="CD56">
        <v>1</v>
      </c>
      <c r="CJ56" t="s">
        <v>213</v>
      </c>
      <c r="CK56" s="1">
        <v>42024</v>
      </c>
      <c r="CL56" s="2">
        <v>6.5509259259259262E-3</v>
      </c>
    </row>
    <row r="57" spans="1:90" x14ac:dyDescent="0.3">
      <c r="A57" t="s">
        <v>214</v>
      </c>
      <c r="B57">
        <f t="shared" si="0"/>
        <v>0</v>
      </c>
      <c r="C57">
        <v>2015</v>
      </c>
      <c r="D57" t="s">
        <v>75</v>
      </c>
      <c r="E57" t="s">
        <v>76</v>
      </c>
      <c r="F57" t="s">
        <v>86</v>
      </c>
      <c r="G57">
        <f t="shared" si="1"/>
        <v>2</v>
      </c>
      <c r="H57">
        <f t="shared" si="2"/>
        <v>1</v>
      </c>
      <c r="I57">
        <f t="shared" si="3"/>
        <v>1</v>
      </c>
      <c r="J57">
        <f t="shared" si="4"/>
        <v>0</v>
      </c>
      <c r="P57" t="s">
        <v>79</v>
      </c>
      <c r="Q57" t="s">
        <v>80</v>
      </c>
      <c r="R57" t="s">
        <v>81</v>
      </c>
      <c r="S57">
        <f t="shared" si="5"/>
        <v>1</v>
      </c>
      <c r="T57">
        <f t="shared" si="6"/>
        <v>4</v>
      </c>
      <c r="U57" t="str">
        <f t="shared" si="7"/>
        <v>YES</v>
      </c>
      <c r="V57" t="str">
        <f t="shared" si="8"/>
        <v>FALSE</v>
      </c>
      <c r="W57">
        <v>1</v>
      </c>
      <c r="AC57" t="s">
        <v>109</v>
      </c>
      <c r="AD57">
        <f t="shared" si="9"/>
        <v>2</v>
      </c>
      <c r="AH57">
        <v>1</v>
      </c>
      <c r="AN57">
        <v>1</v>
      </c>
      <c r="AR57">
        <v>4</v>
      </c>
      <c r="AS57">
        <v>2</v>
      </c>
      <c r="AT57">
        <v>5</v>
      </c>
      <c r="AU57">
        <v>2</v>
      </c>
      <c r="AV57">
        <v>2</v>
      </c>
      <c r="AW57">
        <v>4</v>
      </c>
      <c r="AX57">
        <v>5</v>
      </c>
      <c r="AY57">
        <v>5</v>
      </c>
      <c r="AZ57">
        <v>5</v>
      </c>
      <c r="BA57">
        <v>4</v>
      </c>
      <c r="BB57">
        <v>4</v>
      </c>
      <c r="BC57">
        <v>4</v>
      </c>
      <c r="BD57">
        <v>4</v>
      </c>
      <c r="BE57">
        <v>3</v>
      </c>
      <c r="BF57">
        <v>4</v>
      </c>
      <c r="BG57">
        <v>3</v>
      </c>
      <c r="BH57">
        <v>3</v>
      </c>
      <c r="BI57">
        <v>5</v>
      </c>
      <c r="BJ57">
        <v>4</v>
      </c>
      <c r="BK57">
        <v>3</v>
      </c>
      <c r="BL57" t="str">
        <f t="shared" si="10"/>
        <v/>
      </c>
      <c r="BM57" t="str">
        <f t="shared" si="11"/>
        <v/>
      </c>
      <c r="BN57">
        <v>4</v>
      </c>
      <c r="BO57">
        <v>4</v>
      </c>
      <c r="BP57" t="str">
        <f t="shared" si="12"/>
        <v>OK</v>
      </c>
      <c r="BW57">
        <v>1</v>
      </c>
      <c r="BX57">
        <v>1</v>
      </c>
      <c r="CA57">
        <f t="shared" si="13"/>
        <v>0</v>
      </c>
      <c r="CD57">
        <v>1</v>
      </c>
      <c r="CE57">
        <v>1</v>
      </c>
      <c r="CF57">
        <v>1</v>
      </c>
      <c r="CJ57" t="s">
        <v>215</v>
      </c>
      <c r="CK57" s="1">
        <v>42016</v>
      </c>
      <c r="CL57" s="2">
        <v>0.62646990740740738</v>
      </c>
    </row>
    <row r="58" spans="1:90" x14ac:dyDescent="0.3">
      <c r="A58" t="s">
        <v>216</v>
      </c>
      <c r="B58">
        <f t="shared" si="0"/>
        <v>5</v>
      </c>
      <c r="C58">
        <v>2015</v>
      </c>
      <c r="D58" t="s">
        <v>75</v>
      </c>
      <c r="E58" t="s">
        <v>85</v>
      </c>
      <c r="F58" t="s">
        <v>86</v>
      </c>
      <c r="G58">
        <f t="shared" si="1"/>
        <v>2</v>
      </c>
      <c r="H58">
        <f t="shared" si="2"/>
        <v>0</v>
      </c>
      <c r="I58">
        <f t="shared" si="3"/>
        <v>1</v>
      </c>
      <c r="J58">
        <f t="shared" si="4"/>
        <v>1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79</v>
      </c>
      <c r="R58" t="s">
        <v>90</v>
      </c>
      <c r="S58">
        <f t="shared" si="5"/>
        <v>0</v>
      </c>
      <c r="T58">
        <f t="shared" si="6"/>
        <v>2</v>
      </c>
      <c r="U58" t="str">
        <f t="shared" si="7"/>
        <v>NO</v>
      </c>
      <c r="V58" t="str">
        <f t="shared" si="8"/>
        <v>FALSE</v>
      </c>
      <c r="W58">
        <v>1</v>
      </c>
      <c r="AC58" t="s">
        <v>105</v>
      </c>
      <c r="AD58">
        <f t="shared" si="9"/>
        <v>8</v>
      </c>
      <c r="AG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4</v>
      </c>
      <c r="AS58">
        <v>4</v>
      </c>
      <c r="AT58">
        <v>4</v>
      </c>
      <c r="AU58">
        <v>3</v>
      </c>
      <c r="AV58">
        <v>3</v>
      </c>
      <c r="AW58">
        <v>4</v>
      </c>
      <c r="AX58">
        <v>4</v>
      </c>
      <c r="AY58">
        <v>3</v>
      </c>
      <c r="AZ58">
        <v>4</v>
      </c>
      <c r="BA58">
        <v>4</v>
      </c>
      <c r="BB58">
        <v>3</v>
      </c>
      <c r="BC58">
        <v>4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4</v>
      </c>
      <c r="BL58">
        <f t="shared" si="10"/>
        <v>1</v>
      </c>
      <c r="BM58" t="str">
        <f t="shared" si="11"/>
        <v/>
      </c>
      <c r="BN58">
        <v>4</v>
      </c>
      <c r="BO58">
        <v>4</v>
      </c>
      <c r="BP58" t="str">
        <f t="shared" si="12"/>
        <v>GOOD</v>
      </c>
      <c r="BQ58">
        <v>1</v>
      </c>
      <c r="BS58">
        <v>1</v>
      </c>
      <c r="BX58">
        <v>1</v>
      </c>
      <c r="CA58">
        <f t="shared" si="13"/>
        <v>1</v>
      </c>
      <c r="CB58">
        <v>1</v>
      </c>
      <c r="CC58">
        <v>1</v>
      </c>
      <c r="CD58">
        <v>1</v>
      </c>
      <c r="CE58">
        <v>1</v>
      </c>
      <c r="CF58">
        <v>1</v>
      </c>
      <c r="CJ58" t="s">
        <v>217</v>
      </c>
      <c r="CK58" s="1">
        <v>42023</v>
      </c>
      <c r="CL58" s="2">
        <v>0.96144675925925915</v>
      </c>
    </row>
    <row r="59" spans="1:90" x14ac:dyDescent="0.3">
      <c r="A59" t="s">
        <v>218</v>
      </c>
      <c r="B59">
        <f t="shared" si="0"/>
        <v>0</v>
      </c>
      <c r="C59">
        <v>2015</v>
      </c>
      <c r="D59" t="s">
        <v>75</v>
      </c>
      <c r="E59" t="s">
        <v>85</v>
      </c>
      <c r="F59" t="s">
        <v>77</v>
      </c>
      <c r="G59">
        <f t="shared" si="1"/>
        <v>7</v>
      </c>
      <c r="H59">
        <f t="shared" si="2"/>
        <v>1</v>
      </c>
      <c r="I59">
        <f t="shared" si="3"/>
        <v>1</v>
      </c>
      <c r="J59">
        <f t="shared" si="4"/>
        <v>0</v>
      </c>
      <c r="P59" t="s">
        <v>79</v>
      </c>
      <c r="Q59" t="s">
        <v>80</v>
      </c>
      <c r="R59" t="s">
        <v>81</v>
      </c>
      <c r="S59">
        <f t="shared" si="5"/>
        <v>1</v>
      </c>
      <c r="T59">
        <f t="shared" si="6"/>
        <v>4</v>
      </c>
      <c r="U59" t="str">
        <f t="shared" si="7"/>
        <v>YES</v>
      </c>
      <c r="V59" t="str">
        <f t="shared" si="8"/>
        <v>FALSE</v>
      </c>
      <c r="W59">
        <v>1</v>
      </c>
      <c r="AC59" t="s">
        <v>87</v>
      </c>
      <c r="AD59">
        <f t="shared" si="9"/>
        <v>2</v>
      </c>
      <c r="AH59">
        <v>1</v>
      </c>
      <c r="AN59">
        <v>1</v>
      </c>
      <c r="AR59">
        <v>3</v>
      </c>
      <c r="AS59">
        <v>5</v>
      </c>
      <c r="AT59">
        <v>2</v>
      </c>
      <c r="AU59">
        <v>2</v>
      </c>
      <c r="AV59">
        <v>3</v>
      </c>
      <c r="AW59">
        <v>2</v>
      </c>
      <c r="AX59">
        <v>3</v>
      </c>
      <c r="AY59">
        <v>2</v>
      </c>
      <c r="AZ59">
        <v>4</v>
      </c>
      <c r="BA59">
        <v>1</v>
      </c>
      <c r="BB59">
        <v>3</v>
      </c>
      <c r="BC59">
        <v>2</v>
      </c>
      <c r="BD59">
        <v>1</v>
      </c>
      <c r="BE59">
        <v>3</v>
      </c>
      <c r="BF59">
        <v>4</v>
      </c>
      <c r="BG59">
        <v>2</v>
      </c>
      <c r="BH59">
        <v>3</v>
      </c>
      <c r="BI59">
        <v>3</v>
      </c>
      <c r="BJ59">
        <v>4</v>
      </c>
      <c r="BK59">
        <v>3</v>
      </c>
      <c r="BL59" t="str">
        <f t="shared" si="10"/>
        <v/>
      </c>
      <c r="BM59" t="str">
        <f t="shared" si="11"/>
        <v/>
      </c>
      <c r="BN59">
        <v>2</v>
      </c>
      <c r="BO59">
        <v>1</v>
      </c>
      <c r="BP59" t="str">
        <f t="shared" si="12"/>
        <v>NONE</v>
      </c>
      <c r="BZ59">
        <v>1</v>
      </c>
      <c r="CA59">
        <f t="shared" si="13"/>
        <v>0</v>
      </c>
      <c r="CD59">
        <v>1</v>
      </c>
      <c r="CF59">
        <v>1</v>
      </c>
      <c r="CJ59" t="s">
        <v>219</v>
      </c>
      <c r="CK59" s="1">
        <v>42018</v>
      </c>
      <c r="CL59" s="2">
        <v>0.87666666666666659</v>
      </c>
    </row>
    <row r="60" spans="1:90" x14ac:dyDescent="0.3">
      <c r="A60" t="s">
        <v>220</v>
      </c>
      <c r="B60">
        <f t="shared" si="0"/>
        <v>0</v>
      </c>
      <c r="C60">
        <v>2015</v>
      </c>
      <c r="D60" t="s">
        <v>75</v>
      </c>
      <c r="E60" t="s">
        <v>76</v>
      </c>
      <c r="F60" t="s">
        <v>77</v>
      </c>
      <c r="G60">
        <f t="shared" si="1"/>
        <v>7</v>
      </c>
      <c r="H60">
        <f t="shared" si="2"/>
        <v>1</v>
      </c>
      <c r="I60">
        <f t="shared" si="3"/>
        <v>1</v>
      </c>
      <c r="J60">
        <f t="shared" si="4"/>
        <v>0</v>
      </c>
      <c r="P60" t="s">
        <v>79</v>
      </c>
      <c r="Q60" t="s">
        <v>80</v>
      </c>
      <c r="R60" t="s">
        <v>126</v>
      </c>
      <c r="S60">
        <f t="shared" si="5"/>
        <v>0</v>
      </c>
      <c r="T60">
        <f t="shared" si="6"/>
        <v>3</v>
      </c>
      <c r="U60" t="str">
        <f t="shared" si="7"/>
        <v>NO</v>
      </c>
      <c r="V60" t="str">
        <f t="shared" si="8"/>
        <v>FALSE</v>
      </c>
      <c r="W60">
        <v>1</v>
      </c>
      <c r="AC60" t="s">
        <v>105</v>
      </c>
      <c r="AD60">
        <f t="shared" si="9"/>
        <v>3</v>
      </c>
      <c r="AH60">
        <v>1</v>
      </c>
      <c r="AK60">
        <v>1</v>
      </c>
      <c r="AN60">
        <v>1</v>
      </c>
      <c r="AR60">
        <v>4</v>
      </c>
      <c r="AS60">
        <v>4</v>
      </c>
      <c r="AT60">
        <v>4</v>
      </c>
      <c r="AU60">
        <v>3</v>
      </c>
      <c r="AV60">
        <v>3</v>
      </c>
      <c r="AW60">
        <v>3</v>
      </c>
      <c r="AX60">
        <v>4</v>
      </c>
      <c r="AY60">
        <v>4</v>
      </c>
      <c r="AZ60">
        <v>5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3</v>
      </c>
      <c r="BH60">
        <v>4</v>
      </c>
      <c r="BI60">
        <v>4</v>
      </c>
      <c r="BJ60">
        <v>4</v>
      </c>
      <c r="BK60">
        <v>3</v>
      </c>
      <c r="BL60" t="str">
        <f t="shared" si="10"/>
        <v/>
      </c>
      <c r="BM60" t="str">
        <f t="shared" si="11"/>
        <v/>
      </c>
      <c r="BN60">
        <v>4</v>
      </c>
      <c r="BO60">
        <v>3</v>
      </c>
      <c r="BP60" t="str">
        <f t="shared" si="12"/>
        <v>OK</v>
      </c>
      <c r="BU60">
        <v>1</v>
      </c>
      <c r="BX60">
        <v>1</v>
      </c>
      <c r="BZ60">
        <v>1</v>
      </c>
      <c r="CA60">
        <f t="shared" si="13"/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J60" t="s">
        <v>221</v>
      </c>
      <c r="CK60" s="1">
        <v>42019</v>
      </c>
      <c r="CL60" s="2">
        <v>0.94210648148148157</v>
      </c>
    </row>
    <row r="61" spans="1:90" x14ac:dyDescent="0.3">
      <c r="A61" t="s">
        <v>222</v>
      </c>
      <c r="B61">
        <f t="shared" si="0"/>
        <v>0</v>
      </c>
      <c r="C61">
        <v>2015</v>
      </c>
      <c r="D61" t="s">
        <v>75</v>
      </c>
      <c r="E61" t="s">
        <v>99</v>
      </c>
      <c r="F61" t="s">
        <v>131</v>
      </c>
      <c r="G61">
        <f t="shared" si="1"/>
        <v>3</v>
      </c>
      <c r="H61">
        <f t="shared" si="2"/>
        <v>0</v>
      </c>
      <c r="I61">
        <f t="shared" si="3"/>
        <v>1</v>
      </c>
      <c r="J61">
        <f t="shared" si="4"/>
        <v>1</v>
      </c>
      <c r="P61" t="s">
        <v>79</v>
      </c>
      <c r="Q61" t="s">
        <v>90</v>
      </c>
      <c r="R61" t="s">
        <v>126</v>
      </c>
      <c r="S61">
        <f t="shared" si="5"/>
        <v>0</v>
      </c>
      <c r="T61">
        <f t="shared" si="6"/>
        <v>2</v>
      </c>
      <c r="U61" t="str">
        <f t="shared" si="7"/>
        <v>NO</v>
      </c>
      <c r="V61" t="str">
        <f t="shared" si="8"/>
        <v>FALSE</v>
      </c>
      <c r="W61">
        <v>1</v>
      </c>
      <c r="AC61" t="s">
        <v>102</v>
      </c>
      <c r="AD61">
        <f t="shared" si="9"/>
        <v>3</v>
      </c>
      <c r="AH61">
        <v>1</v>
      </c>
      <c r="AN61">
        <v>1</v>
      </c>
      <c r="AO61">
        <v>1</v>
      </c>
      <c r="AR61">
        <v>3</v>
      </c>
      <c r="AS61">
        <v>3</v>
      </c>
      <c r="AT61">
        <v>3</v>
      </c>
      <c r="AU61">
        <v>1</v>
      </c>
      <c r="AV61">
        <v>1</v>
      </c>
      <c r="AW61">
        <v>2</v>
      </c>
      <c r="AX61">
        <v>4</v>
      </c>
      <c r="AY61">
        <v>2</v>
      </c>
      <c r="AZ61">
        <v>4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4</v>
      </c>
      <c r="BJ61">
        <v>4</v>
      </c>
      <c r="BK61">
        <v>2</v>
      </c>
      <c r="BL61" t="str">
        <f t="shared" si="10"/>
        <v/>
      </c>
      <c r="BM61">
        <f t="shared" si="11"/>
        <v>1</v>
      </c>
      <c r="BN61">
        <v>1</v>
      </c>
      <c r="BO61">
        <v>1</v>
      </c>
      <c r="BP61" t="str">
        <f t="shared" si="12"/>
        <v>NONE</v>
      </c>
      <c r="BU61">
        <v>1</v>
      </c>
      <c r="CA61">
        <f t="shared" si="13"/>
        <v>0</v>
      </c>
      <c r="CD61">
        <v>1</v>
      </c>
      <c r="CF61">
        <v>1</v>
      </c>
      <c r="CI61">
        <v>1</v>
      </c>
      <c r="CJ61" t="s">
        <v>223</v>
      </c>
      <c r="CK61" s="1">
        <v>42016</v>
      </c>
      <c r="CL61" s="2">
        <v>0.58359953703703704</v>
      </c>
    </row>
    <row r="62" spans="1:90" x14ac:dyDescent="0.3">
      <c r="A62" t="s">
        <v>224</v>
      </c>
      <c r="B62">
        <f t="shared" si="0"/>
        <v>4</v>
      </c>
      <c r="C62">
        <v>2015</v>
      </c>
      <c r="D62" t="s">
        <v>75</v>
      </c>
      <c r="E62" t="s">
        <v>85</v>
      </c>
      <c r="F62" t="s">
        <v>86</v>
      </c>
      <c r="G62">
        <f t="shared" si="1"/>
        <v>2</v>
      </c>
      <c r="H62">
        <f t="shared" si="2"/>
        <v>1</v>
      </c>
      <c r="I62">
        <f t="shared" si="3"/>
        <v>1</v>
      </c>
      <c r="J62">
        <f t="shared" si="4"/>
        <v>0</v>
      </c>
      <c r="K62" t="s">
        <v>78</v>
      </c>
      <c r="L62" t="s">
        <v>78</v>
      </c>
      <c r="M62" t="s">
        <v>78</v>
      </c>
      <c r="N62" t="s">
        <v>78</v>
      </c>
      <c r="P62" t="s">
        <v>79</v>
      </c>
      <c r="Q62" t="s">
        <v>80</v>
      </c>
      <c r="R62" t="s">
        <v>96</v>
      </c>
      <c r="S62">
        <f t="shared" si="5"/>
        <v>0</v>
      </c>
      <c r="T62">
        <f t="shared" si="6"/>
        <v>3</v>
      </c>
      <c r="U62" t="str">
        <f t="shared" si="7"/>
        <v>NO</v>
      </c>
      <c r="V62" t="str">
        <f t="shared" si="8"/>
        <v>FALSE</v>
      </c>
      <c r="W62">
        <v>1</v>
      </c>
      <c r="AC62" t="s">
        <v>87</v>
      </c>
      <c r="AD62">
        <f t="shared" si="9"/>
        <v>0</v>
      </c>
      <c r="AR62">
        <v>3</v>
      </c>
      <c r="AS62">
        <v>4</v>
      </c>
      <c r="AT62">
        <v>3</v>
      </c>
      <c r="AU62">
        <v>2</v>
      </c>
      <c r="AV62">
        <v>2</v>
      </c>
      <c r="AW62">
        <v>2</v>
      </c>
      <c r="AX62">
        <v>4</v>
      </c>
      <c r="AY62">
        <v>2</v>
      </c>
      <c r="AZ62">
        <v>4</v>
      </c>
      <c r="BA62">
        <v>2</v>
      </c>
      <c r="BB62">
        <v>4</v>
      </c>
      <c r="BC62">
        <v>4</v>
      </c>
      <c r="BD62">
        <v>2</v>
      </c>
      <c r="BE62">
        <v>4</v>
      </c>
      <c r="BF62">
        <v>4</v>
      </c>
      <c r="BG62">
        <v>3</v>
      </c>
      <c r="BH62">
        <v>2</v>
      </c>
      <c r="BI62">
        <v>3</v>
      </c>
      <c r="BJ62">
        <v>4</v>
      </c>
      <c r="BK62">
        <v>4</v>
      </c>
      <c r="BL62">
        <f t="shared" si="10"/>
        <v>1</v>
      </c>
      <c r="BM62" t="str">
        <f t="shared" si="11"/>
        <v/>
      </c>
      <c r="BN62">
        <v>2</v>
      </c>
      <c r="BO62">
        <v>2</v>
      </c>
      <c r="BP62" t="str">
        <f t="shared" si="12"/>
        <v>NONE</v>
      </c>
      <c r="BS62">
        <v>1</v>
      </c>
      <c r="CA62">
        <f t="shared" si="13"/>
        <v>0</v>
      </c>
      <c r="CD62">
        <v>1</v>
      </c>
      <c r="CJ62" t="s">
        <v>225</v>
      </c>
      <c r="CK62" s="1">
        <v>42020</v>
      </c>
      <c r="CL62" s="2">
        <v>2.0474537037037038E-2</v>
      </c>
    </row>
    <row r="63" spans="1:90" x14ac:dyDescent="0.3">
      <c r="A63" t="s">
        <v>226</v>
      </c>
      <c r="B63">
        <f t="shared" si="0"/>
        <v>0</v>
      </c>
      <c r="C63">
        <v>2015</v>
      </c>
      <c r="D63" t="s">
        <v>75</v>
      </c>
      <c r="E63" t="s">
        <v>99</v>
      </c>
      <c r="F63" t="s">
        <v>131</v>
      </c>
      <c r="G63">
        <f t="shared" si="1"/>
        <v>3</v>
      </c>
      <c r="H63">
        <f t="shared" si="2"/>
        <v>0</v>
      </c>
      <c r="I63">
        <f t="shared" si="3"/>
        <v>0</v>
      </c>
      <c r="J63">
        <f t="shared" si="4"/>
        <v>0</v>
      </c>
      <c r="P63" t="s">
        <v>79</v>
      </c>
      <c r="R63" t="s">
        <v>113</v>
      </c>
      <c r="S63">
        <f t="shared" si="5"/>
        <v>0</v>
      </c>
      <c r="T63">
        <f t="shared" si="6"/>
        <v>1</v>
      </c>
      <c r="U63" t="str">
        <f t="shared" si="7"/>
        <v>NO</v>
      </c>
      <c r="V63" t="str">
        <f t="shared" si="8"/>
        <v>FALSE</v>
      </c>
      <c r="Y63">
        <v>1</v>
      </c>
      <c r="AC63" t="s">
        <v>109</v>
      </c>
      <c r="AD63">
        <f t="shared" si="9"/>
        <v>0</v>
      </c>
      <c r="AR63">
        <v>2</v>
      </c>
      <c r="AS63">
        <v>3</v>
      </c>
      <c r="AT63">
        <v>4</v>
      </c>
      <c r="AU63">
        <v>1</v>
      </c>
      <c r="AV63">
        <v>1</v>
      </c>
      <c r="AW63">
        <v>2</v>
      </c>
      <c r="AX63">
        <v>2</v>
      </c>
      <c r="AY63">
        <v>1</v>
      </c>
      <c r="AZ63">
        <v>2</v>
      </c>
      <c r="BA63">
        <v>2</v>
      </c>
      <c r="BB63">
        <v>3</v>
      </c>
      <c r="BC63">
        <v>1</v>
      </c>
      <c r="BD63">
        <v>2</v>
      </c>
      <c r="BE63">
        <v>1</v>
      </c>
      <c r="BF63">
        <v>2</v>
      </c>
      <c r="BG63">
        <v>3</v>
      </c>
      <c r="BH63">
        <v>1</v>
      </c>
      <c r="BI63">
        <v>4</v>
      </c>
      <c r="BJ63">
        <v>3</v>
      </c>
      <c r="BK63">
        <v>2</v>
      </c>
      <c r="BL63" t="str">
        <f t="shared" si="10"/>
        <v/>
      </c>
      <c r="BM63">
        <f t="shared" si="11"/>
        <v>1</v>
      </c>
      <c r="BN63">
        <v>4</v>
      </c>
      <c r="BO63">
        <v>1</v>
      </c>
      <c r="BP63" t="str">
        <f t="shared" si="12"/>
        <v>OK</v>
      </c>
      <c r="CA63">
        <f t="shared" si="13"/>
        <v>0</v>
      </c>
      <c r="CJ63" t="s">
        <v>227</v>
      </c>
      <c r="CK63" s="1">
        <v>42019</v>
      </c>
      <c r="CL63" s="2">
        <v>0.8030787037037036</v>
      </c>
    </row>
    <row r="64" spans="1:90" x14ac:dyDescent="0.3">
      <c r="A64" t="s">
        <v>228</v>
      </c>
      <c r="B64">
        <f t="shared" si="0"/>
        <v>0</v>
      </c>
      <c r="C64">
        <v>2015</v>
      </c>
      <c r="D64" t="s">
        <v>75</v>
      </c>
      <c r="E64" t="s">
        <v>76</v>
      </c>
      <c r="F64" t="s">
        <v>86</v>
      </c>
      <c r="G64">
        <f t="shared" si="1"/>
        <v>2</v>
      </c>
      <c r="H64">
        <f t="shared" si="2"/>
        <v>1</v>
      </c>
      <c r="I64">
        <f t="shared" si="3"/>
        <v>1</v>
      </c>
      <c r="J64">
        <f t="shared" si="4"/>
        <v>0</v>
      </c>
      <c r="P64" t="s">
        <v>79</v>
      </c>
      <c r="R64" t="s">
        <v>81</v>
      </c>
      <c r="S64">
        <f t="shared" si="5"/>
        <v>1</v>
      </c>
      <c r="T64">
        <f t="shared" si="6"/>
        <v>3</v>
      </c>
      <c r="U64" t="str">
        <f t="shared" si="7"/>
        <v>NO</v>
      </c>
      <c r="V64" t="str">
        <f t="shared" si="8"/>
        <v>FALSE</v>
      </c>
      <c r="W64">
        <v>1</v>
      </c>
      <c r="AC64" t="s">
        <v>102</v>
      </c>
      <c r="AD64">
        <f t="shared" si="9"/>
        <v>2</v>
      </c>
      <c r="AH64">
        <v>1</v>
      </c>
      <c r="AI64">
        <v>1</v>
      </c>
      <c r="AR64">
        <v>2</v>
      </c>
      <c r="AS64">
        <v>4</v>
      </c>
      <c r="AT64">
        <v>3</v>
      </c>
      <c r="AU64">
        <v>1</v>
      </c>
      <c r="AV64">
        <v>1</v>
      </c>
      <c r="AW64">
        <v>1</v>
      </c>
      <c r="AX64">
        <v>5</v>
      </c>
      <c r="AY64">
        <v>1</v>
      </c>
      <c r="AZ64">
        <v>5</v>
      </c>
      <c r="BA64">
        <v>1</v>
      </c>
      <c r="BB64">
        <v>4</v>
      </c>
      <c r="BC64">
        <v>3</v>
      </c>
      <c r="BD64">
        <v>1</v>
      </c>
      <c r="BE64">
        <v>3</v>
      </c>
      <c r="BF64">
        <v>4</v>
      </c>
      <c r="BG64">
        <v>1</v>
      </c>
      <c r="BH64">
        <v>1</v>
      </c>
      <c r="BI64">
        <v>5</v>
      </c>
      <c r="BJ64">
        <v>5</v>
      </c>
      <c r="BK64">
        <v>1</v>
      </c>
      <c r="BL64" t="str">
        <f t="shared" si="10"/>
        <v/>
      </c>
      <c r="BM64">
        <f t="shared" si="11"/>
        <v>1</v>
      </c>
      <c r="BN64">
        <v>1</v>
      </c>
      <c r="BO64">
        <v>1</v>
      </c>
      <c r="BP64" t="str">
        <f t="shared" si="12"/>
        <v>NONE</v>
      </c>
      <c r="CA64">
        <f t="shared" si="13"/>
        <v>0</v>
      </c>
      <c r="CB64">
        <v>1</v>
      </c>
      <c r="CD64">
        <v>1</v>
      </c>
      <c r="CF64">
        <v>1</v>
      </c>
      <c r="CJ64" t="s">
        <v>229</v>
      </c>
      <c r="CK64" s="1">
        <v>42018</v>
      </c>
      <c r="CL64" s="2">
        <v>0.87238425925925922</v>
      </c>
    </row>
    <row r="65" spans="1:90" x14ac:dyDescent="0.3">
      <c r="A65" t="s">
        <v>230</v>
      </c>
      <c r="B65">
        <f t="shared" si="0"/>
        <v>0</v>
      </c>
      <c r="C65">
        <v>2015</v>
      </c>
      <c r="D65" t="s">
        <v>75</v>
      </c>
      <c r="E65" t="s">
        <v>85</v>
      </c>
      <c r="F65" t="s">
        <v>231</v>
      </c>
      <c r="G65">
        <f t="shared" si="1"/>
        <v>4</v>
      </c>
      <c r="H65">
        <f t="shared" si="2"/>
        <v>1</v>
      </c>
      <c r="I65">
        <f t="shared" si="3"/>
        <v>1</v>
      </c>
      <c r="J65">
        <f t="shared" si="4"/>
        <v>0</v>
      </c>
      <c r="P65" t="s">
        <v>79</v>
      </c>
      <c r="Q65" t="s">
        <v>80</v>
      </c>
      <c r="R65" t="s">
        <v>81</v>
      </c>
      <c r="S65">
        <f t="shared" si="5"/>
        <v>1</v>
      </c>
      <c r="T65">
        <f t="shared" si="6"/>
        <v>4</v>
      </c>
      <c r="U65" t="str">
        <f t="shared" si="7"/>
        <v>YES</v>
      </c>
      <c r="V65" t="str">
        <f t="shared" si="8"/>
        <v>FALSE</v>
      </c>
      <c r="W65">
        <v>1</v>
      </c>
      <c r="AC65" t="s">
        <v>82</v>
      </c>
      <c r="AD65">
        <f t="shared" si="9"/>
        <v>0</v>
      </c>
      <c r="AR65">
        <v>3</v>
      </c>
      <c r="AS65">
        <v>5</v>
      </c>
      <c r="AT65">
        <v>4</v>
      </c>
      <c r="AU65">
        <v>1</v>
      </c>
      <c r="AV65">
        <v>1</v>
      </c>
      <c r="AW65">
        <v>2</v>
      </c>
      <c r="AX65">
        <v>3</v>
      </c>
      <c r="AY65">
        <v>3</v>
      </c>
      <c r="AZ65">
        <v>5</v>
      </c>
      <c r="BA65">
        <v>3</v>
      </c>
      <c r="BB65">
        <v>1</v>
      </c>
      <c r="BC65">
        <v>1</v>
      </c>
      <c r="BD65">
        <v>1</v>
      </c>
      <c r="BE65">
        <v>1</v>
      </c>
      <c r="BF65">
        <v>2</v>
      </c>
      <c r="BG65">
        <v>1</v>
      </c>
      <c r="BH65">
        <v>1</v>
      </c>
      <c r="BI65">
        <v>2</v>
      </c>
      <c r="BJ65">
        <v>4</v>
      </c>
      <c r="BK65">
        <v>3</v>
      </c>
      <c r="BL65" t="str">
        <f t="shared" si="10"/>
        <v/>
      </c>
      <c r="BM65" t="str">
        <f t="shared" si="11"/>
        <v/>
      </c>
      <c r="BN65">
        <v>1</v>
      </c>
      <c r="BO65">
        <v>1</v>
      </c>
      <c r="BP65" t="str">
        <f t="shared" si="12"/>
        <v>NONE</v>
      </c>
      <c r="BU65">
        <v>1</v>
      </c>
      <c r="CA65">
        <f t="shared" si="13"/>
        <v>0</v>
      </c>
      <c r="CD65">
        <v>1</v>
      </c>
      <c r="CJ65" t="s">
        <v>232</v>
      </c>
      <c r="CK65" s="1">
        <v>42017</v>
      </c>
      <c r="CL65" s="2">
        <v>0.48427083333333337</v>
      </c>
    </row>
    <row r="66" spans="1:90" x14ac:dyDescent="0.3">
      <c r="A66" t="s">
        <v>233</v>
      </c>
      <c r="B66">
        <f t="shared" ref="B66:B129" si="14">COUNTA(K66:O66)</f>
        <v>0</v>
      </c>
      <c r="C66">
        <v>2015</v>
      </c>
      <c r="D66" t="s">
        <v>75</v>
      </c>
      <c r="E66" t="s">
        <v>99</v>
      </c>
      <c r="F66" t="s">
        <v>77</v>
      </c>
      <c r="G66">
        <f t="shared" ref="G66:G129" si="15">IF(F66="Accounting",1,IF(F66="Finance",2,IF(F66="Marketing",3,IF(F66="Management",4,IF(F66="MIS",5,IF(F66="Supply Chain",6,7))))))</f>
        <v>7</v>
      </c>
      <c r="H66">
        <f t="shared" ref="H66:H129" si="16">IF(T66&gt;2,1,0)</f>
        <v>0</v>
      </c>
      <c r="I66">
        <f t="shared" ref="I66:I129" si="17">IF(T66&gt;1,1,0)</f>
        <v>0</v>
      </c>
      <c r="J66">
        <f t="shared" ref="J66:J129" si="18">IF(T66=2,1,0)</f>
        <v>0</v>
      </c>
      <c r="P66" t="s">
        <v>79</v>
      </c>
      <c r="Q66" t="s">
        <v>90</v>
      </c>
      <c r="R66" t="s">
        <v>185</v>
      </c>
      <c r="S66">
        <f t="shared" ref="S66:S129" si="19">IF(AND(R66="Apple Macbook", T66&gt;1), 1,0)</f>
        <v>0</v>
      </c>
      <c r="T66">
        <f t="shared" ref="T66:T129" si="20">W66+COUNTIF(P66, "iPod") + COUNTIF(Q66, "iPad") + COUNTIF(R66,"Apple Macbook")+COUNTIF(Q66, "iPad Mini")</f>
        <v>1</v>
      </c>
      <c r="U66" t="str">
        <f t="shared" ref="U66:U129" si="21">IF(T66=4, "YES", "NO")</f>
        <v>NO</v>
      </c>
      <c r="V66" t="str">
        <f t="shared" ref="V66:V129" si="22">IF(T66&gt;0, "FALSE", "TRUE")</f>
        <v>FALSE</v>
      </c>
      <c r="Y66">
        <v>1</v>
      </c>
      <c r="AC66" t="s">
        <v>102</v>
      </c>
      <c r="AD66">
        <f t="shared" ref="AD66:AD129" si="23">COUNT(AG66:AQ66)</f>
        <v>4</v>
      </c>
      <c r="AH66">
        <v>1</v>
      </c>
      <c r="AM66">
        <v>1</v>
      </c>
      <c r="AN66">
        <v>1</v>
      </c>
      <c r="AO66">
        <v>1</v>
      </c>
      <c r="AR66">
        <v>4</v>
      </c>
      <c r="AS66">
        <v>1</v>
      </c>
      <c r="AT66">
        <v>5</v>
      </c>
      <c r="AU66">
        <v>3</v>
      </c>
      <c r="AV66">
        <v>5</v>
      </c>
      <c r="AW66">
        <v>5</v>
      </c>
      <c r="AX66">
        <v>3</v>
      </c>
      <c r="AY66">
        <v>2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4</v>
      </c>
      <c r="BF66">
        <v>4</v>
      </c>
      <c r="BG66">
        <v>2</v>
      </c>
      <c r="BH66">
        <v>2</v>
      </c>
      <c r="BI66">
        <v>4</v>
      </c>
      <c r="BJ66">
        <v>4</v>
      </c>
      <c r="BK66">
        <v>4</v>
      </c>
      <c r="BL66">
        <f t="shared" ref="BL66:BL129" si="24">IF(BK66&gt;3,1,"")</f>
        <v>1</v>
      </c>
      <c r="BM66" t="str">
        <f t="shared" ref="BM66:BM129" si="25">IF(BK66&lt;3,1,"")</f>
        <v/>
      </c>
      <c r="BN66">
        <v>5</v>
      </c>
      <c r="BO66">
        <v>4</v>
      </c>
      <c r="BP66" t="str">
        <f t="shared" ref="BP66:BP129" si="26">IF(AND(AD66&gt;7,BN66&gt;3,BO66&gt;3),"GOOD",IF(OR(AD66&gt;7,BN66&gt;3,BO66&gt;3),"OK","NONE"))</f>
        <v>OK</v>
      </c>
      <c r="BQ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A66">
        <f t="shared" ref="CA66:CA129" si="27">IF(SUM(BQ66:BZ66)&gt;2,1,0)</f>
        <v>1</v>
      </c>
      <c r="CB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 t="s">
        <v>234</v>
      </c>
      <c r="CK66" s="1">
        <v>42018</v>
      </c>
      <c r="CL66" s="2">
        <v>0.86767361111111108</v>
      </c>
    </row>
    <row r="67" spans="1:90" x14ac:dyDescent="0.3">
      <c r="A67" t="s">
        <v>235</v>
      </c>
      <c r="B67">
        <f t="shared" si="14"/>
        <v>0</v>
      </c>
      <c r="C67">
        <v>2015</v>
      </c>
      <c r="D67" t="s">
        <v>75</v>
      </c>
      <c r="E67" t="s">
        <v>85</v>
      </c>
      <c r="F67" t="s">
        <v>131</v>
      </c>
      <c r="G67">
        <f t="shared" si="15"/>
        <v>3</v>
      </c>
      <c r="H67">
        <f t="shared" si="16"/>
        <v>1</v>
      </c>
      <c r="I67">
        <f t="shared" si="17"/>
        <v>1</v>
      </c>
      <c r="J67">
        <f t="shared" si="18"/>
        <v>0</v>
      </c>
      <c r="P67" t="s">
        <v>79</v>
      </c>
      <c r="Q67" t="s">
        <v>80</v>
      </c>
      <c r="R67" t="s">
        <v>81</v>
      </c>
      <c r="S67">
        <f t="shared" si="19"/>
        <v>1</v>
      </c>
      <c r="T67">
        <f t="shared" si="20"/>
        <v>4</v>
      </c>
      <c r="U67" t="str">
        <f t="shared" si="21"/>
        <v>YES</v>
      </c>
      <c r="V67" t="str">
        <f t="shared" si="22"/>
        <v>FALSE</v>
      </c>
      <c r="W67">
        <v>1</v>
      </c>
      <c r="AC67" t="s">
        <v>102</v>
      </c>
      <c r="AD67">
        <f t="shared" si="23"/>
        <v>7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R67">
        <v>5</v>
      </c>
      <c r="AS67">
        <v>5</v>
      </c>
      <c r="AT67">
        <v>5</v>
      </c>
      <c r="AU67">
        <v>3</v>
      </c>
      <c r="AV67">
        <v>3</v>
      </c>
      <c r="AW67">
        <v>3</v>
      </c>
      <c r="AX67">
        <v>4</v>
      </c>
      <c r="AY67">
        <v>2</v>
      </c>
      <c r="AZ67">
        <v>5</v>
      </c>
      <c r="BA67">
        <v>3</v>
      </c>
      <c r="BB67">
        <v>3</v>
      </c>
      <c r="BC67">
        <v>3</v>
      </c>
      <c r="BD67">
        <v>2</v>
      </c>
      <c r="BE67">
        <v>2</v>
      </c>
      <c r="BF67">
        <v>4</v>
      </c>
      <c r="BG67">
        <v>3</v>
      </c>
      <c r="BH67">
        <v>3</v>
      </c>
      <c r="BI67">
        <v>4</v>
      </c>
      <c r="BJ67">
        <v>4</v>
      </c>
      <c r="BK67">
        <v>4</v>
      </c>
      <c r="BL67">
        <f t="shared" si="24"/>
        <v>1</v>
      </c>
      <c r="BM67" t="str">
        <f t="shared" si="25"/>
        <v/>
      </c>
      <c r="BN67">
        <v>2</v>
      </c>
      <c r="BO67">
        <v>3</v>
      </c>
      <c r="BP67" t="str">
        <f t="shared" si="26"/>
        <v>NONE</v>
      </c>
      <c r="CA67">
        <f t="shared" si="27"/>
        <v>0</v>
      </c>
      <c r="CD67">
        <v>1</v>
      </c>
      <c r="CE67">
        <v>1</v>
      </c>
      <c r="CF67">
        <v>1</v>
      </c>
      <c r="CJ67" t="s">
        <v>236</v>
      </c>
      <c r="CK67" s="1">
        <v>42018</v>
      </c>
      <c r="CL67" s="2">
        <v>0.9444907407407408</v>
      </c>
    </row>
    <row r="68" spans="1:90" x14ac:dyDescent="0.3">
      <c r="A68" t="s">
        <v>237</v>
      </c>
      <c r="B68">
        <f t="shared" si="14"/>
        <v>5</v>
      </c>
      <c r="C68">
        <v>2015</v>
      </c>
      <c r="D68" t="s">
        <v>75</v>
      </c>
      <c r="E68" t="s">
        <v>85</v>
      </c>
      <c r="F68" t="s">
        <v>77</v>
      </c>
      <c r="G68">
        <f t="shared" si="15"/>
        <v>7</v>
      </c>
      <c r="H68">
        <f t="shared" si="16"/>
        <v>1</v>
      </c>
      <c r="I68">
        <f t="shared" si="17"/>
        <v>1</v>
      </c>
      <c r="J68">
        <f t="shared" si="18"/>
        <v>0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79</v>
      </c>
      <c r="Q68" t="s">
        <v>175</v>
      </c>
      <c r="R68" t="s">
        <v>81</v>
      </c>
      <c r="S68">
        <f t="shared" si="19"/>
        <v>1</v>
      </c>
      <c r="T68">
        <f t="shared" si="20"/>
        <v>3</v>
      </c>
      <c r="U68" t="str">
        <f t="shared" si="21"/>
        <v>NO</v>
      </c>
      <c r="V68" t="str">
        <f t="shared" si="22"/>
        <v>FALSE</v>
      </c>
      <c r="W68">
        <v>1</v>
      </c>
      <c r="AC68" t="s">
        <v>87</v>
      </c>
      <c r="AD68">
        <f t="shared" si="23"/>
        <v>0</v>
      </c>
      <c r="AR68">
        <v>4</v>
      </c>
      <c r="AS68">
        <v>4</v>
      </c>
      <c r="AT68">
        <v>4</v>
      </c>
      <c r="AU68">
        <v>2</v>
      </c>
      <c r="AV68">
        <v>2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2</v>
      </c>
      <c r="BH68">
        <v>2</v>
      </c>
      <c r="BI68">
        <v>4</v>
      </c>
      <c r="BJ68">
        <v>4</v>
      </c>
      <c r="BK68">
        <v>4</v>
      </c>
      <c r="BL68">
        <f t="shared" si="24"/>
        <v>1</v>
      </c>
      <c r="BM68" t="str">
        <f t="shared" si="25"/>
        <v/>
      </c>
      <c r="BN68">
        <v>2</v>
      </c>
      <c r="BO68">
        <v>4</v>
      </c>
      <c r="BP68" t="str">
        <f t="shared" si="26"/>
        <v>OK</v>
      </c>
      <c r="BQ68">
        <v>1</v>
      </c>
      <c r="BX68">
        <v>1</v>
      </c>
      <c r="CA68">
        <f t="shared" si="27"/>
        <v>0</v>
      </c>
      <c r="CD68">
        <v>1</v>
      </c>
      <c r="CE68">
        <v>1</v>
      </c>
      <c r="CI68">
        <v>1</v>
      </c>
      <c r="CJ68" t="s">
        <v>238</v>
      </c>
      <c r="CK68" s="1">
        <v>42019</v>
      </c>
      <c r="CL68" s="2">
        <v>0.62115740740740744</v>
      </c>
    </row>
    <row r="69" spans="1:90" x14ac:dyDescent="0.3">
      <c r="A69" t="s">
        <v>239</v>
      </c>
      <c r="B69">
        <f t="shared" si="14"/>
        <v>5</v>
      </c>
      <c r="C69">
        <v>2015</v>
      </c>
      <c r="D69" t="s">
        <v>75</v>
      </c>
      <c r="E69" t="s">
        <v>99</v>
      </c>
      <c r="F69" t="s">
        <v>77</v>
      </c>
      <c r="G69">
        <f t="shared" si="15"/>
        <v>7</v>
      </c>
      <c r="H69">
        <f t="shared" si="16"/>
        <v>0</v>
      </c>
      <c r="I69">
        <f t="shared" si="17"/>
        <v>1</v>
      </c>
      <c r="J69">
        <f t="shared" si="18"/>
        <v>1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79</v>
      </c>
      <c r="Q69" t="s">
        <v>80</v>
      </c>
      <c r="R69" t="s">
        <v>90</v>
      </c>
      <c r="S69">
        <f t="shared" si="19"/>
        <v>0</v>
      </c>
      <c r="T69">
        <f t="shared" si="20"/>
        <v>2</v>
      </c>
      <c r="U69" t="str">
        <f t="shared" si="21"/>
        <v>NO</v>
      </c>
      <c r="V69" t="str">
        <f t="shared" si="22"/>
        <v>FALSE</v>
      </c>
      <c r="X69">
        <v>1</v>
      </c>
      <c r="AC69" t="s">
        <v>91</v>
      </c>
      <c r="AD69">
        <f t="shared" si="23"/>
        <v>3</v>
      </c>
      <c r="AH69">
        <v>1</v>
      </c>
      <c r="AI69">
        <v>1</v>
      </c>
      <c r="AN69">
        <v>1</v>
      </c>
      <c r="AR69">
        <v>3</v>
      </c>
      <c r="AS69">
        <v>2</v>
      </c>
      <c r="AT69">
        <v>4</v>
      </c>
      <c r="AU69">
        <v>2</v>
      </c>
      <c r="AV69">
        <v>3</v>
      </c>
      <c r="AW69">
        <v>3</v>
      </c>
      <c r="AX69">
        <v>4</v>
      </c>
      <c r="AY69">
        <v>2</v>
      </c>
      <c r="AZ69">
        <v>5</v>
      </c>
      <c r="BA69">
        <v>4</v>
      </c>
      <c r="BB69">
        <v>3</v>
      </c>
      <c r="BC69">
        <v>3</v>
      </c>
      <c r="BD69">
        <v>4</v>
      </c>
      <c r="BE69">
        <v>3</v>
      </c>
      <c r="BF69">
        <v>3</v>
      </c>
      <c r="BG69">
        <v>2</v>
      </c>
      <c r="BH69">
        <v>2</v>
      </c>
      <c r="BI69">
        <v>4</v>
      </c>
      <c r="BJ69">
        <v>4</v>
      </c>
      <c r="BK69">
        <v>2</v>
      </c>
      <c r="BL69" t="str">
        <f t="shared" si="24"/>
        <v/>
      </c>
      <c r="BM69">
        <f t="shared" si="25"/>
        <v>1</v>
      </c>
      <c r="BN69">
        <v>5</v>
      </c>
      <c r="BO69">
        <v>3</v>
      </c>
      <c r="BP69" t="str">
        <f t="shared" si="26"/>
        <v>OK</v>
      </c>
      <c r="CA69">
        <f t="shared" si="27"/>
        <v>0</v>
      </c>
      <c r="CB69">
        <v>1</v>
      </c>
      <c r="CC69">
        <v>1</v>
      </c>
      <c r="CD69">
        <v>1</v>
      </c>
      <c r="CF69">
        <v>1</v>
      </c>
      <c r="CJ69" t="s">
        <v>240</v>
      </c>
      <c r="CK69" s="1">
        <v>42016</v>
      </c>
      <c r="CL69" s="2">
        <v>0.6318287037037037</v>
      </c>
    </row>
    <row r="70" spans="1:90" x14ac:dyDescent="0.3">
      <c r="A70" t="s">
        <v>241</v>
      </c>
      <c r="B70">
        <f t="shared" si="14"/>
        <v>1</v>
      </c>
      <c r="C70">
        <v>2015</v>
      </c>
      <c r="D70" t="s">
        <v>75</v>
      </c>
      <c r="E70" t="s">
        <v>85</v>
      </c>
      <c r="F70" t="s">
        <v>86</v>
      </c>
      <c r="G70">
        <f t="shared" si="15"/>
        <v>2</v>
      </c>
      <c r="H70">
        <f t="shared" si="16"/>
        <v>1</v>
      </c>
      <c r="I70">
        <f t="shared" si="17"/>
        <v>1</v>
      </c>
      <c r="J70">
        <f t="shared" si="18"/>
        <v>0</v>
      </c>
      <c r="M70" t="s">
        <v>78</v>
      </c>
      <c r="P70" t="s">
        <v>79</v>
      </c>
      <c r="R70" t="s">
        <v>81</v>
      </c>
      <c r="S70">
        <f t="shared" si="19"/>
        <v>1</v>
      </c>
      <c r="T70">
        <f t="shared" si="20"/>
        <v>3</v>
      </c>
      <c r="U70" t="str">
        <f t="shared" si="21"/>
        <v>NO</v>
      </c>
      <c r="V70" t="str">
        <f t="shared" si="22"/>
        <v>FALSE</v>
      </c>
      <c r="W70">
        <v>1</v>
      </c>
      <c r="AC70" t="s">
        <v>82</v>
      </c>
      <c r="AD70">
        <f t="shared" si="23"/>
        <v>0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4</v>
      </c>
      <c r="BA70">
        <v>2</v>
      </c>
      <c r="BB70">
        <v>2</v>
      </c>
      <c r="BC70">
        <v>3</v>
      </c>
      <c r="BD70">
        <v>1</v>
      </c>
      <c r="BE70">
        <v>2</v>
      </c>
      <c r="BF70">
        <v>2</v>
      </c>
      <c r="BG70">
        <v>2</v>
      </c>
      <c r="BH70">
        <v>4</v>
      </c>
      <c r="BI70">
        <v>4</v>
      </c>
      <c r="BJ70">
        <v>2</v>
      </c>
      <c r="BK70">
        <v>2</v>
      </c>
      <c r="BL70" t="str">
        <f t="shared" si="24"/>
        <v/>
      </c>
      <c r="BM70">
        <f t="shared" si="25"/>
        <v>1</v>
      </c>
      <c r="BN70">
        <v>2</v>
      </c>
      <c r="BO70">
        <v>2</v>
      </c>
      <c r="BP70" t="str">
        <f t="shared" si="26"/>
        <v>NONE</v>
      </c>
      <c r="CA70">
        <f t="shared" si="27"/>
        <v>0</v>
      </c>
      <c r="CD70">
        <v>1</v>
      </c>
      <c r="CJ70" t="s">
        <v>242</v>
      </c>
      <c r="CK70" s="1">
        <v>42020</v>
      </c>
      <c r="CL70" s="2">
        <v>0.85840277777777774</v>
      </c>
    </row>
    <row r="71" spans="1:90" x14ac:dyDescent="0.3">
      <c r="A71" t="s">
        <v>243</v>
      </c>
      <c r="B71">
        <f t="shared" si="14"/>
        <v>5</v>
      </c>
      <c r="C71">
        <v>2015</v>
      </c>
      <c r="D71" t="s">
        <v>75</v>
      </c>
      <c r="E71" t="s">
        <v>99</v>
      </c>
      <c r="F71" t="s">
        <v>86</v>
      </c>
      <c r="G71">
        <f t="shared" si="15"/>
        <v>2</v>
      </c>
      <c r="H71">
        <f t="shared" si="16"/>
        <v>1</v>
      </c>
      <c r="I71">
        <f t="shared" si="17"/>
        <v>1</v>
      </c>
      <c r="J71">
        <f t="shared" si="18"/>
        <v>0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79</v>
      </c>
      <c r="Q71" t="s">
        <v>80</v>
      </c>
      <c r="R71" t="s">
        <v>185</v>
      </c>
      <c r="S71">
        <f t="shared" si="19"/>
        <v>0</v>
      </c>
      <c r="T71">
        <f t="shared" si="20"/>
        <v>3</v>
      </c>
      <c r="U71" t="str">
        <f t="shared" si="21"/>
        <v>NO</v>
      </c>
      <c r="V71" t="str">
        <f t="shared" si="22"/>
        <v>FALSE</v>
      </c>
      <c r="W71">
        <v>1</v>
      </c>
      <c r="AC71" t="s">
        <v>91</v>
      </c>
      <c r="AD71">
        <f t="shared" si="23"/>
        <v>1</v>
      </c>
      <c r="AM71">
        <v>1</v>
      </c>
      <c r="AR71">
        <v>4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4</v>
      </c>
      <c r="AY71">
        <v>2</v>
      </c>
      <c r="AZ71">
        <v>2</v>
      </c>
      <c r="BA71">
        <v>4</v>
      </c>
      <c r="BB71">
        <v>4</v>
      </c>
      <c r="BC71">
        <v>4</v>
      </c>
      <c r="BD71">
        <v>2</v>
      </c>
      <c r="BE71">
        <v>3</v>
      </c>
      <c r="BF71">
        <v>4</v>
      </c>
      <c r="BG71">
        <v>2</v>
      </c>
      <c r="BH71">
        <v>2</v>
      </c>
      <c r="BI71">
        <v>5</v>
      </c>
      <c r="BJ71">
        <v>4</v>
      </c>
      <c r="BK71">
        <v>2</v>
      </c>
      <c r="BL71" t="str">
        <f t="shared" si="24"/>
        <v/>
      </c>
      <c r="BM71">
        <f t="shared" si="25"/>
        <v>1</v>
      </c>
      <c r="BN71">
        <v>1</v>
      </c>
      <c r="BO71">
        <v>1</v>
      </c>
      <c r="BP71" t="str">
        <f t="shared" si="26"/>
        <v>NONE</v>
      </c>
      <c r="CA71">
        <f t="shared" si="27"/>
        <v>0</v>
      </c>
      <c r="CD71">
        <v>1</v>
      </c>
      <c r="CJ71" t="s">
        <v>244</v>
      </c>
      <c r="CK71" s="1">
        <v>42016</v>
      </c>
      <c r="CL71" s="2">
        <v>0.59319444444444447</v>
      </c>
    </row>
    <row r="72" spans="1:90" x14ac:dyDescent="0.3">
      <c r="A72" t="s">
        <v>245</v>
      </c>
      <c r="B72">
        <f t="shared" si="14"/>
        <v>0</v>
      </c>
      <c r="C72">
        <v>2015</v>
      </c>
      <c r="D72" t="s">
        <v>75</v>
      </c>
      <c r="E72" t="s">
        <v>76</v>
      </c>
      <c r="F72" t="s">
        <v>231</v>
      </c>
      <c r="G72">
        <f t="shared" si="15"/>
        <v>4</v>
      </c>
      <c r="H72">
        <f t="shared" si="16"/>
        <v>1</v>
      </c>
      <c r="I72">
        <f t="shared" si="17"/>
        <v>1</v>
      </c>
      <c r="J72">
        <f t="shared" si="18"/>
        <v>0</v>
      </c>
      <c r="P72" t="s">
        <v>79</v>
      </c>
      <c r="Q72" t="s">
        <v>80</v>
      </c>
      <c r="R72" t="s">
        <v>81</v>
      </c>
      <c r="S72">
        <f t="shared" si="19"/>
        <v>1</v>
      </c>
      <c r="T72">
        <f t="shared" si="20"/>
        <v>4</v>
      </c>
      <c r="U72" t="str">
        <f t="shared" si="21"/>
        <v>YES</v>
      </c>
      <c r="V72" t="str">
        <f t="shared" si="22"/>
        <v>FALSE</v>
      </c>
      <c r="W72">
        <v>1</v>
      </c>
      <c r="AC72" t="s">
        <v>109</v>
      </c>
      <c r="AD72">
        <f t="shared" si="23"/>
        <v>7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R72">
        <v>3</v>
      </c>
      <c r="AS72">
        <v>3</v>
      </c>
      <c r="AT72">
        <v>5</v>
      </c>
      <c r="AU72">
        <v>2</v>
      </c>
      <c r="AV72">
        <v>3</v>
      </c>
      <c r="AW72">
        <v>4</v>
      </c>
      <c r="AX72">
        <v>4</v>
      </c>
      <c r="AY72">
        <v>2</v>
      </c>
      <c r="AZ72">
        <v>1</v>
      </c>
      <c r="BA72">
        <v>4</v>
      </c>
      <c r="BB72">
        <v>3</v>
      </c>
      <c r="BC72">
        <v>4</v>
      </c>
      <c r="BD72">
        <v>1</v>
      </c>
      <c r="BE72">
        <v>4</v>
      </c>
      <c r="BF72">
        <v>4</v>
      </c>
      <c r="BG72">
        <v>4</v>
      </c>
      <c r="BH72">
        <v>2</v>
      </c>
      <c r="BI72">
        <v>3</v>
      </c>
      <c r="BJ72">
        <v>2</v>
      </c>
      <c r="BK72">
        <v>4</v>
      </c>
      <c r="BL72">
        <f t="shared" si="24"/>
        <v>1</v>
      </c>
      <c r="BM72" t="str">
        <f t="shared" si="25"/>
        <v/>
      </c>
      <c r="BN72">
        <v>4</v>
      </c>
      <c r="BO72">
        <v>5</v>
      </c>
      <c r="BP72" t="str">
        <f t="shared" si="26"/>
        <v>OK</v>
      </c>
      <c r="BQ72">
        <v>1</v>
      </c>
      <c r="BS72">
        <v>1</v>
      </c>
      <c r="BU72">
        <v>1</v>
      </c>
      <c r="BW72">
        <v>1</v>
      </c>
      <c r="BY72">
        <v>1</v>
      </c>
      <c r="BZ72">
        <v>1</v>
      </c>
      <c r="CA72">
        <f t="shared" si="27"/>
        <v>1</v>
      </c>
      <c r="CB72">
        <v>1</v>
      </c>
      <c r="CD72">
        <v>1</v>
      </c>
      <c r="CE72">
        <v>1</v>
      </c>
      <c r="CF72">
        <v>1</v>
      </c>
      <c r="CI72">
        <v>1</v>
      </c>
      <c r="CJ72" t="s">
        <v>246</v>
      </c>
      <c r="CK72" s="1">
        <v>42019</v>
      </c>
      <c r="CL72" s="2">
        <v>0.58108796296296295</v>
      </c>
    </row>
    <row r="73" spans="1:90" x14ac:dyDescent="0.3">
      <c r="A73" t="s">
        <v>247</v>
      </c>
      <c r="B73">
        <f t="shared" si="14"/>
        <v>0</v>
      </c>
      <c r="C73">
        <v>2015</v>
      </c>
      <c r="D73" t="s">
        <v>75</v>
      </c>
      <c r="E73" t="s">
        <v>76</v>
      </c>
      <c r="F73" t="s">
        <v>86</v>
      </c>
      <c r="G73">
        <f t="shared" si="15"/>
        <v>2</v>
      </c>
      <c r="H73">
        <f t="shared" si="16"/>
        <v>1</v>
      </c>
      <c r="I73">
        <f t="shared" si="17"/>
        <v>1</v>
      </c>
      <c r="J73">
        <f t="shared" si="18"/>
        <v>0</v>
      </c>
      <c r="P73" t="s">
        <v>79</v>
      </c>
      <c r="Q73" t="s">
        <v>80</v>
      </c>
      <c r="R73" t="s">
        <v>81</v>
      </c>
      <c r="S73">
        <f t="shared" si="19"/>
        <v>1</v>
      </c>
      <c r="T73">
        <f t="shared" si="20"/>
        <v>4</v>
      </c>
      <c r="U73" t="str">
        <f t="shared" si="21"/>
        <v>YES</v>
      </c>
      <c r="V73" t="str">
        <f t="shared" si="22"/>
        <v>FALSE</v>
      </c>
      <c r="W73">
        <v>1</v>
      </c>
      <c r="AC73" t="s">
        <v>105</v>
      </c>
      <c r="AD73">
        <f t="shared" si="23"/>
        <v>0</v>
      </c>
      <c r="AR73">
        <v>4</v>
      </c>
      <c r="AS73">
        <v>5</v>
      </c>
      <c r="AT73">
        <v>4</v>
      </c>
      <c r="AU73">
        <v>1</v>
      </c>
      <c r="AV73">
        <v>3</v>
      </c>
      <c r="AW73">
        <v>3</v>
      </c>
      <c r="AX73">
        <v>5</v>
      </c>
      <c r="AY73">
        <v>2</v>
      </c>
      <c r="AZ73">
        <v>5</v>
      </c>
      <c r="BA73">
        <v>1</v>
      </c>
      <c r="BB73">
        <v>3</v>
      </c>
      <c r="BC73">
        <v>4</v>
      </c>
      <c r="BD73">
        <v>2</v>
      </c>
      <c r="BE73">
        <v>3</v>
      </c>
      <c r="BF73">
        <v>4</v>
      </c>
      <c r="BG73">
        <v>2</v>
      </c>
      <c r="BH73">
        <v>2</v>
      </c>
      <c r="BI73">
        <v>5</v>
      </c>
      <c r="BJ73">
        <v>5</v>
      </c>
      <c r="BK73">
        <v>3</v>
      </c>
      <c r="BL73" t="str">
        <f t="shared" si="24"/>
        <v/>
      </c>
      <c r="BM73" t="str">
        <f t="shared" si="25"/>
        <v/>
      </c>
      <c r="BN73">
        <v>1</v>
      </c>
      <c r="BO73">
        <v>2</v>
      </c>
      <c r="BP73" t="str">
        <f t="shared" si="26"/>
        <v>NONE</v>
      </c>
      <c r="BQ73">
        <v>1</v>
      </c>
      <c r="BX73">
        <v>1</v>
      </c>
      <c r="CA73">
        <f t="shared" si="27"/>
        <v>0</v>
      </c>
      <c r="CC73">
        <v>1</v>
      </c>
      <c r="CD73">
        <v>1</v>
      </c>
      <c r="CF73">
        <v>1</v>
      </c>
      <c r="CJ73" t="s">
        <v>248</v>
      </c>
      <c r="CK73" s="1">
        <v>42018</v>
      </c>
      <c r="CL73" s="2">
        <v>0.73981481481481481</v>
      </c>
    </row>
    <row r="74" spans="1:90" x14ac:dyDescent="0.3">
      <c r="A74" t="s">
        <v>249</v>
      </c>
      <c r="B74">
        <f t="shared" si="14"/>
        <v>1</v>
      </c>
      <c r="C74">
        <v>2015</v>
      </c>
      <c r="D74" t="s">
        <v>75</v>
      </c>
      <c r="E74" t="s">
        <v>85</v>
      </c>
      <c r="F74" t="s">
        <v>86</v>
      </c>
      <c r="G74">
        <f t="shared" si="15"/>
        <v>2</v>
      </c>
      <c r="H74">
        <f t="shared" si="16"/>
        <v>1</v>
      </c>
      <c r="I74">
        <f t="shared" si="17"/>
        <v>1</v>
      </c>
      <c r="J74">
        <f t="shared" si="18"/>
        <v>0</v>
      </c>
      <c r="M74" t="s">
        <v>78</v>
      </c>
      <c r="P74" t="s">
        <v>79</v>
      </c>
      <c r="Q74" t="s">
        <v>90</v>
      </c>
      <c r="R74" t="s">
        <v>81</v>
      </c>
      <c r="S74">
        <f t="shared" si="19"/>
        <v>1</v>
      </c>
      <c r="T74">
        <f t="shared" si="20"/>
        <v>3</v>
      </c>
      <c r="U74" t="str">
        <f t="shared" si="21"/>
        <v>NO</v>
      </c>
      <c r="V74" t="str">
        <f t="shared" si="22"/>
        <v>FALSE</v>
      </c>
      <c r="W74">
        <v>1</v>
      </c>
      <c r="AC74" t="s">
        <v>82</v>
      </c>
      <c r="AD74">
        <f t="shared" si="23"/>
        <v>0</v>
      </c>
      <c r="AR74">
        <v>4</v>
      </c>
      <c r="AS74">
        <v>3</v>
      </c>
      <c r="AT74">
        <v>4</v>
      </c>
      <c r="AU74">
        <v>2</v>
      </c>
      <c r="AV74">
        <v>1</v>
      </c>
      <c r="AW74">
        <v>3</v>
      </c>
      <c r="AX74">
        <v>3</v>
      </c>
      <c r="AY74">
        <v>4</v>
      </c>
      <c r="AZ74">
        <v>2</v>
      </c>
      <c r="BA74">
        <v>4</v>
      </c>
      <c r="BB74">
        <v>4</v>
      </c>
      <c r="BC74">
        <v>3</v>
      </c>
      <c r="BD74">
        <v>2</v>
      </c>
      <c r="BE74">
        <v>2</v>
      </c>
      <c r="BF74">
        <v>4</v>
      </c>
      <c r="BG74">
        <v>3</v>
      </c>
      <c r="BH74">
        <v>3</v>
      </c>
      <c r="BI74">
        <v>4</v>
      </c>
      <c r="BJ74">
        <v>4</v>
      </c>
      <c r="BK74">
        <v>3</v>
      </c>
      <c r="BL74" t="str">
        <f t="shared" si="24"/>
        <v/>
      </c>
      <c r="BM74" t="str">
        <f t="shared" si="25"/>
        <v/>
      </c>
      <c r="BN74">
        <v>2</v>
      </c>
      <c r="BO74">
        <v>3</v>
      </c>
      <c r="BP74" t="str">
        <f t="shared" si="26"/>
        <v>NONE</v>
      </c>
      <c r="BS74">
        <v>1</v>
      </c>
      <c r="BW74">
        <v>1</v>
      </c>
      <c r="CA74">
        <f t="shared" si="27"/>
        <v>0</v>
      </c>
      <c r="CB74">
        <v>1</v>
      </c>
      <c r="CD74">
        <v>1</v>
      </c>
      <c r="CJ74" t="s">
        <v>250</v>
      </c>
      <c r="CK74" s="1">
        <v>42023</v>
      </c>
      <c r="CL74" s="2">
        <v>0.73810185185185195</v>
      </c>
    </row>
    <row r="75" spans="1:90" x14ac:dyDescent="0.3">
      <c r="A75" t="s">
        <v>251</v>
      </c>
      <c r="B75">
        <f t="shared" si="14"/>
        <v>5</v>
      </c>
      <c r="C75">
        <v>2015</v>
      </c>
      <c r="D75" t="s">
        <v>75</v>
      </c>
      <c r="E75" t="s">
        <v>76</v>
      </c>
      <c r="F75" t="s">
        <v>86</v>
      </c>
      <c r="G75">
        <f t="shared" si="15"/>
        <v>2</v>
      </c>
      <c r="H75">
        <f t="shared" si="16"/>
        <v>0</v>
      </c>
      <c r="I75">
        <f t="shared" si="17"/>
        <v>1</v>
      </c>
      <c r="J75">
        <f t="shared" si="18"/>
        <v>1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90</v>
      </c>
      <c r="R75" t="s">
        <v>81</v>
      </c>
      <c r="S75">
        <f t="shared" si="19"/>
        <v>1</v>
      </c>
      <c r="T75">
        <f t="shared" si="20"/>
        <v>2</v>
      </c>
      <c r="U75" t="str">
        <f t="shared" si="21"/>
        <v>NO</v>
      </c>
      <c r="V75" t="str">
        <f t="shared" si="22"/>
        <v>FALSE</v>
      </c>
      <c r="W75">
        <v>1</v>
      </c>
      <c r="AC75" t="s">
        <v>102</v>
      </c>
      <c r="AD75">
        <f t="shared" si="23"/>
        <v>6</v>
      </c>
      <c r="AH75">
        <v>1</v>
      </c>
      <c r="AI75">
        <v>1</v>
      </c>
      <c r="AM75">
        <v>1</v>
      </c>
      <c r="AN75">
        <v>1</v>
      </c>
      <c r="AO75">
        <v>1</v>
      </c>
      <c r="AP75">
        <v>1</v>
      </c>
      <c r="AR75">
        <v>3</v>
      </c>
      <c r="AS75">
        <v>2</v>
      </c>
      <c r="AT75">
        <v>4</v>
      </c>
      <c r="AU75">
        <v>4</v>
      </c>
      <c r="AV75">
        <v>4</v>
      </c>
      <c r="AW75">
        <v>3</v>
      </c>
      <c r="AX75">
        <v>4</v>
      </c>
      <c r="AY75">
        <v>3</v>
      </c>
      <c r="AZ75">
        <v>5</v>
      </c>
      <c r="BA75">
        <v>5</v>
      </c>
      <c r="BB75">
        <v>4</v>
      </c>
      <c r="BC75">
        <v>4</v>
      </c>
      <c r="BD75">
        <v>2</v>
      </c>
      <c r="BE75">
        <v>3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2</v>
      </c>
      <c r="BL75" t="str">
        <f t="shared" si="24"/>
        <v/>
      </c>
      <c r="BM75">
        <f t="shared" si="25"/>
        <v>1</v>
      </c>
      <c r="BN75">
        <v>2</v>
      </c>
      <c r="BO75">
        <v>4</v>
      </c>
      <c r="BP75" t="str">
        <f t="shared" si="26"/>
        <v>OK</v>
      </c>
      <c r="BS75">
        <v>1</v>
      </c>
      <c r="BU75">
        <v>1</v>
      </c>
      <c r="BV75">
        <v>1</v>
      </c>
      <c r="CA75">
        <f t="shared" si="27"/>
        <v>1</v>
      </c>
      <c r="CB75">
        <v>1</v>
      </c>
      <c r="CD75">
        <v>1</v>
      </c>
      <c r="CE75">
        <v>1</v>
      </c>
      <c r="CF75">
        <v>1</v>
      </c>
      <c r="CJ75" t="s">
        <v>252</v>
      </c>
      <c r="CK75" s="1">
        <v>42020</v>
      </c>
      <c r="CL75" s="2">
        <v>0.80159722222222218</v>
      </c>
    </row>
    <row r="76" spans="1:90" x14ac:dyDescent="0.3">
      <c r="A76" t="s">
        <v>253</v>
      </c>
      <c r="B76">
        <f t="shared" si="14"/>
        <v>0</v>
      </c>
      <c r="C76">
        <v>2015</v>
      </c>
      <c r="D76" t="s">
        <v>75</v>
      </c>
      <c r="E76" t="s">
        <v>85</v>
      </c>
      <c r="F76" t="s">
        <v>77</v>
      </c>
      <c r="G76">
        <f t="shared" si="15"/>
        <v>7</v>
      </c>
      <c r="H76">
        <f t="shared" si="16"/>
        <v>1</v>
      </c>
      <c r="I76">
        <f t="shared" si="17"/>
        <v>1</v>
      </c>
      <c r="J76">
        <f t="shared" si="18"/>
        <v>0</v>
      </c>
      <c r="P76" t="s">
        <v>79</v>
      </c>
      <c r="Q76" t="s">
        <v>80</v>
      </c>
      <c r="R76" t="s">
        <v>81</v>
      </c>
      <c r="S76">
        <f t="shared" si="19"/>
        <v>1</v>
      </c>
      <c r="T76">
        <f t="shared" si="20"/>
        <v>4</v>
      </c>
      <c r="U76" t="str">
        <f t="shared" si="21"/>
        <v>YES</v>
      </c>
      <c r="V76" t="str">
        <f t="shared" si="22"/>
        <v>FALSE</v>
      </c>
      <c r="W76">
        <v>1</v>
      </c>
      <c r="AC76" t="s">
        <v>109</v>
      </c>
      <c r="AD76">
        <f t="shared" si="23"/>
        <v>3</v>
      </c>
      <c r="AH76">
        <v>1</v>
      </c>
      <c r="AN76">
        <v>1</v>
      </c>
      <c r="AO76">
        <v>1</v>
      </c>
      <c r="AR76">
        <v>4</v>
      </c>
      <c r="AS76">
        <v>2</v>
      </c>
      <c r="AT76">
        <v>4</v>
      </c>
      <c r="AU76">
        <v>2</v>
      </c>
      <c r="AV76">
        <v>1</v>
      </c>
      <c r="AW76">
        <v>2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2</v>
      </c>
      <c r="BE76">
        <v>4</v>
      </c>
      <c r="BF76">
        <v>4</v>
      </c>
      <c r="BG76">
        <v>2</v>
      </c>
      <c r="BH76">
        <v>2</v>
      </c>
      <c r="BI76">
        <v>4</v>
      </c>
      <c r="BJ76">
        <v>4</v>
      </c>
      <c r="BK76">
        <v>2</v>
      </c>
      <c r="BL76" t="str">
        <f t="shared" si="24"/>
        <v/>
      </c>
      <c r="BM76">
        <f t="shared" si="25"/>
        <v>1</v>
      </c>
      <c r="BN76">
        <v>1</v>
      </c>
      <c r="BO76">
        <v>1</v>
      </c>
      <c r="BP76" t="str">
        <f t="shared" si="26"/>
        <v>NONE</v>
      </c>
      <c r="BX76">
        <v>1</v>
      </c>
      <c r="CA76">
        <f t="shared" si="27"/>
        <v>0</v>
      </c>
      <c r="CC76">
        <v>1</v>
      </c>
      <c r="CD76">
        <v>1</v>
      </c>
      <c r="CF76">
        <v>1</v>
      </c>
      <c r="CJ76" t="s">
        <v>254</v>
      </c>
      <c r="CK76" s="1">
        <v>42020</v>
      </c>
      <c r="CL76" s="2">
        <v>1.0983796296296297E-2</v>
      </c>
    </row>
    <row r="77" spans="1:90" x14ac:dyDescent="0.3">
      <c r="A77" t="s">
        <v>255</v>
      </c>
      <c r="B77">
        <f t="shared" si="14"/>
        <v>5</v>
      </c>
      <c r="C77">
        <v>2015</v>
      </c>
      <c r="D77" t="s">
        <v>75</v>
      </c>
      <c r="E77" t="s">
        <v>99</v>
      </c>
      <c r="F77" t="s">
        <v>77</v>
      </c>
      <c r="G77">
        <f t="shared" si="15"/>
        <v>7</v>
      </c>
      <c r="H77">
        <f t="shared" si="16"/>
        <v>0</v>
      </c>
      <c r="I77">
        <f t="shared" si="17"/>
        <v>1</v>
      </c>
      <c r="J77">
        <f t="shared" si="18"/>
        <v>1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79</v>
      </c>
      <c r="R77" t="s">
        <v>185</v>
      </c>
      <c r="S77">
        <f t="shared" si="19"/>
        <v>0</v>
      </c>
      <c r="T77">
        <f t="shared" si="20"/>
        <v>2</v>
      </c>
      <c r="U77" t="str">
        <f t="shared" si="21"/>
        <v>NO</v>
      </c>
      <c r="V77" t="str">
        <f t="shared" si="22"/>
        <v>FALSE</v>
      </c>
      <c r="W77">
        <v>1</v>
      </c>
      <c r="AC77" t="s">
        <v>256</v>
      </c>
      <c r="AD77">
        <f t="shared" si="23"/>
        <v>3</v>
      </c>
      <c r="AG77">
        <v>1</v>
      </c>
      <c r="AN77">
        <v>1</v>
      </c>
      <c r="AO77">
        <v>1</v>
      </c>
      <c r="AR77">
        <v>4</v>
      </c>
      <c r="AS77">
        <v>5</v>
      </c>
      <c r="AT77">
        <v>5</v>
      </c>
      <c r="AU77">
        <v>2</v>
      </c>
      <c r="AV77">
        <v>3</v>
      </c>
      <c r="AW77">
        <v>3</v>
      </c>
      <c r="AX77">
        <v>4</v>
      </c>
      <c r="AY77">
        <v>2</v>
      </c>
      <c r="AZ77">
        <v>4</v>
      </c>
      <c r="BA77">
        <v>4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5</v>
      </c>
      <c r="BJ77">
        <v>3</v>
      </c>
      <c r="BK77">
        <v>2</v>
      </c>
      <c r="BL77" t="str">
        <f t="shared" si="24"/>
        <v/>
      </c>
      <c r="BM77">
        <f t="shared" si="25"/>
        <v>1</v>
      </c>
      <c r="BN77">
        <v>4</v>
      </c>
      <c r="BO77">
        <v>2</v>
      </c>
      <c r="BP77" t="str">
        <f t="shared" si="26"/>
        <v>OK</v>
      </c>
      <c r="BU77">
        <v>1</v>
      </c>
      <c r="CA77">
        <f t="shared" si="27"/>
        <v>0</v>
      </c>
      <c r="CB77">
        <v>1</v>
      </c>
      <c r="CD77">
        <v>1</v>
      </c>
      <c r="CF77">
        <v>1</v>
      </c>
      <c r="CJ77" t="s">
        <v>257</v>
      </c>
      <c r="CK77" s="1">
        <v>42017</v>
      </c>
      <c r="CL77" s="2">
        <v>1.3310185185185187E-2</v>
      </c>
    </row>
    <row r="78" spans="1:90" x14ac:dyDescent="0.3">
      <c r="A78" t="s">
        <v>258</v>
      </c>
      <c r="B78">
        <f t="shared" si="14"/>
        <v>5</v>
      </c>
      <c r="C78">
        <v>2015</v>
      </c>
      <c r="D78" t="s">
        <v>75</v>
      </c>
      <c r="E78" t="s">
        <v>85</v>
      </c>
      <c r="F78" t="s">
        <v>148</v>
      </c>
      <c r="G78">
        <f t="shared" si="15"/>
        <v>6</v>
      </c>
      <c r="H78">
        <f t="shared" si="16"/>
        <v>0</v>
      </c>
      <c r="I78">
        <f t="shared" si="17"/>
        <v>1</v>
      </c>
      <c r="J78">
        <f t="shared" si="18"/>
        <v>1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90</v>
      </c>
      <c r="Q78" t="s">
        <v>80</v>
      </c>
      <c r="R78" t="s">
        <v>81</v>
      </c>
      <c r="S78">
        <f t="shared" si="19"/>
        <v>1</v>
      </c>
      <c r="T78">
        <f t="shared" si="20"/>
        <v>2</v>
      </c>
      <c r="U78" t="str">
        <f t="shared" si="21"/>
        <v>NO</v>
      </c>
      <c r="V78" t="str">
        <f t="shared" si="22"/>
        <v>FALSE</v>
      </c>
      <c r="X78">
        <v>1</v>
      </c>
      <c r="AC78" t="s">
        <v>91</v>
      </c>
      <c r="AD78">
        <f t="shared" si="23"/>
        <v>2</v>
      </c>
      <c r="AG78">
        <v>1</v>
      </c>
      <c r="AH78">
        <v>1</v>
      </c>
      <c r="AR78">
        <v>3</v>
      </c>
      <c r="AS78">
        <v>4</v>
      </c>
      <c r="AT78">
        <v>3</v>
      </c>
      <c r="AU78">
        <v>3</v>
      </c>
      <c r="AV78">
        <v>2</v>
      </c>
      <c r="AW78">
        <v>2</v>
      </c>
      <c r="AX78">
        <v>4</v>
      </c>
      <c r="AY78">
        <v>3</v>
      </c>
      <c r="AZ78">
        <v>4</v>
      </c>
      <c r="BA78">
        <v>4</v>
      </c>
      <c r="BB78">
        <v>4</v>
      </c>
      <c r="BC78">
        <v>3</v>
      </c>
      <c r="BD78">
        <v>2</v>
      </c>
      <c r="BE78">
        <v>3</v>
      </c>
      <c r="BF78">
        <v>2</v>
      </c>
      <c r="BG78">
        <v>2</v>
      </c>
      <c r="BH78">
        <v>2</v>
      </c>
      <c r="BI78">
        <v>3</v>
      </c>
      <c r="BJ78">
        <v>4</v>
      </c>
      <c r="BK78">
        <v>3</v>
      </c>
      <c r="BL78" t="str">
        <f t="shared" si="24"/>
        <v/>
      </c>
      <c r="BM78" t="str">
        <f t="shared" si="25"/>
        <v/>
      </c>
      <c r="BN78">
        <v>2</v>
      </c>
      <c r="BO78">
        <v>2</v>
      </c>
      <c r="BP78" t="str">
        <f t="shared" si="26"/>
        <v>NONE</v>
      </c>
      <c r="BS78">
        <v>1</v>
      </c>
      <c r="BV78">
        <v>1</v>
      </c>
      <c r="BX78">
        <v>1</v>
      </c>
      <c r="CA78">
        <f t="shared" si="27"/>
        <v>1</v>
      </c>
      <c r="CB78">
        <v>1</v>
      </c>
      <c r="CD78">
        <v>1</v>
      </c>
      <c r="CF78">
        <v>1</v>
      </c>
      <c r="CJ78" t="s">
        <v>259</v>
      </c>
      <c r="CK78" s="1">
        <v>42018</v>
      </c>
      <c r="CL78" s="2">
        <v>0.19008101851851852</v>
      </c>
    </row>
    <row r="79" spans="1:90" x14ac:dyDescent="0.3">
      <c r="A79" t="s">
        <v>260</v>
      </c>
      <c r="B79">
        <f t="shared" si="14"/>
        <v>1</v>
      </c>
      <c r="C79">
        <v>2015</v>
      </c>
      <c r="D79" t="s">
        <v>75</v>
      </c>
      <c r="E79" t="s">
        <v>85</v>
      </c>
      <c r="F79" t="s">
        <v>148</v>
      </c>
      <c r="G79">
        <f t="shared" si="15"/>
        <v>6</v>
      </c>
      <c r="H79">
        <f t="shared" si="16"/>
        <v>1</v>
      </c>
      <c r="I79">
        <f t="shared" si="17"/>
        <v>1</v>
      </c>
      <c r="J79">
        <f t="shared" si="18"/>
        <v>0</v>
      </c>
      <c r="K79" t="s">
        <v>78</v>
      </c>
      <c r="P79" t="s">
        <v>79</v>
      </c>
      <c r="Q79" t="s">
        <v>80</v>
      </c>
      <c r="R79" t="s">
        <v>81</v>
      </c>
      <c r="S79">
        <f t="shared" si="19"/>
        <v>1</v>
      </c>
      <c r="T79">
        <f t="shared" si="20"/>
        <v>4</v>
      </c>
      <c r="U79" t="str">
        <f t="shared" si="21"/>
        <v>YES</v>
      </c>
      <c r="V79" t="str">
        <f t="shared" si="22"/>
        <v>FALSE</v>
      </c>
      <c r="W79">
        <v>1</v>
      </c>
      <c r="AC79" t="s">
        <v>109</v>
      </c>
      <c r="AD79">
        <f t="shared" si="23"/>
        <v>1</v>
      </c>
      <c r="AM79">
        <v>1</v>
      </c>
      <c r="AR79">
        <v>3</v>
      </c>
      <c r="AS79">
        <v>2</v>
      </c>
      <c r="AT79">
        <v>4</v>
      </c>
      <c r="AU79">
        <v>2</v>
      </c>
      <c r="AV79">
        <v>2</v>
      </c>
      <c r="AW79">
        <v>2</v>
      </c>
      <c r="AX79">
        <v>2</v>
      </c>
      <c r="AY79">
        <v>3</v>
      </c>
      <c r="AZ79">
        <v>4</v>
      </c>
      <c r="BA79">
        <v>2</v>
      </c>
      <c r="BB79">
        <v>2</v>
      </c>
      <c r="BC79">
        <v>3</v>
      </c>
      <c r="BD79">
        <v>2</v>
      </c>
      <c r="BE79">
        <v>3</v>
      </c>
      <c r="BF79">
        <v>3</v>
      </c>
      <c r="BG79">
        <v>2</v>
      </c>
      <c r="BH79">
        <v>2</v>
      </c>
      <c r="BI79">
        <v>4</v>
      </c>
      <c r="BJ79">
        <v>4</v>
      </c>
      <c r="BK79">
        <v>3</v>
      </c>
      <c r="BL79" t="str">
        <f t="shared" si="24"/>
        <v/>
      </c>
      <c r="BM79" t="str">
        <f t="shared" si="25"/>
        <v/>
      </c>
      <c r="BN79">
        <v>2</v>
      </c>
      <c r="BO79">
        <v>2</v>
      </c>
      <c r="BP79" t="str">
        <f t="shared" si="26"/>
        <v>NONE</v>
      </c>
      <c r="BU79">
        <v>1</v>
      </c>
      <c r="CA79">
        <f t="shared" si="27"/>
        <v>0</v>
      </c>
      <c r="CD79">
        <v>1</v>
      </c>
      <c r="CJ79" t="s">
        <v>261</v>
      </c>
      <c r="CK79" s="1">
        <v>42022</v>
      </c>
      <c r="CL79" s="2">
        <v>0.70453703703703707</v>
      </c>
    </row>
    <row r="80" spans="1:90" x14ac:dyDescent="0.3">
      <c r="A80" t="s">
        <v>262</v>
      </c>
      <c r="B80">
        <f t="shared" si="14"/>
        <v>0</v>
      </c>
      <c r="C80">
        <v>2015</v>
      </c>
      <c r="D80" t="s">
        <v>75</v>
      </c>
      <c r="E80" t="s">
        <v>76</v>
      </c>
      <c r="F80" t="s">
        <v>77</v>
      </c>
      <c r="G80">
        <f t="shared" si="15"/>
        <v>7</v>
      </c>
      <c r="H80">
        <f t="shared" si="16"/>
        <v>1</v>
      </c>
      <c r="I80">
        <f t="shared" si="17"/>
        <v>1</v>
      </c>
      <c r="J80">
        <f t="shared" si="18"/>
        <v>0</v>
      </c>
      <c r="P80" t="s">
        <v>79</v>
      </c>
      <c r="Q80" t="s">
        <v>112</v>
      </c>
      <c r="R80" t="s">
        <v>81</v>
      </c>
      <c r="S80">
        <f t="shared" si="19"/>
        <v>1</v>
      </c>
      <c r="T80">
        <f t="shared" si="20"/>
        <v>3</v>
      </c>
      <c r="U80" t="str">
        <f t="shared" si="21"/>
        <v>NO</v>
      </c>
      <c r="V80" t="str">
        <f t="shared" si="22"/>
        <v>FALSE</v>
      </c>
      <c r="W80">
        <v>1</v>
      </c>
      <c r="AC80" t="s">
        <v>91</v>
      </c>
      <c r="AD80">
        <f t="shared" si="23"/>
        <v>0</v>
      </c>
      <c r="AR80">
        <v>3</v>
      </c>
      <c r="AS80">
        <v>4</v>
      </c>
      <c r="AT80">
        <v>2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5</v>
      </c>
      <c r="BA80">
        <v>2</v>
      </c>
      <c r="BB80">
        <v>2</v>
      </c>
      <c r="BC80">
        <v>2</v>
      </c>
      <c r="BD80">
        <v>1</v>
      </c>
      <c r="BE80">
        <v>2</v>
      </c>
      <c r="BF80">
        <v>3</v>
      </c>
      <c r="BG80">
        <v>1</v>
      </c>
      <c r="BH80">
        <v>2</v>
      </c>
      <c r="BI80">
        <v>5</v>
      </c>
      <c r="BJ80">
        <v>5</v>
      </c>
      <c r="BK80">
        <v>2</v>
      </c>
      <c r="BL80" t="str">
        <f t="shared" si="24"/>
        <v/>
      </c>
      <c r="BM80">
        <f t="shared" si="25"/>
        <v>1</v>
      </c>
      <c r="BN80">
        <v>1</v>
      </c>
      <c r="BO80">
        <v>3</v>
      </c>
      <c r="BP80" t="str">
        <f t="shared" si="26"/>
        <v>NONE</v>
      </c>
      <c r="BU80">
        <v>1</v>
      </c>
      <c r="BY80">
        <v>1</v>
      </c>
      <c r="BZ80">
        <v>1</v>
      </c>
      <c r="CA80">
        <f t="shared" si="27"/>
        <v>1</v>
      </c>
      <c r="CD80">
        <v>1</v>
      </c>
      <c r="CJ80" t="s">
        <v>263</v>
      </c>
      <c r="CK80" s="1">
        <v>42018</v>
      </c>
      <c r="CL80" s="2">
        <v>0.88753472222222218</v>
      </c>
    </row>
    <row r="81" spans="1:90" x14ac:dyDescent="0.3">
      <c r="A81" t="s">
        <v>264</v>
      </c>
      <c r="B81">
        <f t="shared" si="14"/>
        <v>5</v>
      </c>
      <c r="C81">
        <v>2015</v>
      </c>
      <c r="D81" t="s">
        <v>75</v>
      </c>
      <c r="E81" t="s">
        <v>99</v>
      </c>
      <c r="F81" t="s">
        <v>77</v>
      </c>
      <c r="G81">
        <f t="shared" si="15"/>
        <v>7</v>
      </c>
      <c r="H81">
        <f t="shared" si="16"/>
        <v>0</v>
      </c>
      <c r="I81">
        <f t="shared" si="17"/>
        <v>1</v>
      </c>
      <c r="J81">
        <f t="shared" si="18"/>
        <v>1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90</v>
      </c>
      <c r="R81" t="s">
        <v>81</v>
      </c>
      <c r="S81">
        <f t="shared" si="19"/>
        <v>1</v>
      </c>
      <c r="T81">
        <f t="shared" si="20"/>
        <v>2</v>
      </c>
      <c r="U81" t="str">
        <f t="shared" si="21"/>
        <v>NO</v>
      </c>
      <c r="V81" t="str">
        <f t="shared" si="22"/>
        <v>FALSE</v>
      </c>
      <c r="W81">
        <v>1</v>
      </c>
      <c r="AC81" t="s">
        <v>102</v>
      </c>
      <c r="AD81">
        <f t="shared" si="23"/>
        <v>2</v>
      </c>
      <c r="AN81">
        <v>1</v>
      </c>
      <c r="AO81">
        <v>1</v>
      </c>
      <c r="AR81">
        <v>4</v>
      </c>
      <c r="AS81">
        <v>4</v>
      </c>
      <c r="AT81">
        <v>4</v>
      </c>
      <c r="AU81">
        <v>2</v>
      </c>
      <c r="AV81">
        <v>1</v>
      </c>
      <c r="AW81">
        <v>3</v>
      </c>
      <c r="AX81">
        <v>4</v>
      </c>
      <c r="AY81">
        <v>3</v>
      </c>
      <c r="AZ81">
        <v>4</v>
      </c>
      <c r="BA81">
        <v>3</v>
      </c>
      <c r="BB81">
        <v>2</v>
      </c>
      <c r="BC81">
        <v>2</v>
      </c>
      <c r="BD81">
        <v>1</v>
      </c>
      <c r="BE81">
        <v>2</v>
      </c>
      <c r="BF81">
        <v>3</v>
      </c>
      <c r="BG81">
        <v>2</v>
      </c>
      <c r="BH81">
        <v>3</v>
      </c>
      <c r="BI81">
        <v>5</v>
      </c>
      <c r="BJ81">
        <v>4</v>
      </c>
      <c r="BK81">
        <v>3</v>
      </c>
      <c r="BL81" t="str">
        <f t="shared" si="24"/>
        <v/>
      </c>
      <c r="BM81" t="str">
        <f t="shared" si="25"/>
        <v/>
      </c>
      <c r="BN81">
        <v>3</v>
      </c>
      <c r="BO81">
        <v>2</v>
      </c>
      <c r="BP81" t="str">
        <f t="shared" si="26"/>
        <v>NONE</v>
      </c>
      <c r="BW81">
        <v>1</v>
      </c>
      <c r="CA81">
        <f t="shared" si="27"/>
        <v>0</v>
      </c>
      <c r="CD81">
        <v>1</v>
      </c>
      <c r="CF81">
        <v>1</v>
      </c>
      <c r="CJ81" t="s">
        <v>265</v>
      </c>
      <c r="CK81" s="1">
        <v>42020</v>
      </c>
      <c r="CL81" s="2">
        <v>0.42490740740740746</v>
      </c>
    </row>
    <row r="82" spans="1:90" x14ac:dyDescent="0.3">
      <c r="A82" t="s">
        <v>266</v>
      </c>
      <c r="B82">
        <f t="shared" si="14"/>
        <v>0</v>
      </c>
      <c r="C82">
        <v>2015</v>
      </c>
      <c r="D82" t="s">
        <v>75</v>
      </c>
      <c r="E82" t="s">
        <v>76</v>
      </c>
      <c r="F82" t="s">
        <v>131</v>
      </c>
      <c r="G82">
        <f t="shared" si="15"/>
        <v>3</v>
      </c>
      <c r="H82">
        <f t="shared" si="16"/>
        <v>1</v>
      </c>
      <c r="I82">
        <f t="shared" si="17"/>
        <v>1</v>
      </c>
      <c r="J82">
        <f t="shared" si="18"/>
        <v>0</v>
      </c>
      <c r="P82" t="s">
        <v>79</v>
      </c>
      <c r="R82" t="s">
        <v>81</v>
      </c>
      <c r="S82">
        <f t="shared" si="19"/>
        <v>1</v>
      </c>
      <c r="T82">
        <f t="shared" si="20"/>
        <v>3</v>
      </c>
      <c r="U82" t="str">
        <f t="shared" si="21"/>
        <v>NO</v>
      </c>
      <c r="V82" t="str">
        <f t="shared" si="22"/>
        <v>FALSE</v>
      </c>
      <c r="W82">
        <v>1</v>
      </c>
      <c r="AC82" t="s">
        <v>109</v>
      </c>
      <c r="AD82">
        <f t="shared" si="23"/>
        <v>6</v>
      </c>
      <c r="AG82">
        <v>1</v>
      </c>
      <c r="AH82">
        <v>1</v>
      </c>
      <c r="AJ82">
        <v>1</v>
      </c>
      <c r="AM82">
        <v>1</v>
      </c>
      <c r="AN82">
        <v>1</v>
      </c>
      <c r="AO82">
        <v>1</v>
      </c>
      <c r="AR82">
        <v>4</v>
      </c>
      <c r="AS82">
        <v>4</v>
      </c>
      <c r="AT82">
        <v>4</v>
      </c>
      <c r="AU82">
        <v>3</v>
      </c>
      <c r="AV82">
        <v>2</v>
      </c>
      <c r="AW82">
        <v>4</v>
      </c>
      <c r="AX82">
        <v>4</v>
      </c>
      <c r="AY82">
        <v>3</v>
      </c>
      <c r="AZ82">
        <v>4</v>
      </c>
      <c r="BA82">
        <v>2</v>
      </c>
      <c r="BB82">
        <v>4</v>
      </c>
      <c r="BC82">
        <v>4</v>
      </c>
      <c r="BD82">
        <v>2</v>
      </c>
      <c r="BE82">
        <v>2</v>
      </c>
      <c r="BF82">
        <v>4</v>
      </c>
      <c r="BG82">
        <v>3</v>
      </c>
      <c r="BH82">
        <v>3</v>
      </c>
      <c r="BI82">
        <v>2</v>
      </c>
      <c r="BJ82">
        <v>4</v>
      </c>
      <c r="BK82">
        <v>4</v>
      </c>
      <c r="BL82">
        <f t="shared" si="24"/>
        <v>1</v>
      </c>
      <c r="BM82" t="str">
        <f t="shared" si="25"/>
        <v/>
      </c>
      <c r="BN82">
        <v>4</v>
      </c>
      <c r="BO82">
        <v>2</v>
      </c>
      <c r="BP82" t="str">
        <f t="shared" si="26"/>
        <v>OK</v>
      </c>
      <c r="BV82">
        <v>1</v>
      </c>
      <c r="BX82">
        <v>1</v>
      </c>
      <c r="CA82">
        <f t="shared" si="27"/>
        <v>0</v>
      </c>
      <c r="CB82">
        <v>1</v>
      </c>
      <c r="CD82">
        <v>1</v>
      </c>
      <c r="CE82">
        <v>1</v>
      </c>
      <c r="CJ82" t="s">
        <v>267</v>
      </c>
      <c r="CK82" s="1">
        <v>42019</v>
      </c>
      <c r="CL82" s="2">
        <v>0.6662731481481482</v>
      </c>
    </row>
    <row r="83" spans="1:90" x14ac:dyDescent="0.3">
      <c r="A83" t="s">
        <v>268</v>
      </c>
      <c r="B83">
        <f t="shared" si="14"/>
        <v>0</v>
      </c>
      <c r="C83">
        <v>2015</v>
      </c>
      <c r="D83" t="s">
        <v>75</v>
      </c>
      <c r="E83" t="s">
        <v>85</v>
      </c>
      <c r="F83" t="s">
        <v>86</v>
      </c>
      <c r="G83">
        <f t="shared" si="15"/>
        <v>2</v>
      </c>
      <c r="H83">
        <f t="shared" si="16"/>
        <v>1</v>
      </c>
      <c r="I83">
        <f t="shared" si="17"/>
        <v>1</v>
      </c>
      <c r="J83">
        <f t="shared" si="18"/>
        <v>0</v>
      </c>
      <c r="P83" t="s">
        <v>79</v>
      </c>
      <c r="Q83" t="s">
        <v>80</v>
      </c>
      <c r="R83" t="s">
        <v>81</v>
      </c>
      <c r="S83">
        <f t="shared" si="19"/>
        <v>1</v>
      </c>
      <c r="T83">
        <f t="shared" si="20"/>
        <v>4</v>
      </c>
      <c r="U83" t="str">
        <f t="shared" si="21"/>
        <v>YES</v>
      </c>
      <c r="V83" t="str">
        <f t="shared" si="22"/>
        <v>FALSE</v>
      </c>
      <c r="W83">
        <v>1</v>
      </c>
      <c r="AC83" t="s">
        <v>102</v>
      </c>
      <c r="AD83">
        <f t="shared" si="23"/>
        <v>1</v>
      </c>
      <c r="AN83">
        <v>1</v>
      </c>
      <c r="AR83">
        <v>4</v>
      </c>
      <c r="AS83">
        <v>5</v>
      </c>
      <c r="AT83">
        <v>4</v>
      </c>
      <c r="AU83">
        <v>3</v>
      </c>
      <c r="AV83">
        <v>2</v>
      </c>
      <c r="AW83">
        <v>3</v>
      </c>
      <c r="AX83">
        <v>4</v>
      </c>
      <c r="AY83">
        <v>4</v>
      </c>
      <c r="AZ83">
        <v>2</v>
      </c>
      <c r="BA83">
        <v>3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3</v>
      </c>
      <c r="BH83">
        <v>3</v>
      </c>
      <c r="BI83">
        <v>4</v>
      </c>
      <c r="BJ83">
        <v>4</v>
      </c>
      <c r="BK83">
        <v>3</v>
      </c>
      <c r="BL83" t="str">
        <f t="shared" si="24"/>
        <v/>
      </c>
      <c r="BM83" t="str">
        <f t="shared" si="25"/>
        <v/>
      </c>
      <c r="BN83">
        <v>3</v>
      </c>
      <c r="BO83">
        <v>3</v>
      </c>
      <c r="BP83" t="str">
        <f t="shared" si="26"/>
        <v>NONE</v>
      </c>
      <c r="BU83">
        <v>1</v>
      </c>
      <c r="BX83">
        <v>1</v>
      </c>
      <c r="CA83">
        <f t="shared" si="27"/>
        <v>0</v>
      </c>
      <c r="CD83">
        <v>1</v>
      </c>
      <c r="CJ83" t="s">
        <v>269</v>
      </c>
      <c r="CK83" s="1">
        <v>42017</v>
      </c>
      <c r="CL83" s="2">
        <v>0.37012731481481481</v>
      </c>
    </row>
    <row r="84" spans="1:90" x14ac:dyDescent="0.3">
      <c r="A84" t="s">
        <v>270</v>
      </c>
      <c r="B84">
        <f t="shared" si="14"/>
        <v>5</v>
      </c>
      <c r="C84">
        <v>2015</v>
      </c>
      <c r="D84" t="s">
        <v>75</v>
      </c>
      <c r="E84" t="s">
        <v>76</v>
      </c>
      <c r="F84" t="s">
        <v>86</v>
      </c>
      <c r="G84">
        <f t="shared" si="15"/>
        <v>2</v>
      </c>
      <c r="H84">
        <f t="shared" si="16"/>
        <v>1</v>
      </c>
      <c r="I84">
        <f t="shared" si="17"/>
        <v>1</v>
      </c>
      <c r="J84">
        <f t="shared" si="18"/>
        <v>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79</v>
      </c>
      <c r="R84" t="s">
        <v>81</v>
      </c>
      <c r="S84">
        <f t="shared" si="19"/>
        <v>1</v>
      </c>
      <c r="T84">
        <f t="shared" si="20"/>
        <v>3</v>
      </c>
      <c r="U84" t="str">
        <f t="shared" si="21"/>
        <v>NO</v>
      </c>
      <c r="V84" t="str">
        <f t="shared" si="22"/>
        <v>FALSE</v>
      </c>
      <c r="W84">
        <v>1</v>
      </c>
      <c r="AC84" t="s">
        <v>105</v>
      </c>
      <c r="AD84">
        <f t="shared" si="23"/>
        <v>4</v>
      </c>
      <c r="AI84">
        <v>1</v>
      </c>
      <c r="AM84">
        <v>1</v>
      </c>
      <c r="AN84">
        <v>1</v>
      </c>
      <c r="AO84">
        <v>1</v>
      </c>
      <c r="AR84">
        <v>2</v>
      </c>
      <c r="AS84">
        <v>4</v>
      </c>
      <c r="AT84">
        <v>4</v>
      </c>
      <c r="AU84">
        <v>2</v>
      </c>
      <c r="AV84">
        <v>2</v>
      </c>
      <c r="AW84">
        <v>4</v>
      </c>
      <c r="AX84">
        <v>2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3</v>
      </c>
      <c r="BE84">
        <v>4</v>
      </c>
      <c r="BF84">
        <v>4</v>
      </c>
      <c r="BG84">
        <v>3</v>
      </c>
      <c r="BH84">
        <v>3</v>
      </c>
      <c r="BI84">
        <v>4</v>
      </c>
      <c r="BJ84">
        <v>4</v>
      </c>
      <c r="BK84">
        <v>3</v>
      </c>
      <c r="BL84" t="str">
        <f t="shared" si="24"/>
        <v/>
      </c>
      <c r="BM84" t="str">
        <f t="shared" si="25"/>
        <v/>
      </c>
      <c r="BN84">
        <v>4</v>
      </c>
      <c r="BO84">
        <v>2</v>
      </c>
      <c r="BP84" t="str">
        <f t="shared" si="26"/>
        <v>OK</v>
      </c>
      <c r="CA84">
        <f t="shared" si="27"/>
        <v>0</v>
      </c>
      <c r="CB84">
        <v>1</v>
      </c>
      <c r="CD84">
        <v>1</v>
      </c>
      <c r="CF84">
        <v>1</v>
      </c>
      <c r="CJ84" t="s">
        <v>271</v>
      </c>
      <c r="CK84" s="1">
        <v>42019</v>
      </c>
      <c r="CL84" s="2">
        <v>0.64605324074074078</v>
      </c>
    </row>
    <row r="85" spans="1:90" x14ac:dyDescent="0.3">
      <c r="A85" t="s">
        <v>272</v>
      </c>
      <c r="B85">
        <f t="shared" si="14"/>
        <v>0</v>
      </c>
      <c r="C85">
        <v>2015</v>
      </c>
      <c r="D85" t="s">
        <v>75</v>
      </c>
      <c r="E85" t="s">
        <v>85</v>
      </c>
      <c r="F85" t="s">
        <v>77</v>
      </c>
      <c r="G85">
        <f t="shared" si="15"/>
        <v>7</v>
      </c>
      <c r="H85">
        <f t="shared" si="16"/>
        <v>0</v>
      </c>
      <c r="I85">
        <f t="shared" si="17"/>
        <v>1</v>
      </c>
      <c r="J85">
        <f t="shared" si="18"/>
        <v>1</v>
      </c>
      <c r="P85" t="s">
        <v>90</v>
      </c>
      <c r="Q85" t="s">
        <v>80</v>
      </c>
      <c r="R85" t="s">
        <v>126</v>
      </c>
      <c r="S85">
        <f t="shared" si="19"/>
        <v>0</v>
      </c>
      <c r="T85">
        <f t="shared" si="20"/>
        <v>2</v>
      </c>
      <c r="U85" t="str">
        <f t="shared" si="21"/>
        <v>NO</v>
      </c>
      <c r="V85" t="str">
        <f t="shared" si="22"/>
        <v>FALSE</v>
      </c>
      <c r="W85">
        <v>1</v>
      </c>
      <c r="AC85" t="s">
        <v>82</v>
      </c>
      <c r="AD85">
        <f t="shared" si="23"/>
        <v>0</v>
      </c>
      <c r="AR85">
        <v>2</v>
      </c>
      <c r="AS85">
        <v>3</v>
      </c>
      <c r="AT85">
        <v>2</v>
      </c>
      <c r="AU85">
        <v>1</v>
      </c>
      <c r="AV85">
        <v>2</v>
      </c>
      <c r="AW85">
        <v>2</v>
      </c>
      <c r="AX85">
        <v>3</v>
      </c>
      <c r="AY85">
        <v>2</v>
      </c>
      <c r="AZ85">
        <v>4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3</v>
      </c>
      <c r="BH85">
        <v>3</v>
      </c>
      <c r="BI85">
        <v>3</v>
      </c>
      <c r="BJ85">
        <v>4</v>
      </c>
      <c r="BK85">
        <v>2</v>
      </c>
      <c r="BL85" t="str">
        <f t="shared" si="24"/>
        <v/>
      </c>
      <c r="BM85">
        <f t="shared" si="25"/>
        <v>1</v>
      </c>
      <c r="BN85">
        <v>2</v>
      </c>
      <c r="BO85">
        <v>2</v>
      </c>
      <c r="BP85" t="str">
        <f t="shared" si="26"/>
        <v>NONE</v>
      </c>
      <c r="CA85">
        <f t="shared" si="27"/>
        <v>0</v>
      </c>
      <c r="CD85">
        <v>1</v>
      </c>
      <c r="CJ85" t="s">
        <v>273</v>
      </c>
      <c r="CK85" s="1">
        <v>42019</v>
      </c>
      <c r="CL85" s="2">
        <v>0.48959490740740735</v>
      </c>
    </row>
    <row r="86" spans="1:90" x14ac:dyDescent="0.3">
      <c r="A86" t="s">
        <v>274</v>
      </c>
      <c r="B86">
        <f t="shared" si="14"/>
        <v>0</v>
      </c>
      <c r="C86">
        <v>2015</v>
      </c>
      <c r="D86" t="s">
        <v>75</v>
      </c>
      <c r="E86" t="s">
        <v>76</v>
      </c>
      <c r="F86" t="s">
        <v>77</v>
      </c>
      <c r="G86">
        <f t="shared" si="15"/>
        <v>7</v>
      </c>
      <c r="H86">
        <f t="shared" si="16"/>
        <v>0</v>
      </c>
      <c r="I86">
        <f t="shared" si="17"/>
        <v>1</v>
      </c>
      <c r="J86">
        <f t="shared" si="18"/>
        <v>1</v>
      </c>
      <c r="P86" t="s">
        <v>79</v>
      </c>
      <c r="Q86" t="s">
        <v>90</v>
      </c>
      <c r="R86" t="s">
        <v>113</v>
      </c>
      <c r="S86">
        <f t="shared" si="19"/>
        <v>0</v>
      </c>
      <c r="T86">
        <f t="shared" si="20"/>
        <v>2</v>
      </c>
      <c r="U86" t="str">
        <f t="shared" si="21"/>
        <v>NO</v>
      </c>
      <c r="V86" t="str">
        <f t="shared" si="22"/>
        <v>FALSE</v>
      </c>
      <c r="W86">
        <v>1</v>
      </c>
      <c r="AC86" t="s">
        <v>82</v>
      </c>
      <c r="AD86">
        <f t="shared" si="23"/>
        <v>3</v>
      </c>
      <c r="AH86">
        <v>1</v>
      </c>
      <c r="AM86">
        <v>1</v>
      </c>
      <c r="AN86">
        <v>1</v>
      </c>
      <c r="AR86">
        <v>3</v>
      </c>
      <c r="AS86">
        <v>1</v>
      </c>
      <c r="AT86">
        <v>4</v>
      </c>
      <c r="AU86">
        <v>2</v>
      </c>
      <c r="AV86">
        <v>1</v>
      </c>
      <c r="AW86">
        <v>3</v>
      </c>
      <c r="AX86">
        <v>5</v>
      </c>
      <c r="AY86">
        <v>3</v>
      </c>
      <c r="AZ86">
        <v>5</v>
      </c>
      <c r="BA86">
        <v>1</v>
      </c>
      <c r="BB86">
        <v>3</v>
      </c>
      <c r="BC86">
        <v>2</v>
      </c>
      <c r="BD86">
        <v>1</v>
      </c>
      <c r="BE86">
        <v>2</v>
      </c>
      <c r="BF86">
        <v>4</v>
      </c>
      <c r="BG86">
        <v>1</v>
      </c>
      <c r="BH86">
        <v>1</v>
      </c>
      <c r="BI86">
        <v>3</v>
      </c>
      <c r="BJ86">
        <v>3</v>
      </c>
      <c r="BK86">
        <v>1</v>
      </c>
      <c r="BL86" t="str">
        <f t="shared" si="24"/>
        <v/>
      </c>
      <c r="BM86">
        <f t="shared" si="25"/>
        <v>1</v>
      </c>
      <c r="BN86">
        <v>4</v>
      </c>
      <c r="BO86">
        <v>1</v>
      </c>
      <c r="BP86" t="str">
        <f t="shared" si="26"/>
        <v>OK</v>
      </c>
      <c r="BZ86">
        <v>1</v>
      </c>
      <c r="CA86">
        <f t="shared" si="27"/>
        <v>0</v>
      </c>
      <c r="CJ86" t="s">
        <v>275</v>
      </c>
      <c r="CK86" s="1">
        <v>42019</v>
      </c>
      <c r="CL86" s="2">
        <v>1.2962962962962963E-3</v>
      </c>
    </row>
    <row r="87" spans="1:90" x14ac:dyDescent="0.3">
      <c r="A87" t="s">
        <v>276</v>
      </c>
      <c r="B87">
        <f t="shared" si="14"/>
        <v>5</v>
      </c>
      <c r="C87">
        <v>2015</v>
      </c>
      <c r="D87" t="s">
        <v>75</v>
      </c>
      <c r="E87" t="s">
        <v>76</v>
      </c>
      <c r="F87" t="s">
        <v>86</v>
      </c>
      <c r="G87">
        <f t="shared" si="15"/>
        <v>2</v>
      </c>
      <c r="H87">
        <f t="shared" si="16"/>
        <v>0</v>
      </c>
      <c r="I87">
        <f t="shared" si="17"/>
        <v>0</v>
      </c>
      <c r="J87">
        <f t="shared" si="18"/>
        <v>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79</v>
      </c>
      <c r="Q87" t="s">
        <v>112</v>
      </c>
      <c r="R87" t="s">
        <v>126</v>
      </c>
      <c r="S87">
        <f t="shared" si="19"/>
        <v>0</v>
      </c>
      <c r="T87">
        <f t="shared" si="20"/>
        <v>1</v>
      </c>
      <c r="U87" t="str">
        <f t="shared" si="21"/>
        <v>NO</v>
      </c>
      <c r="V87" t="str">
        <f t="shared" si="22"/>
        <v>FALSE</v>
      </c>
      <c r="X87">
        <v>1</v>
      </c>
      <c r="AC87" t="s">
        <v>102</v>
      </c>
      <c r="AD87">
        <f t="shared" si="23"/>
        <v>5</v>
      </c>
      <c r="AG87">
        <v>1</v>
      </c>
      <c r="AH87">
        <v>1</v>
      </c>
      <c r="AM87">
        <v>1</v>
      </c>
      <c r="AN87">
        <v>1</v>
      </c>
      <c r="AO87">
        <v>1</v>
      </c>
      <c r="AR87">
        <v>4</v>
      </c>
      <c r="AS87">
        <v>2</v>
      </c>
      <c r="AT87">
        <v>3</v>
      </c>
      <c r="AU87">
        <v>1</v>
      </c>
      <c r="AV87">
        <v>2</v>
      </c>
      <c r="AW87">
        <v>2</v>
      </c>
      <c r="AX87">
        <v>4</v>
      </c>
      <c r="AY87">
        <v>3</v>
      </c>
      <c r="AZ87">
        <v>5</v>
      </c>
      <c r="BA87">
        <v>4</v>
      </c>
      <c r="BB87">
        <v>4</v>
      </c>
      <c r="BC87">
        <v>3</v>
      </c>
      <c r="BD87">
        <v>2</v>
      </c>
      <c r="BE87">
        <v>3</v>
      </c>
      <c r="BF87">
        <v>4</v>
      </c>
      <c r="BG87">
        <v>2</v>
      </c>
      <c r="BH87">
        <v>3</v>
      </c>
      <c r="BI87">
        <v>4</v>
      </c>
      <c r="BJ87">
        <v>4</v>
      </c>
      <c r="BK87">
        <v>2</v>
      </c>
      <c r="BL87" t="str">
        <f t="shared" si="24"/>
        <v/>
      </c>
      <c r="BM87">
        <f t="shared" si="25"/>
        <v>1</v>
      </c>
      <c r="BN87">
        <v>2</v>
      </c>
      <c r="BO87">
        <v>2</v>
      </c>
      <c r="BP87" t="str">
        <f t="shared" si="26"/>
        <v>NONE</v>
      </c>
      <c r="BS87">
        <v>1</v>
      </c>
      <c r="CA87">
        <f t="shared" si="27"/>
        <v>0</v>
      </c>
      <c r="CD87">
        <v>1</v>
      </c>
      <c r="CE87">
        <v>1</v>
      </c>
      <c r="CF87">
        <v>1</v>
      </c>
      <c r="CJ87" t="s">
        <v>277</v>
      </c>
      <c r="CK87" s="1">
        <v>42018</v>
      </c>
      <c r="CL87" s="2">
        <v>0.8740162037037037</v>
      </c>
    </row>
    <row r="88" spans="1:90" x14ac:dyDescent="0.3">
      <c r="A88" t="s">
        <v>278</v>
      </c>
      <c r="B88">
        <f t="shared" si="14"/>
        <v>0</v>
      </c>
      <c r="C88">
        <v>2015</v>
      </c>
      <c r="D88" t="s">
        <v>75</v>
      </c>
      <c r="E88" t="s">
        <v>85</v>
      </c>
      <c r="F88" t="s">
        <v>86</v>
      </c>
      <c r="G88">
        <f t="shared" si="15"/>
        <v>2</v>
      </c>
      <c r="H88">
        <f t="shared" si="16"/>
        <v>1</v>
      </c>
      <c r="I88">
        <f t="shared" si="17"/>
        <v>1</v>
      </c>
      <c r="J88">
        <f t="shared" si="18"/>
        <v>0</v>
      </c>
      <c r="P88" t="s">
        <v>79</v>
      </c>
      <c r="Q88" t="s">
        <v>108</v>
      </c>
      <c r="R88" t="s">
        <v>96</v>
      </c>
      <c r="S88">
        <f t="shared" si="19"/>
        <v>0</v>
      </c>
      <c r="T88">
        <f t="shared" si="20"/>
        <v>3</v>
      </c>
      <c r="U88" t="str">
        <f t="shared" si="21"/>
        <v>NO</v>
      </c>
      <c r="V88" t="str">
        <f t="shared" si="22"/>
        <v>FALSE</v>
      </c>
      <c r="W88">
        <v>1</v>
      </c>
      <c r="AC88" t="s">
        <v>82</v>
      </c>
      <c r="AD88">
        <f t="shared" si="23"/>
        <v>4</v>
      </c>
      <c r="AH88">
        <v>1</v>
      </c>
      <c r="AM88">
        <v>1</v>
      </c>
      <c r="AN88">
        <v>1</v>
      </c>
      <c r="AO88">
        <v>1</v>
      </c>
      <c r="AR88">
        <v>3</v>
      </c>
      <c r="AS88">
        <v>4</v>
      </c>
      <c r="AT88">
        <v>4</v>
      </c>
      <c r="AU88">
        <v>2</v>
      </c>
      <c r="AV88">
        <v>2</v>
      </c>
      <c r="AW88">
        <v>4</v>
      </c>
      <c r="AX88">
        <v>4</v>
      </c>
      <c r="AY88">
        <v>4</v>
      </c>
      <c r="AZ88">
        <v>3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3</v>
      </c>
      <c r="BH88">
        <v>3</v>
      </c>
      <c r="BI88">
        <v>4</v>
      </c>
      <c r="BJ88">
        <v>4</v>
      </c>
      <c r="BK88">
        <v>4</v>
      </c>
      <c r="BL88">
        <f t="shared" si="24"/>
        <v>1</v>
      </c>
      <c r="BM88" t="str">
        <f t="shared" si="25"/>
        <v/>
      </c>
      <c r="BN88">
        <v>4</v>
      </c>
      <c r="BO88">
        <v>4</v>
      </c>
      <c r="BP88" t="str">
        <f t="shared" si="26"/>
        <v>OK</v>
      </c>
      <c r="BV88">
        <v>1</v>
      </c>
      <c r="BW88">
        <v>1</v>
      </c>
      <c r="BX88">
        <v>1</v>
      </c>
      <c r="BY88">
        <v>1</v>
      </c>
      <c r="CA88">
        <f t="shared" si="27"/>
        <v>1</v>
      </c>
      <c r="CB88">
        <v>1</v>
      </c>
      <c r="CC88">
        <v>1</v>
      </c>
      <c r="CD88">
        <v>1</v>
      </c>
      <c r="CE88">
        <v>1</v>
      </c>
      <c r="CF88">
        <v>1</v>
      </c>
      <c r="CJ88" t="s">
        <v>279</v>
      </c>
      <c r="CK88" s="1">
        <v>42021</v>
      </c>
      <c r="CL88" s="2">
        <v>8.4479166666666661E-2</v>
      </c>
    </row>
    <row r="89" spans="1:90" x14ac:dyDescent="0.3">
      <c r="A89" t="s">
        <v>280</v>
      </c>
      <c r="B89">
        <f t="shared" si="14"/>
        <v>5</v>
      </c>
      <c r="C89">
        <v>2015</v>
      </c>
      <c r="D89" t="s">
        <v>75</v>
      </c>
      <c r="E89" t="s">
        <v>99</v>
      </c>
      <c r="F89" t="s">
        <v>86</v>
      </c>
      <c r="G89">
        <f t="shared" si="15"/>
        <v>2</v>
      </c>
      <c r="H89">
        <f t="shared" si="16"/>
        <v>0</v>
      </c>
      <c r="I89">
        <f t="shared" si="17"/>
        <v>1</v>
      </c>
      <c r="J89">
        <f t="shared" si="18"/>
        <v>1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90</v>
      </c>
      <c r="Q89" t="s">
        <v>108</v>
      </c>
      <c r="R89" t="s">
        <v>113</v>
      </c>
      <c r="S89">
        <f t="shared" si="19"/>
        <v>0</v>
      </c>
      <c r="T89">
        <f t="shared" si="20"/>
        <v>2</v>
      </c>
      <c r="U89" t="str">
        <f t="shared" si="21"/>
        <v>NO</v>
      </c>
      <c r="V89" t="str">
        <f t="shared" si="22"/>
        <v>FALSE</v>
      </c>
      <c r="W89">
        <v>1</v>
      </c>
      <c r="AC89" t="s">
        <v>109</v>
      </c>
      <c r="AD89">
        <f t="shared" si="23"/>
        <v>1</v>
      </c>
      <c r="AM89">
        <v>1</v>
      </c>
      <c r="AR89">
        <v>5</v>
      </c>
      <c r="AS89">
        <v>5</v>
      </c>
      <c r="AT89">
        <v>3</v>
      </c>
      <c r="AU89">
        <v>3</v>
      </c>
      <c r="AV89">
        <v>3</v>
      </c>
      <c r="AW89">
        <v>3</v>
      </c>
      <c r="AX89">
        <v>4</v>
      </c>
      <c r="AY89">
        <v>4</v>
      </c>
      <c r="AZ89">
        <v>5</v>
      </c>
      <c r="BA89">
        <v>5</v>
      </c>
      <c r="BB89">
        <v>4</v>
      </c>
      <c r="BC89">
        <v>3</v>
      </c>
      <c r="BD89">
        <v>3</v>
      </c>
      <c r="BE89">
        <v>4</v>
      </c>
      <c r="BF89">
        <v>4</v>
      </c>
      <c r="BG89">
        <v>3</v>
      </c>
      <c r="BH89">
        <v>3</v>
      </c>
      <c r="BI89">
        <v>4</v>
      </c>
      <c r="BJ89">
        <v>3</v>
      </c>
      <c r="BK89">
        <v>2</v>
      </c>
      <c r="BL89" t="str">
        <f t="shared" si="24"/>
        <v/>
      </c>
      <c r="BM89">
        <f t="shared" si="25"/>
        <v>1</v>
      </c>
      <c r="BN89">
        <v>3</v>
      </c>
      <c r="BO89">
        <v>2</v>
      </c>
      <c r="BP89" t="str">
        <f t="shared" si="26"/>
        <v>NONE</v>
      </c>
      <c r="BU89">
        <v>1</v>
      </c>
      <c r="BX89">
        <v>1</v>
      </c>
      <c r="CA89">
        <f t="shared" si="27"/>
        <v>0</v>
      </c>
      <c r="CC89">
        <v>1</v>
      </c>
      <c r="CE89">
        <v>1</v>
      </c>
      <c r="CF89">
        <v>1</v>
      </c>
      <c r="CG89">
        <v>1</v>
      </c>
      <c r="CJ89" t="s">
        <v>281</v>
      </c>
      <c r="CK89" s="1">
        <v>42018</v>
      </c>
      <c r="CL89" s="2">
        <v>0.88718750000000002</v>
      </c>
    </row>
    <row r="90" spans="1:90" x14ac:dyDescent="0.3">
      <c r="A90" t="s">
        <v>282</v>
      </c>
      <c r="B90">
        <f t="shared" si="14"/>
        <v>0</v>
      </c>
      <c r="C90">
        <v>2015</v>
      </c>
      <c r="D90" t="s">
        <v>75</v>
      </c>
      <c r="E90" t="s">
        <v>99</v>
      </c>
      <c r="F90" t="s">
        <v>131</v>
      </c>
      <c r="G90">
        <f t="shared" si="15"/>
        <v>3</v>
      </c>
      <c r="H90">
        <f t="shared" si="16"/>
        <v>0</v>
      </c>
      <c r="I90">
        <f t="shared" si="17"/>
        <v>0</v>
      </c>
      <c r="J90">
        <f t="shared" si="18"/>
        <v>0</v>
      </c>
      <c r="P90" t="s">
        <v>90</v>
      </c>
      <c r="Q90" t="s">
        <v>80</v>
      </c>
      <c r="R90" t="s">
        <v>113</v>
      </c>
      <c r="S90">
        <f t="shared" si="19"/>
        <v>0</v>
      </c>
      <c r="T90">
        <f t="shared" si="20"/>
        <v>1</v>
      </c>
      <c r="U90" t="str">
        <f t="shared" si="21"/>
        <v>NO</v>
      </c>
      <c r="V90" t="str">
        <f t="shared" si="22"/>
        <v>FALSE</v>
      </c>
      <c r="X90">
        <v>1</v>
      </c>
      <c r="AC90" t="s">
        <v>102</v>
      </c>
      <c r="AD90">
        <f t="shared" si="23"/>
        <v>4</v>
      </c>
      <c r="AG90">
        <v>1</v>
      </c>
      <c r="AH90">
        <v>1</v>
      </c>
      <c r="AN90">
        <v>1</v>
      </c>
      <c r="AO90">
        <v>1</v>
      </c>
      <c r="AR90">
        <v>3</v>
      </c>
      <c r="AS90">
        <v>4</v>
      </c>
      <c r="AT90">
        <v>2</v>
      </c>
      <c r="AU90">
        <v>3</v>
      </c>
      <c r="AV90">
        <v>2</v>
      </c>
      <c r="AW90">
        <v>2</v>
      </c>
      <c r="AX90">
        <v>3</v>
      </c>
      <c r="AY90">
        <v>2</v>
      </c>
      <c r="AZ90">
        <v>4</v>
      </c>
      <c r="BA90">
        <v>5</v>
      </c>
      <c r="BB90">
        <v>3</v>
      </c>
      <c r="BC90">
        <v>4</v>
      </c>
      <c r="BD90">
        <v>3</v>
      </c>
      <c r="BE90">
        <v>4</v>
      </c>
      <c r="BF90">
        <v>4</v>
      </c>
      <c r="BG90">
        <v>2</v>
      </c>
      <c r="BH90">
        <v>2</v>
      </c>
      <c r="BI90">
        <v>4</v>
      </c>
      <c r="BJ90">
        <v>3</v>
      </c>
      <c r="BK90">
        <v>1</v>
      </c>
      <c r="BL90" t="str">
        <f t="shared" si="24"/>
        <v/>
      </c>
      <c r="BM90">
        <f t="shared" si="25"/>
        <v>1</v>
      </c>
      <c r="BN90">
        <v>1</v>
      </c>
      <c r="BO90">
        <v>1</v>
      </c>
      <c r="BP90" t="str">
        <f t="shared" si="26"/>
        <v>NONE</v>
      </c>
      <c r="BV90">
        <v>1</v>
      </c>
      <c r="BZ90">
        <v>1</v>
      </c>
      <c r="CA90">
        <f t="shared" si="27"/>
        <v>0</v>
      </c>
      <c r="CC90">
        <v>1</v>
      </c>
      <c r="CD90">
        <v>1</v>
      </c>
      <c r="CF90">
        <v>1</v>
      </c>
      <c r="CJ90" t="s">
        <v>283</v>
      </c>
      <c r="CK90" s="1">
        <v>42020</v>
      </c>
      <c r="CL90" s="2">
        <v>0.6448032407407408</v>
      </c>
    </row>
    <row r="91" spans="1:90" x14ac:dyDescent="0.3">
      <c r="A91" t="s">
        <v>284</v>
      </c>
      <c r="B91">
        <f t="shared" si="14"/>
        <v>4</v>
      </c>
      <c r="C91">
        <v>2015</v>
      </c>
      <c r="D91" t="s">
        <v>75</v>
      </c>
      <c r="E91" t="s">
        <v>85</v>
      </c>
      <c r="F91" t="s">
        <v>86</v>
      </c>
      <c r="G91">
        <f t="shared" si="15"/>
        <v>2</v>
      </c>
      <c r="H91">
        <f t="shared" si="16"/>
        <v>0</v>
      </c>
      <c r="I91">
        <f t="shared" si="17"/>
        <v>0</v>
      </c>
      <c r="J91">
        <f t="shared" si="18"/>
        <v>0</v>
      </c>
      <c r="L91" t="s">
        <v>78</v>
      </c>
      <c r="M91" t="s">
        <v>78</v>
      </c>
      <c r="N91" t="s">
        <v>78</v>
      </c>
      <c r="O91" t="s">
        <v>78</v>
      </c>
      <c r="P91" t="s">
        <v>90</v>
      </c>
      <c r="Q91" t="s">
        <v>112</v>
      </c>
      <c r="R91" t="s">
        <v>96</v>
      </c>
      <c r="S91">
        <f t="shared" si="19"/>
        <v>0</v>
      </c>
      <c r="T91">
        <f t="shared" si="20"/>
        <v>0</v>
      </c>
      <c r="U91" t="str">
        <f t="shared" si="21"/>
        <v>NO</v>
      </c>
      <c r="V91" t="str">
        <f t="shared" si="22"/>
        <v>TRUE</v>
      </c>
      <c r="X91">
        <v>1</v>
      </c>
      <c r="AC91" t="s">
        <v>256</v>
      </c>
      <c r="AD91">
        <f t="shared" si="23"/>
        <v>4</v>
      </c>
      <c r="AH91">
        <v>1</v>
      </c>
      <c r="AI91">
        <v>1</v>
      </c>
      <c r="AK91">
        <v>1</v>
      </c>
      <c r="AN91">
        <v>1</v>
      </c>
      <c r="AR91">
        <v>3</v>
      </c>
      <c r="AS91">
        <v>3</v>
      </c>
      <c r="AT91">
        <v>3</v>
      </c>
      <c r="AU91">
        <v>2</v>
      </c>
      <c r="AV91">
        <v>2</v>
      </c>
      <c r="AW91">
        <v>3</v>
      </c>
      <c r="AX91">
        <v>4</v>
      </c>
      <c r="AY91">
        <v>3</v>
      </c>
      <c r="AZ91">
        <v>4</v>
      </c>
      <c r="BA91">
        <v>3</v>
      </c>
      <c r="BB91">
        <v>4</v>
      </c>
      <c r="BC91">
        <v>4</v>
      </c>
      <c r="BD91">
        <v>3</v>
      </c>
      <c r="BE91">
        <v>4</v>
      </c>
      <c r="BF91">
        <v>4</v>
      </c>
      <c r="BG91">
        <v>3</v>
      </c>
      <c r="BH91">
        <v>4</v>
      </c>
      <c r="BI91">
        <v>4</v>
      </c>
      <c r="BJ91">
        <v>3</v>
      </c>
      <c r="BK91">
        <v>3</v>
      </c>
      <c r="BL91" t="str">
        <f t="shared" si="24"/>
        <v/>
      </c>
      <c r="BM91" t="str">
        <f t="shared" si="25"/>
        <v/>
      </c>
      <c r="BN91">
        <v>3</v>
      </c>
      <c r="BO91">
        <v>2</v>
      </c>
      <c r="BP91" t="str">
        <f t="shared" si="26"/>
        <v>NONE</v>
      </c>
      <c r="BQ91">
        <v>1</v>
      </c>
      <c r="BX91">
        <v>1</v>
      </c>
      <c r="CA91">
        <f t="shared" si="27"/>
        <v>0</v>
      </c>
      <c r="CB91">
        <v>1</v>
      </c>
      <c r="CD91">
        <v>1</v>
      </c>
      <c r="CF91">
        <v>1</v>
      </c>
      <c r="CJ91" t="s">
        <v>285</v>
      </c>
      <c r="CK91" s="1">
        <v>42021</v>
      </c>
      <c r="CL91" s="2">
        <v>0.73743055555555559</v>
      </c>
    </row>
    <row r="92" spans="1:90" x14ac:dyDescent="0.3">
      <c r="A92" t="s">
        <v>286</v>
      </c>
      <c r="B92">
        <f t="shared" si="14"/>
        <v>0</v>
      </c>
      <c r="C92">
        <v>2015</v>
      </c>
      <c r="D92" t="s">
        <v>75</v>
      </c>
      <c r="E92" t="s">
        <v>85</v>
      </c>
      <c r="F92" t="s">
        <v>77</v>
      </c>
      <c r="G92">
        <f t="shared" si="15"/>
        <v>7</v>
      </c>
      <c r="H92">
        <f t="shared" si="16"/>
        <v>0</v>
      </c>
      <c r="I92">
        <f t="shared" si="17"/>
        <v>0</v>
      </c>
      <c r="J92">
        <f t="shared" si="18"/>
        <v>0</v>
      </c>
      <c r="P92" t="s">
        <v>79</v>
      </c>
      <c r="R92" t="s">
        <v>126</v>
      </c>
      <c r="S92">
        <f t="shared" si="19"/>
        <v>0</v>
      </c>
      <c r="T92">
        <f t="shared" si="20"/>
        <v>1</v>
      </c>
      <c r="U92" t="str">
        <f t="shared" si="21"/>
        <v>NO</v>
      </c>
      <c r="V92" t="str">
        <f t="shared" si="22"/>
        <v>FALSE</v>
      </c>
      <c r="X92">
        <v>1</v>
      </c>
      <c r="AC92" t="s">
        <v>109</v>
      </c>
      <c r="AD92">
        <f t="shared" si="23"/>
        <v>5</v>
      </c>
      <c r="AH92">
        <v>1</v>
      </c>
      <c r="AI92">
        <v>1</v>
      </c>
      <c r="AL92">
        <v>1</v>
      </c>
      <c r="AM92">
        <v>1</v>
      </c>
      <c r="AN92">
        <v>1</v>
      </c>
      <c r="AR92">
        <v>3</v>
      </c>
      <c r="AS92">
        <v>1</v>
      </c>
      <c r="AT92">
        <v>4</v>
      </c>
      <c r="AU92">
        <v>2</v>
      </c>
      <c r="AV92">
        <v>2</v>
      </c>
      <c r="AW92">
        <v>3</v>
      </c>
      <c r="AX92">
        <v>4</v>
      </c>
      <c r="AY92">
        <v>1</v>
      </c>
      <c r="AZ92">
        <v>5</v>
      </c>
      <c r="BA92">
        <v>5</v>
      </c>
      <c r="BB92">
        <v>3</v>
      </c>
      <c r="BC92">
        <v>3</v>
      </c>
      <c r="BD92">
        <v>1</v>
      </c>
      <c r="BE92">
        <v>3</v>
      </c>
      <c r="BF92">
        <v>3</v>
      </c>
      <c r="BG92">
        <v>1</v>
      </c>
      <c r="BH92">
        <v>2</v>
      </c>
      <c r="BI92">
        <v>4</v>
      </c>
      <c r="BJ92">
        <v>4</v>
      </c>
      <c r="BK92">
        <v>1</v>
      </c>
      <c r="BL92" t="str">
        <f t="shared" si="24"/>
        <v/>
      </c>
      <c r="BM92">
        <f t="shared" si="25"/>
        <v>1</v>
      </c>
      <c r="BN92">
        <v>4</v>
      </c>
      <c r="BO92">
        <v>2</v>
      </c>
      <c r="BP92" t="str">
        <f t="shared" si="26"/>
        <v>OK</v>
      </c>
      <c r="CA92">
        <f t="shared" si="27"/>
        <v>0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J92" t="s">
        <v>287</v>
      </c>
      <c r="CK92" s="1">
        <v>42021</v>
      </c>
      <c r="CL92" s="2">
        <v>0.62511574074074072</v>
      </c>
    </row>
    <row r="93" spans="1:90" x14ac:dyDescent="0.3">
      <c r="A93" t="s">
        <v>288</v>
      </c>
      <c r="B93">
        <f t="shared" si="14"/>
        <v>5</v>
      </c>
      <c r="C93">
        <v>2015</v>
      </c>
      <c r="D93" t="s">
        <v>75</v>
      </c>
      <c r="E93" t="s">
        <v>99</v>
      </c>
      <c r="F93" t="s">
        <v>86</v>
      </c>
      <c r="G93">
        <f t="shared" si="15"/>
        <v>2</v>
      </c>
      <c r="H93">
        <f t="shared" si="16"/>
        <v>1</v>
      </c>
      <c r="I93">
        <f t="shared" si="17"/>
        <v>1</v>
      </c>
      <c r="J93">
        <f t="shared" si="18"/>
        <v>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79</v>
      </c>
      <c r="Q93" t="s">
        <v>80</v>
      </c>
      <c r="R93" t="s">
        <v>81</v>
      </c>
      <c r="S93">
        <f t="shared" si="19"/>
        <v>1</v>
      </c>
      <c r="T93">
        <f t="shared" si="20"/>
        <v>4</v>
      </c>
      <c r="U93" t="str">
        <f t="shared" si="21"/>
        <v>YES</v>
      </c>
      <c r="V93" t="str">
        <f t="shared" si="22"/>
        <v>FALSE</v>
      </c>
      <c r="W93">
        <v>1</v>
      </c>
      <c r="AC93" t="s">
        <v>91</v>
      </c>
      <c r="AD93">
        <f t="shared" si="23"/>
        <v>1</v>
      </c>
      <c r="AH93">
        <v>1</v>
      </c>
      <c r="AR93">
        <v>3</v>
      </c>
      <c r="AS93">
        <v>4</v>
      </c>
      <c r="AT93">
        <v>4</v>
      </c>
      <c r="AU93">
        <v>2</v>
      </c>
      <c r="AV93">
        <v>1</v>
      </c>
      <c r="AW93">
        <v>4</v>
      </c>
      <c r="AX93">
        <v>5</v>
      </c>
      <c r="AY93">
        <v>3</v>
      </c>
      <c r="AZ93">
        <v>4</v>
      </c>
      <c r="BA93">
        <v>5</v>
      </c>
      <c r="BB93">
        <v>4</v>
      </c>
      <c r="BC93">
        <v>4</v>
      </c>
      <c r="BD93">
        <v>4</v>
      </c>
      <c r="BE93">
        <v>3</v>
      </c>
      <c r="BF93">
        <v>4</v>
      </c>
      <c r="BG93">
        <v>2</v>
      </c>
      <c r="BH93">
        <v>2</v>
      </c>
      <c r="BI93">
        <v>5</v>
      </c>
      <c r="BJ93">
        <v>5</v>
      </c>
      <c r="BK93">
        <v>4</v>
      </c>
      <c r="BL93">
        <f t="shared" si="24"/>
        <v>1</v>
      </c>
      <c r="BM93" t="str">
        <f t="shared" si="25"/>
        <v/>
      </c>
      <c r="BN93">
        <v>4</v>
      </c>
      <c r="BO93">
        <v>3</v>
      </c>
      <c r="BP93" t="str">
        <f t="shared" si="26"/>
        <v>OK</v>
      </c>
      <c r="BQ93">
        <v>1</v>
      </c>
      <c r="BT93">
        <v>1</v>
      </c>
      <c r="BU93">
        <v>1</v>
      </c>
      <c r="BV93">
        <v>1</v>
      </c>
      <c r="BX93">
        <v>1</v>
      </c>
      <c r="CA93">
        <f t="shared" si="27"/>
        <v>1</v>
      </c>
      <c r="CB93">
        <v>1</v>
      </c>
      <c r="CD93">
        <v>1</v>
      </c>
      <c r="CF93">
        <v>1</v>
      </c>
      <c r="CJ93" t="s">
        <v>289</v>
      </c>
      <c r="CK93" s="1">
        <v>42016</v>
      </c>
      <c r="CL93" s="2">
        <v>0.5838888888888889</v>
      </c>
    </row>
    <row r="94" spans="1:90" x14ac:dyDescent="0.3">
      <c r="A94" t="s">
        <v>290</v>
      </c>
      <c r="B94">
        <f t="shared" si="14"/>
        <v>0</v>
      </c>
      <c r="C94">
        <v>2015</v>
      </c>
      <c r="D94" t="s">
        <v>75</v>
      </c>
      <c r="E94" t="s">
        <v>85</v>
      </c>
      <c r="F94" t="s">
        <v>77</v>
      </c>
      <c r="G94">
        <f t="shared" si="15"/>
        <v>7</v>
      </c>
      <c r="H94">
        <f t="shared" si="16"/>
        <v>1</v>
      </c>
      <c r="I94">
        <f t="shared" si="17"/>
        <v>1</v>
      </c>
      <c r="J94">
        <f t="shared" si="18"/>
        <v>0</v>
      </c>
      <c r="P94" t="s">
        <v>79</v>
      </c>
      <c r="Q94" t="s">
        <v>80</v>
      </c>
      <c r="R94" t="s">
        <v>81</v>
      </c>
      <c r="S94">
        <f t="shared" si="19"/>
        <v>1</v>
      </c>
      <c r="T94">
        <f t="shared" si="20"/>
        <v>4</v>
      </c>
      <c r="U94" t="str">
        <f t="shared" si="21"/>
        <v>YES</v>
      </c>
      <c r="V94" t="str">
        <f t="shared" si="22"/>
        <v>FALSE</v>
      </c>
      <c r="W94">
        <v>1</v>
      </c>
      <c r="AC94" t="s">
        <v>91</v>
      </c>
      <c r="AD94">
        <f t="shared" si="23"/>
        <v>3</v>
      </c>
      <c r="AH94">
        <v>1</v>
      </c>
      <c r="AN94">
        <v>1</v>
      </c>
      <c r="AO94">
        <v>1</v>
      </c>
      <c r="AR94">
        <v>5</v>
      </c>
      <c r="AS94">
        <v>5</v>
      </c>
      <c r="AT94">
        <v>4</v>
      </c>
      <c r="AU94">
        <v>2</v>
      </c>
      <c r="AV94">
        <v>1</v>
      </c>
      <c r="AW94">
        <v>2</v>
      </c>
      <c r="AX94">
        <v>5</v>
      </c>
      <c r="AY94">
        <v>2</v>
      </c>
      <c r="AZ94">
        <v>2</v>
      </c>
      <c r="BA94">
        <v>4</v>
      </c>
      <c r="BB94">
        <v>2</v>
      </c>
      <c r="BC94">
        <v>3</v>
      </c>
      <c r="BD94">
        <v>2</v>
      </c>
      <c r="BE94">
        <v>2</v>
      </c>
      <c r="BF94">
        <v>4</v>
      </c>
      <c r="BG94">
        <v>2</v>
      </c>
      <c r="BH94">
        <v>2</v>
      </c>
      <c r="BI94">
        <v>4</v>
      </c>
      <c r="BJ94">
        <v>4</v>
      </c>
      <c r="BK94">
        <v>2</v>
      </c>
      <c r="BL94" t="str">
        <f t="shared" si="24"/>
        <v/>
      </c>
      <c r="BM94">
        <f t="shared" si="25"/>
        <v>1</v>
      </c>
      <c r="BN94">
        <v>2</v>
      </c>
      <c r="BO94">
        <v>2</v>
      </c>
      <c r="BP94" t="str">
        <f t="shared" si="26"/>
        <v>NONE</v>
      </c>
      <c r="BQ94">
        <v>1</v>
      </c>
      <c r="CA94">
        <f t="shared" si="27"/>
        <v>0</v>
      </c>
      <c r="CD94">
        <v>1</v>
      </c>
      <c r="CF94">
        <v>1</v>
      </c>
      <c r="CJ94" t="s">
        <v>291</v>
      </c>
      <c r="CK94" s="1">
        <v>42019</v>
      </c>
      <c r="CL94" s="2">
        <v>3.951388888888889E-2</v>
      </c>
    </row>
    <row r="95" spans="1:90" x14ac:dyDescent="0.3">
      <c r="A95" t="s">
        <v>292</v>
      </c>
      <c r="B95">
        <f t="shared" si="14"/>
        <v>0</v>
      </c>
      <c r="C95">
        <v>2015</v>
      </c>
      <c r="D95" t="s">
        <v>75</v>
      </c>
      <c r="E95" t="s">
        <v>85</v>
      </c>
      <c r="F95" t="s">
        <v>131</v>
      </c>
      <c r="G95">
        <f t="shared" si="15"/>
        <v>3</v>
      </c>
      <c r="H95">
        <f t="shared" si="16"/>
        <v>0</v>
      </c>
      <c r="I95">
        <f t="shared" si="17"/>
        <v>1</v>
      </c>
      <c r="J95">
        <f t="shared" si="18"/>
        <v>1</v>
      </c>
      <c r="P95" t="s">
        <v>79</v>
      </c>
      <c r="Q95" t="s">
        <v>293</v>
      </c>
      <c r="R95" t="s">
        <v>96</v>
      </c>
      <c r="S95">
        <f t="shared" si="19"/>
        <v>0</v>
      </c>
      <c r="T95">
        <f t="shared" si="20"/>
        <v>2</v>
      </c>
      <c r="U95" t="str">
        <f t="shared" si="21"/>
        <v>NO</v>
      </c>
      <c r="V95" t="str">
        <f t="shared" si="22"/>
        <v>FALSE</v>
      </c>
      <c r="W95">
        <v>1</v>
      </c>
      <c r="AC95" t="s">
        <v>102</v>
      </c>
      <c r="AD95">
        <f t="shared" si="23"/>
        <v>9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3</v>
      </c>
      <c r="AS95">
        <v>3</v>
      </c>
      <c r="AT95">
        <v>4</v>
      </c>
      <c r="AU95">
        <v>5</v>
      </c>
      <c r="AV95">
        <v>5</v>
      </c>
      <c r="AW95">
        <v>4</v>
      </c>
      <c r="AX95">
        <v>4</v>
      </c>
      <c r="AY95">
        <v>3</v>
      </c>
      <c r="AZ95">
        <v>5</v>
      </c>
      <c r="BA95">
        <v>1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1</v>
      </c>
      <c r="BH95">
        <v>2</v>
      </c>
      <c r="BI95">
        <v>3</v>
      </c>
      <c r="BJ95">
        <v>4</v>
      </c>
      <c r="BK95">
        <v>3</v>
      </c>
      <c r="BL95" t="str">
        <f t="shared" si="24"/>
        <v/>
      </c>
      <c r="BM95" t="str">
        <f t="shared" si="25"/>
        <v/>
      </c>
      <c r="BN95">
        <v>4</v>
      </c>
      <c r="BO95">
        <v>1</v>
      </c>
      <c r="BP95" t="str">
        <f t="shared" si="26"/>
        <v>OK</v>
      </c>
      <c r="CA95">
        <f t="shared" si="27"/>
        <v>0</v>
      </c>
      <c r="CD95">
        <v>1</v>
      </c>
      <c r="CJ95" t="s">
        <v>294</v>
      </c>
      <c r="CK95" s="1">
        <v>42019</v>
      </c>
      <c r="CL95" s="2">
        <v>0.59165509259259264</v>
      </c>
    </row>
    <row r="96" spans="1:90" x14ac:dyDescent="0.3">
      <c r="A96" t="s">
        <v>295</v>
      </c>
      <c r="B96">
        <f t="shared" si="14"/>
        <v>4</v>
      </c>
      <c r="C96">
        <v>2015</v>
      </c>
      <c r="D96" t="s">
        <v>75</v>
      </c>
      <c r="E96" t="s">
        <v>99</v>
      </c>
      <c r="F96" t="s">
        <v>131</v>
      </c>
      <c r="G96">
        <f t="shared" si="15"/>
        <v>3</v>
      </c>
      <c r="H96">
        <f t="shared" si="16"/>
        <v>0</v>
      </c>
      <c r="I96">
        <f t="shared" si="17"/>
        <v>1</v>
      </c>
      <c r="J96">
        <f t="shared" si="18"/>
        <v>1</v>
      </c>
      <c r="L96" t="s">
        <v>78</v>
      </c>
      <c r="M96" t="s">
        <v>78</v>
      </c>
      <c r="N96" t="s">
        <v>78</v>
      </c>
      <c r="O96" t="s">
        <v>78</v>
      </c>
      <c r="P96" t="s">
        <v>79</v>
      </c>
      <c r="Q96" t="s">
        <v>293</v>
      </c>
      <c r="R96" t="s">
        <v>96</v>
      </c>
      <c r="S96">
        <f t="shared" si="19"/>
        <v>0</v>
      </c>
      <c r="T96">
        <f t="shared" si="20"/>
        <v>2</v>
      </c>
      <c r="U96" t="str">
        <f t="shared" si="21"/>
        <v>NO</v>
      </c>
      <c r="V96" t="str">
        <f t="shared" si="22"/>
        <v>FALSE</v>
      </c>
      <c r="W96">
        <v>1</v>
      </c>
      <c r="AC96" t="s">
        <v>102</v>
      </c>
      <c r="AD96">
        <f t="shared" si="23"/>
        <v>0</v>
      </c>
      <c r="AR96">
        <v>3</v>
      </c>
      <c r="AS96">
        <v>3</v>
      </c>
      <c r="AT96">
        <v>3</v>
      </c>
      <c r="AU96">
        <v>1</v>
      </c>
      <c r="AV96">
        <v>1</v>
      </c>
      <c r="AW96">
        <v>1</v>
      </c>
      <c r="AX96">
        <v>2</v>
      </c>
      <c r="AY96">
        <v>2</v>
      </c>
      <c r="AZ96">
        <v>5</v>
      </c>
      <c r="BA96">
        <v>2</v>
      </c>
      <c r="BB96">
        <v>2</v>
      </c>
      <c r="BC96">
        <v>2</v>
      </c>
      <c r="BD96">
        <v>1</v>
      </c>
      <c r="BE96">
        <v>1</v>
      </c>
      <c r="BF96">
        <v>2</v>
      </c>
      <c r="BG96">
        <v>2</v>
      </c>
      <c r="BH96">
        <v>2</v>
      </c>
      <c r="BI96">
        <v>4</v>
      </c>
      <c r="BJ96">
        <v>4</v>
      </c>
      <c r="BK96">
        <v>2</v>
      </c>
      <c r="BL96" t="str">
        <f t="shared" si="24"/>
        <v/>
      </c>
      <c r="BM96">
        <f t="shared" si="25"/>
        <v>1</v>
      </c>
      <c r="BN96">
        <v>4</v>
      </c>
      <c r="BO96">
        <v>1</v>
      </c>
      <c r="BP96" t="str">
        <f t="shared" si="26"/>
        <v>OK</v>
      </c>
      <c r="BZ96">
        <v>1</v>
      </c>
      <c r="CA96">
        <f t="shared" si="27"/>
        <v>0</v>
      </c>
      <c r="CJ96" t="s">
        <v>296</v>
      </c>
      <c r="CK96" s="1">
        <v>42023</v>
      </c>
      <c r="CL96" s="2">
        <v>0.89694444444444443</v>
      </c>
    </row>
    <row r="97" spans="1:90" x14ac:dyDescent="0.3">
      <c r="A97" t="s">
        <v>297</v>
      </c>
      <c r="B97">
        <f t="shared" si="14"/>
        <v>2</v>
      </c>
      <c r="C97">
        <v>2015</v>
      </c>
      <c r="D97" t="s">
        <v>94</v>
      </c>
      <c r="E97" t="s">
        <v>76</v>
      </c>
      <c r="F97" t="s">
        <v>86</v>
      </c>
      <c r="G97">
        <f t="shared" si="15"/>
        <v>2</v>
      </c>
      <c r="H97">
        <f t="shared" si="16"/>
        <v>1</v>
      </c>
      <c r="I97">
        <f t="shared" si="17"/>
        <v>1</v>
      </c>
      <c r="J97">
        <f t="shared" si="18"/>
        <v>0</v>
      </c>
      <c r="K97" t="s">
        <v>78</v>
      </c>
      <c r="L97" t="s">
        <v>78</v>
      </c>
      <c r="P97" t="s">
        <v>79</v>
      </c>
      <c r="Q97" t="s">
        <v>112</v>
      </c>
      <c r="R97" t="s">
        <v>81</v>
      </c>
      <c r="S97">
        <f t="shared" si="19"/>
        <v>1</v>
      </c>
      <c r="T97">
        <f t="shared" si="20"/>
        <v>3</v>
      </c>
      <c r="U97" t="str">
        <f t="shared" si="21"/>
        <v>NO</v>
      </c>
      <c r="V97" t="str">
        <f t="shared" si="22"/>
        <v>FALSE</v>
      </c>
      <c r="W97">
        <v>1</v>
      </c>
      <c r="AC97" t="s">
        <v>105</v>
      </c>
      <c r="AD97">
        <f t="shared" si="23"/>
        <v>7</v>
      </c>
      <c r="AG97">
        <v>1</v>
      </c>
      <c r="AH97">
        <v>1</v>
      </c>
      <c r="AI97">
        <v>1</v>
      </c>
      <c r="AM97">
        <v>1</v>
      </c>
      <c r="AN97">
        <v>1</v>
      </c>
      <c r="AO97">
        <v>1</v>
      </c>
      <c r="AP97">
        <v>1</v>
      </c>
      <c r="AR97">
        <v>4</v>
      </c>
      <c r="AS97">
        <v>5</v>
      </c>
      <c r="AT97">
        <v>5</v>
      </c>
      <c r="AU97">
        <v>4</v>
      </c>
      <c r="AV97">
        <v>4</v>
      </c>
      <c r="AW97">
        <v>5</v>
      </c>
      <c r="AX97">
        <v>4</v>
      </c>
      <c r="AY97">
        <v>4</v>
      </c>
      <c r="AZ97">
        <v>4</v>
      </c>
      <c r="BA97">
        <v>5</v>
      </c>
      <c r="BB97">
        <v>5</v>
      </c>
      <c r="BC97">
        <v>5</v>
      </c>
      <c r="BD97">
        <v>3</v>
      </c>
      <c r="BE97">
        <v>5</v>
      </c>
      <c r="BF97">
        <v>5</v>
      </c>
      <c r="BG97">
        <v>3</v>
      </c>
      <c r="BH97">
        <v>3</v>
      </c>
      <c r="BI97">
        <v>4</v>
      </c>
      <c r="BJ97">
        <v>4</v>
      </c>
      <c r="BK97">
        <v>3</v>
      </c>
      <c r="BL97" t="str">
        <f t="shared" si="24"/>
        <v/>
      </c>
      <c r="BM97" t="str">
        <f t="shared" si="25"/>
        <v/>
      </c>
      <c r="BN97">
        <v>3</v>
      </c>
      <c r="BO97">
        <v>4</v>
      </c>
      <c r="BP97" t="str">
        <f t="shared" si="26"/>
        <v>OK</v>
      </c>
      <c r="BQ97">
        <v>1</v>
      </c>
      <c r="BS97">
        <v>1</v>
      </c>
      <c r="BV97">
        <v>1</v>
      </c>
      <c r="BW97">
        <v>1</v>
      </c>
      <c r="CA97">
        <f t="shared" si="27"/>
        <v>1</v>
      </c>
      <c r="CB97">
        <v>1</v>
      </c>
      <c r="CD97">
        <v>1</v>
      </c>
      <c r="CE97">
        <v>1</v>
      </c>
      <c r="CF97">
        <v>1</v>
      </c>
      <c r="CJ97" t="s">
        <v>298</v>
      </c>
      <c r="CK97" s="1">
        <v>42016</v>
      </c>
      <c r="CL97" s="2">
        <v>0.87061342592592583</v>
      </c>
    </row>
    <row r="98" spans="1:90" x14ac:dyDescent="0.3">
      <c r="A98" t="s">
        <v>299</v>
      </c>
      <c r="B98">
        <f t="shared" si="14"/>
        <v>3</v>
      </c>
      <c r="C98">
        <v>2015</v>
      </c>
      <c r="D98" t="s">
        <v>75</v>
      </c>
      <c r="E98" t="s">
        <v>76</v>
      </c>
      <c r="F98" t="s">
        <v>77</v>
      </c>
      <c r="G98">
        <f t="shared" si="15"/>
        <v>7</v>
      </c>
      <c r="H98">
        <f t="shared" si="16"/>
        <v>1</v>
      </c>
      <c r="I98">
        <f t="shared" si="17"/>
        <v>1</v>
      </c>
      <c r="J98">
        <f t="shared" si="18"/>
        <v>0</v>
      </c>
      <c r="L98" t="s">
        <v>78</v>
      </c>
      <c r="M98" t="s">
        <v>78</v>
      </c>
      <c r="N98" t="s">
        <v>78</v>
      </c>
      <c r="P98" t="s">
        <v>79</v>
      </c>
      <c r="Q98" t="s">
        <v>90</v>
      </c>
      <c r="R98" t="s">
        <v>81</v>
      </c>
      <c r="S98">
        <f t="shared" si="19"/>
        <v>1</v>
      </c>
      <c r="T98">
        <f t="shared" si="20"/>
        <v>3</v>
      </c>
      <c r="U98" t="str">
        <f t="shared" si="21"/>
        <v>NO</v>
      </c>
      <c r="V98" t="str">
        <f t="shared" si="22"/>
        <v>FALSE</v>
      </c>
      <c r="W98">
        <v>1</v>
      </c>
      <c r="AC98" t="s">
        <v>102</v>
      </c>
      <c r="AD98">
        <f t="shared" si="23"/>
        <v>3</v>
      </c>
      <c r="AM98">
        <v>1</v>
      </c>
      <c r="AN98">
        <v>1</v>
      </c>
      <c r="AO98">
        <v>1</v>
      </c>
      <c r="AR98">
        <v>2</v>
      </c>
      <c r="AS98">
        <v>3</v>
      </c>
      <c r="AT98">
        <v>3</v>
      </c>
      <c r="AU98">
        <v>3</v>
      </c>
      <c r="AV98">
        <v>3</v>
      </c>
      <c r="AW98">
        <v>2</v>
      </c>
      <c r="AX98">
        <v>2</v>
      </c>
      <c r="AY98">
        <v>3</v>
      </c>
      <c r="AZ98">
        <v>5</v>
      </c>
      <c r="BA98">
        <v>1</v>
      </c>
      <c r="BB98">
        <v>3</v>
      </c>
      <c r="BC98">
        <v>3</v>
      </c>
      <c r="BD98">
        <v>1</v>
      </c>
      <c r="BE98">
        <v>2</v>
      </c>
      <c r="BF98">
        <v>4</v>
      </c>
      <c r="BG98">
        <v>2</v>
      </c>
      <c r="BH98">
        <v>1</v>
      </c>
      <c r="BI98">
        <v>4</v>
      </c>
      <c r="BJ98">
        <v>4</v>
      </c>
      <c r="BK98">
        <v>1</v>
      </c>
      <c r="BL98" t="str">
        <f t="shared" si="24"/>
        <v/>
      </c>
      <c r="BM98">
        <f t="shared" si="25"/>
        <v>1</v>
      </c>
      <c r="BN98">
        <v>2</v>
      </c>
      <c r="BO98">
        <v>1</v>
      </c>
      <c r="BP98" t="str">
        <f t="shared" si="26"/>
        <v>NONE</v>
      </c>
      <c r="BV98">
        <v>1</v>
      </c>
      <c r="CA98">
        <f t="shared" si="27"/>
        <v>0</v>
      </c>
      <c r="CC98">
        <v>1</v>
      </c>
      <c r="CD98">
        <v>1</v>
      </c>
      <c r="CF98">
        <v>1</v>
      </c>
      <c r="CJ98" t="s">
        <v>300</v>
      </c>
      <c r="CK98" s="1">
        <v>42019</v>
      </c>
      <c r="CL98" s="2">
        <v>1.3842592592592594E-2</v>
      </c>
    </row>
    <row r="99" spans="1:90" x14ac:dyDescent="0.3">
      <c r="A99" t="s">
        <v>301</v>
      </c>
      <c r="B99">
        <f t="shared" si="14"/>
        <v>5</v>
      </c>
      <c r="C99">
        <v>2015</v>
      </c>
      <c r="D99" t="s">
        <v>75</v>
      </c>
      <c r="E99" t="s">
        <v>85</v>
      </c>
      <c r="F99" t="s">
        <v>131</v>
      </c>
      <c r="G99">
        <f t="shared" si="15"/>
        <v>3</v>
      </c>
      <c r="H99">
        <f t="shared" si="16"/>
        <v>1</v>
      </c>
      <c r="I99">
        <f t="shared" si="17"/>
        <v>1</v>
      </c>
      <c r="J99">
        <f t="shared" si="18"/>
        <v>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79</v>
      </c>
      <c r="Q99" t="s">
        <v>80</v>
      </c>
      <c r="R99" t="s">
        <v>81</v>
      </c>
      <c r="S99">
        <f t="shared" si="19"/>
        <v>1</v>
      </c>
      <c r="T99">
        <f t="shared" si="20"/>
        <v>4</v>
      </c>
      <c r="U99" t="str">
        <f t="shared" si="21"/>
        <v>YES</v>
      </c>
      <c r="V99" t="str">
        <f t="shared" si="22"/>
        <v>FALSE</v>
      </c>
      <c r="W99">
        <v>1</v>
      </c>
      <c r="AC99" t="s">
        <v>102</v>
      </c>
      <c r="AD99">
        <f t="shared" si="23"/>
        <v>5</v>
      </c>
      <c r="AH99">
        <v>1</v>
      </c>
      <c r="AK99">
        <v>1</v>
      </c>
      <c r="AM99">
        <v>1</v>
      </c>
      <c r="AN99">
        <v>1</v>
      </c>
      <c r="AO99">
        <v>1</v>
      </c>
      <c r="AR99">
        <v>4</v>
      </c>
      <c r="AS99">
        <v>2</v>
      </c>
      <c r="AT99">
        <v>3</v>
      </c>
      <c r="AU99">
        <v>2</v>
      </c>
      <c r="AV99">
        <v>2</v>
      </c>
      <c r="AW99">
        <v>2</v>
      </c>
      <c r="AX99">
        <v>3</v>
      </c>
      <c r="AY99">
        <v>2</v>
      </c>
      <c r="AZ99">
        <v>5</v>
      </c>
      <c r="BA99">
        <v>5</v>
      </c>
      <c r="BB99">
        <v>4</v>
      </c>
      <c r="BC99">
        <v>4</v>
      </c>
      <c r="BD99">
        <v>2</v>
      </c>
      <c r="BE99">
        <v>3</v>
      </c>
      <c r="BF99">
        <v>4</v>
      </c>
      <c r="BG99">
        <v>2</v>
      </c>
      <c r="BH99">
        <v>2</v>
      </c>
      <c r="BI99">
        <v>4</v>
      </c>
      <c r="BJ99">
        <v>2</v>
      </c>
      <c r="BK99">
        <v>3</v>
      </c>
      <c r="BL99" t="str">
        <f t="shared" si="24"/>
        <v/>
      </c>
      <c r="BM99" t="str">
        <f t="shared" si="25"/>
        <v/>
      </c>
      <c r="BN99">
        <v>1</v>
      </c>
      <c r="BO99">
        <v>2</v>
      </c>
      <c r="BP99" t="str">
        <f t="shared" si="26"/>
        <v>NONE</v>
      </c>
      <c r="BU99">
        <v>1</v>
      </c>
      <c r="BX99">
        <v>1</v>
      </c>
      <c r="CA99">
        <f t="shared" si="27"/>
        <v>0</v>
      </c>
      <c r="CB99">
        <v>1</v>
      </c>
      <c r="CD99">
        <v>1</v>
      </c>
      <c r="CF99">
        <v>1</v>
      </c>
      <c r="CJ99" t="s">
        <v>302</v>
      </c>
      <c r="CK99" s="1">
        <v>42024</v>
      </c>
      <c r="CL99" s="2">
        <v>0.27930555555555553</v>
      </c>
    </row>
    <row r="100" spans="1:90" x14ac:dyDescent="0.3">
      <c r="A100" t="s">
        <v>303</v>
      </c>
      <c r="B100">
        <f t="shared" si="14"/>
        <v>5</v>
      </c>
      <c r="C100">
        <v>2015</v>
      </c>
      <c r="D100" t="s">
        <v>75</v>
      </c>
      <c r="E100" t="s">
        <v>76</v>
      </c>
      <c r="F100" t="s">
        <v>204</v>
      </c>
      <c r="G100">
        <f t="shared" si="15"/>
        <v>5</v>
      </c>
      <c r="H100">
        <f t="shared" si="16"/>
        <v>0</v>
      </c>
      <c r="I100">
        <f t="shared" si="17"/>
        <v>0</v>
      </c>
      <c r="J100">
        <f t="shared" si="18"/>
        <v>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79</v>
      </c>
      <c r="R100" t="s">
        <v>90</v>
      </c>
      <c r="S100">
        <f t="shared" si="19"/>
        <v>0</v>
      </c>
      <c r="T100">
        <f t="shared" si="20"/>
        <v>1</v>
      </c>
      <c r="U100" t="str">
        <f t="shared" si="21"/>
        <v>NO</v>
      </c>
      <c r="V100" t="str">
        <f t="shared" si="22"/>
        <v>FALSE</v>
      </c>
      <c r="AC100" t="s">
        <v>109</v>
      </c>
      <c r="AD100">
        <f t="shared" si="23"/>
        <v>3</v>
      </c>
      <c r="AH100">
        <v>1</v>
      </c>
      <c r="AN100">
        <v>1</v>
      </c>
      <c r="AO100">
        <v>1</v>
      </c>
      <c r="AR100">
        <v>4</v>
      </c>
      <c r="AS100">
        <v>1</v>
      </c>
      <c r="AT100">
        <v>3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5</v>
      </c>
      <c r="BA100">
        <v>1</v>
      </c>
      <c r="BB100">
        <v>4</v>
      </c>
      <c r="BC100">
        <v>3</v>
      </c>
      <c r="BD100">
        <v>2</v>
      </c>
      <c r="BE100">
        <v>2</v>
      </c>
      <c r="BF100">
        <v>4</v>
      </c>
      <c r="BG100">
        <v>2</v>
      </c>
      <c r="BH100">
        <v>2</v>
      </c>
      <c r="BI100">
        <v>5</v>
      </c>
      <c r="BJ100">
        <v>4</v>
      </c>
      <c r="BK100">
        <v>3</v>
      </c>
      <c r="BL100" t="str">
        <f t="shared" si="24"/>
        <v/>
      </c>
      <c r="BM100" t="str">
        <f t="shared" si="25"/>
        <v/>
      </c>
      <c r="BN100">
        <v>3</v>
      </c>
      <c r="BO100">
        <v>3</v>
      </c>
      <c r="BP100" t="str">
        <f t="shared" si="26"/>
        <v>NONE</v>
      </c>
      <c r="CA100">
        <f t="shared" si="27"/>
        <v>0</v>
      </c>
      <c r="CB100">
        <v>1</v>
      </c>
      <c r="CD100">
        <v>1</v>
      </c>
      <c r="CE100">
        <v>1</v>
      </c>
      <c r="CF100">
        <v>1</v>
      </c>
      <c r="CJ100" t="s">
        <v>304</v>
      </c>
      <c r="CK100" s="1">
        <v>42018</v>
      </c>
      <c r="CL100" s="2">
        <v>0.555150462962963</v>
      </c>
    </row>
    <row r="101" spans="1:90" x14ac:dyDescent="0.3">
      <c r="A101" t="s">
        <v>305</v>
      </c>
      <c r="B101">
        <f t="shared" si="14"/>
        <v>0</v>
      </c>
      <c r="C101">
        <v>2015</v>
      </c>
      <c r="D101" t="s">
        <v>75</v>
      </c>
      <c r="E101" t="s">
        <v>85</v>
      </c>
      <c r="F101" t="s">
        <v>86</v>
      </c>
      <c r="G101">
        <f t="shared" si="15"/>
        <v>2</v>
      </c>
      <c r="H101">
        <f t="shared" si="16"/>
        <v>1</v>
      </c>
      <c r="I101">
        <f t="shared" si="17"/>
        <v>1</v>
      </c>
      <c r="J101">
        <f t="shared" si="18"/>
        <v>0</v>
      </c>
      <c r="P101" t="s">
        <v>79</v>
      </c>
      <c r="Q101" t="s">
        <v>80</v>
      </c>
      <c r="R101" t="s">
        <v>81</v>
      </c>
      <c r="S101">
        <f t="shared" si="19"/>
        <v>1</v>
      </c>
      <c r="T101">
        <f t="shared" si="20"/>
        <v>4</v>
      </c>
      <c r="U101" t="str">
        <f t="shared" si="21"/>
        <v>YES</v>
      </c>
      <c r="V101" t="str">
        <f t="shared" si="22"/>
        <v>FALSE</v>
      </c>
      <c r="W101">
        <v>1</v>
      </c>
      <c r="AC101" t="s">
        <v>102</v>
      </c>
      <c r="AD101">
        <f t="shared" si="23"/>
        <v>3</v>
      </c>
      <c r="AH101">
        <v>1</v>
      </c>
      <c r="AI101">
        <v>1</v>
      </c>
      <c r="AM101">
        <v>1</v>
      </c>
      <c r="AR101">
        <v>2</v>
      </c>
      <c r="AS101">
        <v>4</v>
      </c>
      <c r="AT101">
        <v>5</v>
      </c>
      <c r="AU101">
        <v>2</v>
      </c>
      <c r="AV101">
        <v>1</v>
      </c>
      <c r="AW101">
        <v>5</v>
      </c>
      <c r="AX101">
        <v>2</v>
      </c>
      <c r="AY101">
        <v>4</v>
      </c>
      <c r="AZ101">
        <v>2</v>
      </c>
      <c r="BA101">
        <v>5</v>
      </c>
      <c r="BB101">
        <v>4</v>
      </c>
      <c r="BC101">
        <v>3</v>
      </c>
      <c r="BD101">
        <v>2</v>
      </c>
      <c r="BE101">
        <v>4</v>
      </c>
      <c r="BF101">
        <v>4</v>
      </c>
      <c r="BG101">
        <v>1</v>
      </c>
      <c r="BH101">
        <v>2</v>
      </c>
      <c r="BI101">
        <v>5</v>
      </c>
      <c r="BJ101">
        <v>5</v>
      </c>
      <c r="BK101">
        <v>4</v>
      </c>
      <c r="BL101">
        <f t="shared" si="24"/>
        <v>1</v>
      </c>
      <c r="BM101" t="str">
        <f t="shared" si="25"/>
        <v/>
      </c>
      <c r="BN101">
        <v>4</v>
      </c>
      <c r="BO101">
        <v>2</v>
      </c>
      <c r="BP101" t="str">
        <f t="shared" si="26"/>
        <v>OK</v>
      </c>
      <c r="CA101">
        <f t="shared" si="27"/>
        <v>0</v>
      </c>
      <c r="CD101">
        <v>1</v>
      </c>
      <c r="CF101">
        <v>1</v>
      </c>
      <c r="CJ101" t="s">
        <v>306</v>
      </c>
      <c r="CK101" s="1">
        <v>42020</v>
      </c>
      <c r="CL101" s="2">
        <v>0.74679398148148157</v>
      </c>
    </row>
    <row r="102" spans="1:90" x14ac:dyDescent="0.3">
      <c r="A102" t="s">
        <v>307</v>
      </c>
      <c r="B102">
        <f t="shared" si="14"/>
        <v>5</v>
      </c>
      <c r="C102">
        <v>2015</v>
      </c>
      <c r="D102" t="s">
        <v>75</v>
      </c>
      <c r="E102" t="s">
        <v>85</v>
      </c>
      <c r="F102" t="s">
        <v>86</v>
      </c>
      <c r="G102">
        <f t="shared" si="15"/>
        <v>2</v>
      </c>
      <c r="H102">
        <f t="shared" si="16"/>
        <v>1</v>
      </c>
      <c r="I102">
        <f t="shared" si="17"/>
        <v>1</v>
      </c>
      <c r="J102">
        <f t="shared" si="18"/>
        <v>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79</v>
      </c>
      <c r="Q102" t="s">
        <v>112</v>
      </c>
      <c r="R102" t="s">
        <v>81</v>
      </c>
      <c r="S102">
        <f t="shared" si="19"/>
        <v>1</v>
      </c>
      <c r="T102">
        <f t="shared" si="20"/>
        <v>3</v>
      </c>
      <c r="U102" t="str">
        <f t="shared" si="21"/>
        <v>NO</v>
      </c>
      <c r="V102" t="str">
        <f t="shared" si="22"/>
        <v>FALSE</v>
      </c>
      <c r="W102">
        <v>1</v>
      </c>
      <c r="AC102" t="s">
        <v>91</v>
      </c>
      <c r="AD102">
        <f t="shared" si="23"/>
        <v>2</v>
      </c>
      <c r="AH102">
        <v>1</v>
      </c>
      <c r="AK102">
        <v>1</v>
      </c>
      <c r="AR102">
        <v>3</v>
      </c>
      <c r="AS102">
        <v>2</v>
      </c>
      <c r="AT102">
        <v>5</v>
      </c>
      <c r="AU102">
        <v>3</v>
      </c>
      <c r="AV102">
        <v>2</v>
      </c>
      <c r="AW102">
        <v>5</v>
      </c>
      <c r="AX102">
        <v>4</v>
      </c>
      <c r="AY102">
        <v>2</v>
      </c>
      <c r="AZ102">
        <v>5</v>
      </c>
      <c r="BA102">
        <v>4</v>
      </c>
      <c r="BB102">
        <v>4</v>
      </c>
      <c r="BC102">
        <v>4</v>
      </c>
      <c r="BD102">
        <v>4</v>
      </c>
      <c r="BE102">
        <v>3</v>
      </c>
      <c r="BF102">
        <v>4</v>
      </c>
      <c r="BG102">
        <v>4</v>
      </c>
      <c r="BH102">
        <v>2</v>
      </c>
      <c r="BI102">
        <v>4</v>
      </c>
      <c r="BJ102">
        <v>4</v>
      </c>
      <c r="BK102">
        <v>3</v>
      </c>
      <c r="BL102" t="str">
        <f t="shared" si="24"/>
        <v/>
      </c>
      <c r="BM102" t="str">
        <f t="shared" si="25"/>
        <v/>
      </c>
      <c r="BN102">
        <v>4</v>
      </c>
      <c r="BO102">
        <v>3</v>
      </c>
      <c r="BP102" t="str">
        <f t="shared" si="26"/>
        <v>OK</v>
      </c>
      <c r="BQ102">
        <v>1</v>
      </c>
      <c r="CA102">
        <f t="shared" si="27"/>
        <v>0</v>
      </c>
      <c r="CB102">
        <v>1</v>
      </c>
      <c r="CD102">
        <v>1</v>
      </c>
      <c r="CJ102" t="s">
        <v>308</v>
      </c>
      <c r="CK102" s="1">
        <v>42022</v>
      </c>
      <c r="CL102" s="2">
        <v>0.47600694444444441</v>
      </c>
    </row>
    <row r="103" spans="1:90" x14ac:dyDescent="0.3">
      <c r="A103" t="s">
        <v>309</v>
      </c>
      <c r="B103">
        <f t="shared" si="14"/>
        <v>5</v>
      </c>
      <c r="C103">
        <v>2015</v>
      </c>
      <c r="D103" t="s">
        <v>75</v>
      </c>
      <c r="E103" t="s">
        <v>99</v>
      </c>
      <c r="F103" t="s">
        <v>86</v>
      </c>
      <c r="G103">
        <f t="shared" si="15"/>
        <v>2</v>
      </c>
      <c r="H103">
        <f t="shared" si="16"/>
        <v>0</v>
      </c>
      <c r="I103">
        <f t="shared" si="17"/>
        <v>1</v>
      </c>
      <c r="J103">
        <f t="shared" si="18"/>
        <v>1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90</v>
      </c>
      <c r="Q103" t="s">
        <v>90</v>
      </c>
      <c r="R103" t="s">
        <v>81</v>
      </c>
      <c r="S103">
        <f t="shared" si="19"/>
        <v>1</v>
      </c>
      <c r="T103">
        <f t="shared" si="20"/>
        <v>2</v>
      </c>
      <c r="U103" t="str">
        <f t="shared" si="21"/>
        <v>NO</v>
      </c>
      <c r="V103" t="str">
        <f t="shared" si="22"/>
        <v>FALSE</v>
      </c>
      <c r="W103">
        <v>1</v>
      </c>
      <c r="AC103" t="s">
        <v>102</v>
      </c>
      <c r="AD103">
        <f t="shared" si="23"/>
        <v>2</v>
      </c>
      <c r="AN103">
        <v>1</v>
      </c>
      <c r="AO103">
        <v>1</v>
      </c>
      <c r="AR103">
        <v>2</v>
      </c>
      <c r="AS103">
        <v>4</v>
      </c>
      <c r="AT103">
        <v>3</v>
      </c>
      <c r="AU103">
        <v>1</v>
      </c>
      <c r="AV103">
        <v>1</v>
      </c>
      <c r="AW103">
        <v>1</v>
      </c>
      <c r="AX103">
        <v>4</v>
      </c>
      <c r="AY103">
        <v>1</v>
      </c>
      <c r="AZ103">
        <v>4</v>
      </c>
      <c r="BA103">
        <v>5</v>
      </c>
      <c r="BB103">
        <v>2</v>
      </c>
      <c r="BC103">
        <v>1</v>
      </c>
      <c r="BD103">
        <v>1</v>
      </c>
      <c r="BE103">
        <v>2</v>
      </c>
      <c r="BF103">
        <v>2</v>
      </c>
      <c r="BG103">
        <v>1</v>
      </c>
      <c r="BH103">
        <v>1</v>
      </c>
      <c r="BI103">
        <v>2</v>
      </c>
      <c r="BJ103">
        <v>4</v>
      </c>
      <c r="BK103">
        <v>3</v>
      </c>
      <c r="BL103" t="str">
        <f t="shared" si="24"/>
        <v/>
      </c>
      <c r="BM103" t="str">
        <f t="shared" si="25"/>
        <v/>
      </c>
      <c r="BN103">
        <v>2</v>
      </c>
      <c r="BO103">
        <v>1</v>
      </c>
      <c r="BP103" t="str">
        <f t="shared" si="26"/>
        <v>NONE</v>
      </c>
      <c r="BT103">
        <v>1</v>
      </c>
      <c r="BU103">
        <v>1</v>
      </c>
      <c r="BW103">
        <v>1</v>
      </c>
      <c r="BX103">
        <v>1</v>
      </c>
      <c r="BZ103">
        <v>1</v>
      </c>
      <c r="CA103">
        <f t="shared" si="27"/>
        <v>1</v>
      </c>
      <c r="CD103">
        <v>1</v>
      </c>
      <c r="CJ103" t="s">
        <v>265</v>
      </c>
      <c r="CK103" s="1">
        <v>42018</v>
      </c>
      <c r="CL103" s="2">
        <v>0.96193287037037034</v>
      </c>
    </row>
    <row r="104" spans="1:90" x14ac:dyDescent="0.3">
      <c r="A104" t="s">
        <v>310</v>
      </c>
      <c r="B104">
        <f t="shared" si="14"/>
        <v>0</v>
      </c>
      <c r="C104">
        <v>2015</v>
      </c>
      <c r="D104" t="s">
        <v>75</v>
      </c>
      <c r="E104" t="s">
        <v>99</v>
      </c>
      <c r="F104" t="s">
        <v>231</v>
      </c>
      <c r="G104">
        <f t="shared" si="15"/>
        <v>4</v>
      </c>
      <c r="H104">
        <f t="shared" si="16"/>
        <v>1</v>
      </c>
      <c r="I104">
        <f t="shared" si="17"/>
        <v>1</v>
      </c>
      <c r="J104">
        <f t="shared" si="18"/>
        <v>0</v>
      </c>
      <c r="P104" t="s">
        <v>79</v>
      </c>
      <c r="R104" t="s">
        <v>81</v>
      </c>
      <c r="S104">
        <f t="shared" si="19"/>
        <v>1</v>
      </c>
      <c r="T104">
        <f t="shared" si="20"/>
        <v>3</v>
      </c>
      <c r="U104" t="str">
        <f t="shared" si="21"/>
        <v>NO</v>
      </c>
      <c r="V104" t="str">
        <f t="shared" si="22"/>
        <v>FALSE</v>
      </c>
      <c r="W104">
        <v>1</v>
      </c>
      <c r="AC104" t="s">
        <v>82</v>
      </c>
      <c r="AD104">
        <f t="shared" si="23"/>
        <v>5</v>
      </c>
      <c r="AG104">
        <v>1</v>
      </c>
      <c r="AH104">
        <v>1</v>
      </c>
      <c r="AN104">
        <v>1</v>
      </c>
      <c r="AO104">
        <v>1</v>
      </c>
      <c r="AP104">
        <v>1</v>
      </c>
      <c r="AR104">
        <v>2</v>
      </c>
      <c r="AS104">
        <v>3</v>
      </c>
      <c r="AT104">
        <v>2</v>
      </c>
      <c r="AU104">
        <v>3</v>
      </c>
      <c r="AV104">
        <v>3</v>
      </c>
      <c r="AW104">
        <v>2</v>
      </c>
      <c r="AX104">
        <v>2</v>
      </c>
      <c r="AY104">
        <v>2</v>
      </c>
      <c r="AZ104">
        <v>5</v>
      </c>
      <c r="BA104">
        <v>3</v>
      </c>
      <c r="BB104">
        <v>1</v>
      </c>
      <c r="BC104">
        <v>2</v>
      </c>
      <c r="BD104">
        <v>2</v>
      </c>
      <c r="BE104">
        <v>2</v>
      </c>
      <c r="BF104">
        <v>3</v>
      </c>
      <c r="BG104">
        <v>2</v>
      </c>
      <c r="BH104">
        <v>2</v>
      </c>
      <c r="BI104">
        <v>3</v>
      </c>
      <c r="BJ104">
        <v>4</v>
      </c>
      <c r="BK104">
        <v>2</v>
      </c>
      <c r="BL104" t="str">
        <f t="shared" si="24"/>
        <v/>
      </c>
      <c r="BM104">
        <f t="shared" si="25"/>
        <v>1</v>
      </c>
      <c r="BN104">
        <v>2</v>
      </c>
      <c r="BO104">
        <v>2</v>
      </c>
      <c r="BP104" t="str">
        <f t="shared" si="26"/>
        <v>NONE</v>
      </c>
      <c r="BZ104">
        <v>1</v>
      </c>
      <c r="CA104">
        <f t="shared" si="27"/>
        <v>0</v>
      </c>
      <c r="CD104">
        <v>1</v>
      </c>
      <c r="CF104">
        <v>1</v>
      </c>
      <c r="CJ104" t="s">
        <v>311</v>
      </c>
      <c r="CK104" s="1">
        <v>42018</v>
      </c>
      <c r="CL104" s="2">
        <v>0.9566782407407407</v>
      </c>
    </row>
    <row r="105" spans="1:90" x14ac:dyDescent="0.3">
      <c r="A105" t="s">
        <v>312</v>
      </c>
      <c r="B105">
        <f t="shared" si="14"/>
        <v>0</v>
      </c>
      <c r="C105">
        <v>2015</v>
      </c>
      <c r="D105" t="s">
        <v>75</v>
      </c>
      <c r="E105" t="s">
        <v>99</v>
      </c>
      <c r="F105" t="s">
        <v>77</v>
      </c>
      <c r="G105">
        <f t="shared" si="15"/>
        <v>7</v>
      </c>
      <c r="H105">
        <f t="shared" si="16"/>
        <v>1</v>
      </c>
      <c r="I105">
        <f t="shared" si="17"/>
        <v>1</v>
      </c>
      <c r="J105">
        <f t="shared" si="18"/>
        <v>0</v>
      </c>
      <c r="P105" t="s">
        <v>79</v>
      </c>
      <c r="Q105" t="s">
        <v>108</v>
      </c>
      <c r="R105" t="s">
        <v>81</v>
      </c>
      <c r="S105">
        <f t="shared" si="19"/>
        <v>1</v>
      </c>
      <c r="T105">
        <f t="shared" si="20"/>
        <v>4</v>
      </c>
      <c r="U105" t="str">
        <f t="shared" si="21"/>
        <v>YES</v>
      </c>
      <c r="V105" t="str">
        <f t="shared" si="22"/>
        <v>FALSE</v>
      </c>
      <c r="W105">
        <v>1</v>
      </c>
      <c r="AC105" t="s">
        <v>87</v>
      </c>
      <c r="AD105">
        <f t="shared" si="23"/>
        <v>3</v>
      </c>
      <c r="AH105">
        <v>1</v>
      </c>
      <c r="AM105">
        <v>1</v>
      </c>
      <c r="AO105">
        <v>1</v>
      </c>
      <c r="AR105">
        <v>4</v>
      </c>
      <c r="AS105">
        <v>4</v>
      </c>
      <c r="AT105">
        <v>4</v>
      </c>
      <c r="AU105">
        <v>1</v>
      </c>
      <c r="AV105">
        <v>2</v>
      </c>
      <c r="AW105">
        <v>3</v>
      </c>
      <c r="AX105">
        <v>4</v>
      </c>
      <c r="AY105">
        <v>4</v>
      </c>
      <c r="AZ105">
        <v>5</v>
      </c>
      <c r="BA105">
        <v>4</v>
      </c>
      <c r="BB105">
        <v>3</v>
      </c>
      <c r="BC105">
        <v>4</v>
      </c>
      <c r="BD105">
        <v>4</v>
      </c>
      <c r="BE105">
        <v>4</v>
      </c>
      <c r="BF105">
        <v>4</v>
      </c>
      <c r="BG105">
        <v>3</v>
      </c>
      <c r="BH105">
        <v>3</v>
      </c>
      <c r="BI105">
        <v>5</v>
      </c>
      <c r="BJ105">
        <v>4</v>
      </c>
      <c r="BK105">
        <v>3</v>
      </c>
      <c r="BL105" t="str">
        <f t="shared" si="24"/>
        <v/>
      </c>
      <c r="BM105" t="str">
        <f t="shared" si="25"/>
        <v/>
      </c>
      <c r="BN105">
        <v>2</v>
      </c>
      <c r="BO105">
        <v>3</v>
      </c>
      <c r="BP105" t="str">
        <f t="shared" si="26"/>
        <v>NONE</v>
      </c>
      <c r="BV105">
        <v>1</v>
      </c>
      <c r="CA105">
        <f t="shared" si="27"/>
        <v>0</v>
      </c>
      <c r="CD105">
        <v>1</v>
      </c>
      <c r="CE105">
        <v>1</v>
      </c>
      <c r="CF105">
        <v>1</v>
      </c>
      <c r="CJ105" t="s">
        <v>313</v>
      </c>
      <c r="CK105" s="1">
        <v>42023</v>
      </c>
      <c r="CL105" s="2">
        <v>4.6064814814814814E-3</v>
      </c>
    </row>
    <row r="106" spans="1:90" x14ac:dyDescent="0.3">
      <c r="A106" t="s">
        <v>314</v>
      </c>
      <c r="B106">
        <f t="shared" si="14"/>
        <v>5</v>
      </c>
      <c r="C106">
        <v>2015</v>
      </c>
      <c r="D106" t="s">
        <v>75</v>
      </c>
      <c r="E106" t="s">
        <v>99</v>
      </c>
      <c r="F106" t="s">
        <v>86</v>
      </c>
      <c r="G106">
        <f t="shared" si="15"/>
        <v>2</v>
      </c>
      <c r="H106">
        <f t="shared" si="16"/>
        <v>0</v>
      </c>
      <c r="I106">
        <f t="shared" si="17"/>
        <v>0</v>
      </c>
      <c r="J106">
        <f t="shared" si="18"/>
        <v>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90</v>
      </c>
      <c r="Q106" t="s">
        <v>108</v>
      </c>
      <c r="R106" t="s">
        <v>126</v>
      </c>
      <c r="S106">
        <f t="shared" si="19"/>
        <v>0</v>
      </c>
      <c r="T106">
        <f t="shared" si="20"/>
        <v>1</v>
      </c>
      <c r="U106" t="str">
        <f t="shared" si="21"/>
        <v>NO</v>
      </c>
      <c r="V106" t="str">
        <f t="shared" si="22"/>
        <v>FALSE</v>
      </c>
      <c r="X106">
        <v>1</v>
      </c>
      <c r="AC106" t="s">
        <v>102</v>
      </c>
      <c r="AD106">
        <f t="shared" si="23"/>
        <v>4</v>
      </c>
      <c r="AH106">
        <v>1</v>
      </c>
      <c r="AM106">
        <v>1</v>
      </c>
      <c r="AN106">
        <v>1</v>
      </c>
      <c r="AO106">
        <v>1</v>
      </c>
      <c r="AR106">
        <v>2</v>
      </c>
      <c r="AS106">
        <v>3</v>
      </c>
      <c r="AT106">
        <v>4</v>
      </c>
      <c r="AU106">
        <v>2</v>
      </c>
      <c r="AV106">
        <v>2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2</v>
      </c>
      <c r="BF106">
        <v>2</v>
      </c>
      <c r="BG106">
        <v>2</v>
      </c>
      <c r="BH106">
        <v>2</v>
      </c>
      <c r="BI106">
        <v>4</v>
      </c>
      <c r="BJ106">
        <v>4</v>
      </c>
      <c r="BK106">
        <v>3</v>
      </c>
      <c r="BL106" t="str">
        <f t="shared" si="24"/>
        <v/>
      </c>
      <c r="BM106" t="str">
        <f t="shared" si="25"/>
        <v/>
      </c>
      <c r="BN106">
        <v>2</v>
      </c>
      <c r="BO106">
        <v>3</v>
      </c>
      <c r="BP106" t="str">
        <f t="shared" si="26"/>
        <v>NONE</v>
      </c>
      <c r="BZ106">
        <v>1</v>
      </c>
      <c r="CA106">
        <f t="shared" si="27"/>
        <v>0</v>
      </c>
      <c r="CB106">
        <v>1</v>
      </c>
      <c r="CD106">
        <v>1</v>
      </c>
      <c r="CE106">
        <v>1</v>
      </c>
      <c r="CF106">
        <v>1</v>
      </c>
      <c r="CJ106" t="s">
        <v>315</v>
      </c>
      <c r="CK106" s="1">
        <v>42022</v>
      </c>
      <c r="CL106" s="2">
        <v>1.4143518518518519E-2</v>
      </c>
    </row>
    <row r="107" spans="1:90" x14ac:dyDescent="0.3">
      <c r="A107" t="s">
        <v>316</v>
      </c>
      <c r="B107">
        <f t="shared" si="14"/>
        <v>5</v>
      </c>
      <c r="C107">
        <v>2015</v>
      </c>
      <c r="D107" t="s">
        <v>75</v>
      </c>
      <c r="E107" t="s">
        <v>76</v>
      </c>
      <c r="F107" t="s">
        <v>204</v>
      </c>
      <c r="G107">
        <f t="shared" si="15"/>
        <v>5</v>
      </c>
      <c r="H107">
        <f t="shared" si="16"/>
        <v>1</v>
      </c>
      <c r="I107">
        <f t="shared" si="17"/>
        <v>1</v>
      </c>
      <c r="J107">
        <f t="shared" si="18"/>
        <v>0</v>
      </c>
      <c r="K107" t="s">
        <v>78</v>
      </c>
      <c r="L107" t="s">
        <v>78</v>
      </c>
      <c r="M107" t="s">
        <v>78</v>
      </c>
      <c r="N107" t="s">
        <v>78</v>
      </c>
      <c r="O107" t="s">
        <v>78</v>
      </c>
      <c r="P107" t="s">
        <v>79</v>
      </c>
      <c r="Q107" t="s">
        <v>80</v>
      </c>
      <c r="R107" t="s">
        <v>81</v>
      </c>
      <c r="S107">
        <f t="shared" si="19"/>
        <v>1</v>
      </c>
      <c r="T107">
        <f t="shared" si="20"/>
        <v>4</v>
      </c>
      <c r="U107" t="str">
        <f t="shared" si="21"/>
        <v>YES</v>
      </c>
      <c r="V107" t="str">
        <f t="shared" si="22"/>
        <v>FALSE</v>
      </c>
      <c r="W107">
        <v>1</v>
      </c>
      <c r="AC107" t="s">
        <v>102</v>
      </c>
      <c r="AD107">
        <f t="shared" si="23"/>
        <v>2</v>
      </c>
      <c r="AJ107">
        <v>1</v>
      </c>
      <c r="AN107">
        <v>1</v>
      </c>
      <c r="AR107">
        <v>4</v>
      </c>
      <c r="AS107">
        <v>4</v>
      </c>
      <c r="AT107">
        <v>4</v>
      </c>
      <c r="AU107">
        <v>2</v>
      </c>
      <c r="AV107">
        <v>2</v>
      </c>
      <c r="AW107">
        <v>3</v>
      </c>
      <c r="AX107">
        <v>3</v>
      </c>
      <c r="AY107">
        <v>3</v>
      </c>
      <c r="AZ107">
        <v>2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2</v>
      </c>
      <c r="BH107">
        <v>3</v>
      </c>
      <c r="BI107">
        <v>3</v>
      </c>
      <c r="BJ107">
        <v>3</v>
      </c>
      <c r="BK107">
        <v>2</v>
      </c>
      <c r="BL107" t="str">
        <f t="shared" si="24"/>
        <v/>
      </c>
      <c r="BM107">
        <f t="shared" si="25"/>
        <v>1</v>
      </c>
      <c r="BN107">
        <v>4</v>
      </c>
      <c r="BO107">
        <v>3</v>
      </c>
      <c r="BP107" t="str">
        <f t="shared" si="26"/>
        <v>OK</v>
      </c>
      <c r="BQ107">
        <v>1</v>
      </c>
      <c r="BU107">
        <v>1</v>
      </c>
      <c r="CA107">
        <f t="shared" si="27"/>
        <v>0</v>
      </c>
      <c r="CC107">
        <v>1</v>
      </c>
      <c r="CD107">
        <v>1</v>
      </c>
      <c r="CE107">
        <v>1</v>
      </c>
      <c r="CF107">
        <v>1</v>
      </c>
      <c r="CJ107" t="s">
        <v>317</v>
      </c>
      <c r="CK107" s="1">
        <v>42016</v>
      </c>
      <c r="CL107" s="2">
        <v>0.7758449074074073</v>
      </c>
    </row>
    <row r="108" spans="1:90" x14ac:dyDescent="0.3">
      <c r="A108" t="s">
        <v>318</v>
      </c>
      <c r="B108">
        <f t="shared" si="14"/>
        <v>0</v>
      </c>
      <c r="C108">
        <v>2015</v>
      </c>
      <c r="D108" t="s">
        <v>75</v>
      </c>
      <c r="E108" t="s">
        <v>99</v>
      </c>
      <c r="F108" t="s">
        <v>77</v>
      </c>
      <c r="G108">
        <f t="shared" si="15"/>
        <v>7</v>
      </c>
      <c r="H108">
        <f t="shared" si="16"/>
        <v>0</v>
      </c>
      <c r="I108">
        <f t="shared" si="17"/>
        <v>1</v>
      </c>
      <c r="J108">
        <f t="shared" si="18"/>
        <v>1</v>
      </c>
      <c r="P108" t="s">
        <v>79</v>
      </c>
      <c r="Q108" t="s">
        <v>90</v>
      </c>
      <c r="R108" t="s">
        <v>126</v>
      </c>
      <c r="S108">
        <f t="shared" si="19"/>
        <v>0</v>
      </c>
      <c r="T108">
        <f t="shared" si="20"/>
        <v>2</v>
      </c>
      <c r="U108" t="str">
        <f t="shared" si="21"/>
        <v>NO</v>
      </c>
      <c r="V108" t="str">
        <f t="shared" si="22"/>
        <v>FALSE</v>
      </c>
      <c r="W108">
        <v>1</v>
      </c>
      <c r="AC108" t="s">
        <v>105</v>
      </c>
      <c r="AD108">
        <f t="shared" si="23"/>
        <v>1</v>
      </c>
      <c r="AH108">
        <v>1</v>
      </c>
      <c r="AR108">
        <v>4</v>
      </c>
      <c r="AS108">
        <v>4</v>
      </c>
      <c r="AT108">
        <v>4</v>
      </c>
      <c r="AU108">
        <v>3</v>
      </c>
      <c r="AV108">
        <v>2</v>
      </c>
      <c r="AW108">
        <v>4</v>
      </c>
      <c r="AX108">
        <v>1</v>
      </c>
      <c r="AY108">
        <v>3</v>
      </c>
      <c r="AZ108">
        <v>2</v>
      </c>
      <c r="BA108">
        <v>4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3</v>
      </c>
      <c r="BH108">
        <v>4</v>
      </c>
      <c r="BI108">
        <v>4</v>
      </c>
      <c r="BJ108">
        <v>4</v>
      </c>
      <c r="BK108">
        <v>3</v>
      </c>
      <c r="BL108" t="str">
        <f t="shared" si="24"/>
        <v/>
      </c>
      <c r="BM108" t="str">
        <f t="shared" si="25"/>
        <v/>
      </c>
      <c r="BN108">
        <v>4</v>
      </c>
      <c r="BO108">
        <v>4</v>
      </c>
      <c r="BP108" t="str">
        <f t="shared" si="26"/>
        <v>OK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f t="shared" si="27"/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 t="s">
        <v>319</v>
      </c>
      <c r="CK108" s="1">
        <v>42024</v>
      </c>
      <c r="CL108" s="2">
        <v>0.34737268518518521</v>
      </c>
    </row>
    <row r="109" spans="1:90" x14ac:dyDescent="0.3">
      <c r="A109" t="s">
        <v>320</v>
      </c>
      <c r="B109">
        <f t="shared" si="14"/>
        <v>2</v>
      </c>
      <c r="C109">
        <v>2015</v>
      </c>
      <c r="D109" t="s">
        <v>94</v>
      </c>
      <c r="E109" t="s">
        <v>76</v>
      </c>
      <c r="F109" t="s">
        <v>77</v>
      </c>
      <c r="G109">
        <f t="shared" si="15"/>
        <v>7</v>
      </c>
      <c r="H109">
        <f t="shared" si="16"/>
        <v>0</v>
      </c>
      <c r="I109">
        <f t="shared" si="17"/>
        <v>0</v>
      </c>
      <c r="J109">
        <f t="shared" si="18"/>
        <v>0</v>
      </c>
      <c r="K109" t="s">
        <v>78</v>
      </c>
      <c r="L109" t="s">
        <v>78</v>
      </c>
      <c r="P109" t="s">
        <v>90</v>
      </c>
      <c r="Q109" t="s">
        <v>90</v>
      </c>
      <c r="R109" t="s">
        <v>126</v>
      </c>
      <c r="S109">
        <f t="shared" si="19"/>
        <v>0</v>
      </c>
      <c r="T109">
        <f t="shared" si="20"/>
        <v>1</v>
      </c>
      <c r="U109" t="str">
        <f t="shared" si="21"/>
        <v>NO</v>
      </c>
      <c r="V109" t="str">
        <f t="shared" si="22"/>
        <v>FALSE</v>
      </c>
      <c r="W109">
        <v>1</v>
      </c>
      <c r="AC109" t="s">
        <v>87</v>
      </c>
      <c r="AD109">
        <f t="shared" si="23"/>
        <v>6</v>
      </c>
      <c r="AG109">
        <v>1</v>
      </c>
      <c r="AH109">
        <v>1</v>
      </c>
      <c r="AI109">
        <v>1</v>
      </c>
      <c r="AM109">
        <v>1</v>
      </c>
      <c r="AN109">
        <v>1</v>
      </c>
      <c r="AO109">
        <v>1</v>
      </c>
      <c r="AR109">
        <v>4</v>
      </c>
      <c r="AS109">
        <v>4</v>
      </c>
      <c r="AT109">
        <v>4</v>
      </c>
      <c r="AU109">
        <v>3</v>
      </c>
      <c r="AV109">
        <v>2</v>
      </c>
      <c r="AW109">
        <v>2</v>
      </c>
      <c r="AX109">
        <v>4</v>
      </c>
      <c r="AY109">
        <v>3</v>
      </c>
      <c r="AZ109">
        <v>4</v>
      </c>
      <c r="BA109">
        <v>4</v>
      </c>
      <c r="BB109">
        <v>4</v>
      </c>
      <c r="BC109">
        <v>3</v>
      </c>
      <c r="BD109">
        <v>4</v>
      </c>
      <c r="BE109">
        <v>3</v>
      </c>
      <c r="BF109">
        <v>3</v>
      </c>
      <c r="BG109">
        <v>2</v>
      </c>
      <c r="BH109">
        <v>2</v>
      </c>
      <c r="BI109">
        <v>5</v>
      </c>
      <c r="BJ109">
        <v>4</v>
      </c>
      <c r="BK109">
        <v>2</v>
      </c>
      <c r="BL109" t="str">
        <f t="shared" si="24"/>
        <v/>
      </c>
      <c r="BM109">
        <f t="shared" si="25"/>
        <v>1</v>
      </c>
      <c r="BN109">
        <v>4</v>
      </c>
      <c r="BO109">
        <v>2</v>
      </c>
      <c r="BP109" t="str">
        <f t="shared" si="26"/>
        <v>OK</v>
      </c>
      <c r="BX109">
        <v>1</v>
      </c>
      <c r="BY109">
        <v>1</v>
      </c>
      <c r="CA109">
        <f t="shared" si="27"/>
        <v>0</v>
      </c>
      <c r="CB109">
        <v>1</v>
      </c>
      <c r="CC109">
        <v>1</v>
      </c>
      <c r="CD109">
        <v>1</v>
      </c>
      <c r="CF109">
        <v>1</v>
      </c>
      <c r="CJ109" t="s">
        <v>321</v>
      </c>
      <c r="CK109" s="1">
        <v>42024</v>
      </c>
      <c r="CL109" s="2">
        <v>1.3252314814814814E-2</v>
      </c>
    </row>
    <row r="110" spans="1:90" x14ac:dyDescent="0.3">
      <c r="A110" t="s">
        <v>322</v>
      </c>
      <c r="B110">
        <f t="shared" si="14"/>
        <v>0</v>
      </c>
      <c r="C110">
        <v>2015</v>
      </c>
      <c r="D110" t="s">
        <v>75</v>
      </c>
      <c r="E110" t="s">
        <v>99</v>
      </c>
      <c r="F110" t="s">
        <v>86</v>
      </c>
      <c r="G110">
        <f t="shared" si="15"/>
        <v>2</v>
      </c>
      <c r="H110">
        <f t="shared" si="16"/>
        <v>0</v>
      </c>
      <c r="I110">
        <f t="shared" si="17"/>
        <v>1</v>
      </c>
      <c r="J110">
        <f t="shared" si="18"/>
        <v>1</v>
      </c>
      <c r="P110" t="s">
        <v>79</v>
      </c>
      <c r="R110" t="s">
        <v>113</v>
      </c>
      <c r="S110">
        <f t="shared" si="19"/>
        <v>0</v>
      </c>
      <c r="T110">
        <f t="shared" si="20"/>
        <v>2</v>
      </c>
      <c r="U110" t="str">
        <f t="shared" si="21"/>
        <v>NO</v>
      </c>
      <c r="V110" t="str">
        <f t="shared" si="22"/>
        <v>FALSE</v>
      </c>
      <c r="W110">
        <v>1</v>
      </c>
      <c r="AC110" t="s">
        <v>87</v>
      </c>
      <c r="AD110">
        <f t="shared" si="23"/>
        <v>2</v>
      </c>
      <c r="AH110">
        <v>1</v>
      </c>
      <c r="AN110">
        <v>1</v>
      </c>
      <c r="AR110">
        <v>4</v>
      </c>
      <c r="AS110">
        <v>3</v>
      </c>
      <c r="AT110">
        <v>4</v>
      </c>
      <c r="AU110">
        <v>3</v>
      </c>
      <c r="AV110">
        <v>2</v>
      </c>
      <c r="AW110">
        <v>3</v>
      </c>
      <c r="AX110">
        <v>3</v>
      </c>
      <c r="AY110">
        <v>2</v>
      </c>
      <c r="AZ110">
        <v>4</v>
      </c>
      <c r="BA110">
        <v>4</v>
      </c>
      <c r="BB110">
        <v>4</v>
      </c>
      <c r="BC110">
        <v>3</v>
      </c>
      <c r="BD110">
        <v>3</v>
      </c>
      <c r="BE110">
        <v>3</v>
      </c>
      <c r="BF110">
        <v>4</v>
      </c>
      <c r="BG110">
        <v>3</v>
      </c>
      <c r="BH110">
        <v>2</v>
      </c>
      <c r="BI110">
        <v>3</v>
      </c>
      <c r="BJ110">
        <v>4</v>
      </c>
      <c r="BK110">
        <v>2</v>
      </c>
      <c r="BL110" t="str">
        <f t="shared" si="24"/>
        <v/>
      </c>
      <c r="BM110">
        <f t="shared" si="25"/>
        <v>1</v>
      </c>
      <c r="BN110">
        <v>4</v>
      </c>
      <c r="BO110">
        <v>2</v>
      </c>
      <c r="BP110" t="str">
        <f t="shared" si="26"/>
        <v>OK</v>
      </c>
      <c r="BQ110">
        <v>1</v>
      </c>
      <c r="CA110">
        <f t="shared" si="27"/>
        <v>0</v>
      </c>
      <c r="CJ110" t="s">
        <v>323</v>
      </c>
      <c r="CK110" s="1">
        <v>42024</v>
      </c>
      <c r="CL110" s="2">
        <v>1.9224537037037037E-2</v>
      </c>
    </row>
    <row r="111" spans="1:90" x14ac:dyDescent="0.3">
      <c r="A111" t="s">
        <v>324</v>
      </c>
      <c r="B111">
        <f t="shared" si="14"/>
        <v>0</v>
      </c>
      <c r="C111">
        <v>2015</v>
      </c>
      <c r="D111" t="s">
        <v>75</v>
      </c>
      <c r="E111" t="s">
        <v>99</v>
      </c>
      <c r="F111" t="s">
        <v>86</v>
      </c>
      <c r="G111">
        <f t="shared" si="15"/>
        <v>2</v>
      </c>
      <c r="H111">
        <f t="shared" si="16"/>
        <v>1</v>
      </c>
      <c r="I111">
        <f t="shared" si="17"/>
        <v>1</v>
      </c>
      <c r="J111">
        <f t="shared" si="18"/>
        <v>0</v>
      </c>
      <c r="Q111" t="s">
        <v>80</v>
      </c>
      <c r="R111" t="s">
        <v>81</v>
      </c>
      <c r="S111">
        <f t="shared" si="19"/>
        <v>1</v>
      </c>
      <c r="T111">
        <f t="shared" si="20"/>
        <v>3</v>
      </c>
      <c r="U111" t="str">
        <f t="shared" si="21"/>
        <v>NO</v>
      </c>
      <c r="V111" t="str">
        <f t="shared" si="22"/>
        <v>FALSE</v>
      </c>
      <c r="W111">
        <v>1</v>
      </c>
      <c r="AC111" t="s">
        <v>102</v>
      </c>
      <c r="AD111">
        <f t="shared" si="23"/>
        <v>8</v>
      </c>
      <c r="AG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4</v>
      </c>
      <c r="AS111">
        <v>3</v>
      </c>
      <c r="AT111">
        <v>5</v>
      </c>
      <c r="AU111">
        <v>3</v>
      </c>
      <c r="AV111">
        <v>2</v>
      </c>
      <c r="AW111">
        <v>5</v>
      </c>
      <c r="AX111">
        <v>4</v>
      </c>
      <c r="AY111">
        <v>4</v>
      </c>
      <c r="AZ111">
        <v>4</v>
      </c>
      <c r="BA111">
        <v>4</v>
      </c>
      <c r="BB111">
        <v>5</v>
      </c>
      <c r="BC111">
        <v>5</v>
      </c>
      <c r="BD111">
        <v>4</v>
      </c>
      <c r="BE111">
        <v>3</v>
      </c>
      <c r="BF111">
        <v>4</v>
      </c>
      <c r="BG111">
        <v>3</v>
      </c>
      <c r="BH111">
        <v>4</v>
      </c>
      <c r="BI111">
        <v>4</v>
      </c>
      <c r="BJ111">
        <v>5</v>
      </c>
      <c r="BK111">
        <v>4</v>
      </c>
      <c r="BL111">
        <f t="shared" si="24"/>
        <v>1</v>
      </c>
      <c r="BM111" t="str">
        <f t="shared" si="25"/>
        <v/>
      </c>
      <c r="BN111">
        <v>3</v>
      </c>
      <c r="BO111">
        <v>4</v>
      </c>
      <c r="BP111" t="str">
        <f t="shared" si="26"/>
        <v>OK</v>
      </c>
      <c r="BQ111">
        <v>1</v>
      </c>
      <c r="BS111">
        <v>1</v>
      </c>
      <c r="BX111">
        <v>1</v>
      </c>
      <c r="BZ111">
        <v>1</v>
      </c>
      <c r="CA111">
        <f t="shared" si="27"/>
        <v>1</v>
      </c>
      <c r="CB111">
        <v>1</v>
      </c>
      <c r="CD111">
        <v>1</v>
      </c>
      <c r="CF111">
        <v>1</v>
      </c>
      <c r="CJ111" t="s">
        <v>325</v>
      </c>
      <c r="CK111" s="1">
        <v>42018</v>
      </c>
      <c r="CL111" s="2">
        <v>0.86259259259259258</v>
      </c>
    </row>
    <row r="112" spans="1:90" x14ac:dyDescent="0.3">
      <c r="A112" t="s">
        <v>326</v>
      </c>
      <c r="B112">
        <f t="shared" si="14"/>
        <v>2</v>
      </c>
      <c r="C112">
        <v>2015</v>
      </c>
      <c r="D112" t="s">
        <v>94</v>
      </c>
      <c r="E112" t="s">
        <v>85</v>
      </c>
      <c r="F112" t="s">
        <v>86</v>
      </c>
      <c r="G112">
        <f t="shared" si="15"/>
        <v>2</v>
      </c>
      <c r="H112">
        <f t="shared" si="16"/>
        <v>1</v>
      </c>
      <c r="I112">
        <f t="shared" si="17"/>
        <v>1</v>
      </c>
      <c r="J112">
        <f t="shared" si="18"/>
        <v>0</v>
      </c>
      <c r="K112" t="s">
        <v>78</v>
      </c>
      <c r="L112" t="s">
        <v>78</v>
      </c>
      <c r="P112" t="s">
        <v>79</v>
      </c>
      <c r="R112" t="s">
        <v>81</v>
      </c>
      <c r="S112">
        <f t="shared" si="19"/>
        <v>1</v>
      </c>
      <c r="T112">
        <f t="shared" si="20"/>
        <v>3</v>
      </c>
      <c r="U112" t="str">
        <f t="shared" si="21"/>
        <v>NO</v>
      </c>
      <c r="V112" t="str">
        <f t="shared" si="22"/>
        <v>FALSE</v>
      </c>
      <c r="W112">
        <v>1</v>
      </c>
      <c r="AC112" t="s">
        <v>105</v>
      </c>
      <c r="AD112">
        <f t="shared" si="23"/>
        <v>4</v>
      </c>
      <c r="AG112">
        <v>1</v>
      </c>
      <c r="AH112">
        <v>1</v>
      </c>
      <c r="AI112">
        <v>1</v>
      </c>
      <c r="AN112">
        <v>1</v>
      </c>
      <c r="AR112">
        <v>5</v>
      </c>
      <c r="AS112">
        <v>5</v>
      </c>
      <c r="AT112">
        <v>3</v>
      </c>
      <c r="AU112">
        <v>3</v>
      </c>
      <c r="AV112">
        <v>2</v>
      </c>
      <c r="AW112">
        <v>2</v>
      </c>
      <c r="AX112">
        <v>5</v>
      </c>
      <c r="AY112">
        <v>5</v>
      </c>
      <c r="AZ112">
        <v>5</v>
      </c>
      <c r="BA112">
        <v>3</v>
      </c>
      <c r="BB112">
        <v>4</v>
      </c>
      <c r="BC112">
        <v>4</v>
      </c>
      <c r="BD112">
        <v>1</v>
      </c>
      <c r="BE112">
        <v>4</v>
      </c>
      <c r="BF112">
        <v>4</v>
      </c>
      <c r="BG112">
        <v>2</v>
      </c>
      <c r="BH112">
        <v>4</v>
      </c>
      <c r="BI112">
        <v>2</v>
      </c>
      <c r="BJ112">
        <v>4</v>
      </c>
      <c r="BK112">
        <v>2</v>
      </c>
      <c r="BL112" t="str">
        <f t="shared" si="24"/>
        <v/>
      </c>
      <c r="BM112">
        <f t="shared" si="25"/>
        <v>1</v>
      </c>
      <c r="BN112">
        <v>1</v>
      </c>
      <c r="BO112">
        <v>2</v>
      </c>
      <c r="BP112" t="str">
        <f t="shared" si="26"/>
        <v>NONE</v>
      </c>
      <c r="CA112">
        <f t="shared" si="27"/>
        <v>0</v>
      </c>
      <c r="CD112">
        <v>1</v>
      </c>
      <c r="CJ112" t="s">
        <v>327</v>
      </c>
      <c r="CK112" s="1">
        <v>42017</v>
      </c>
      <c r="CL112" s="2">
        <v>0.92216435185185175</v>
      </c>
    </row>
    <row r="113" spans="1:90" x14ac:dyDescent="0.3">
      <c r="A113" t="s">
        <v>328</v>
      </c>
      <c r="B113">
        <f t="shared" si="14"/>
        <v>0</v>
      </c>
      <c r="C113">
        <v>2015</v>
      </c>
      <c r="D113" t="s">
        <v>75</v>
      </c>
      <c r="E113" t="s">
        <v>85</v>
      </c>
      <c r="F113" t="s">
        <v>86</v>
      </c>
      <c r="G113">
        <f t="shared" si="15"/>
        <v>2</v>
      </c>
      <c r="H113">
        <f t="shared" si="16"/>
        <v>1</v>
      </c>
      <c r="I113">
        <f t="shared" si="17"/>
        <v>1</v>
      </c>
      <c r="J113">
        <f t="shared" si="18"/>
        <v>0</v>
      </c>
      <c r="P113" t="s">
        <v>79</v>
      </c>
      <c r="Q113" t="s">
        <v>90</v>
      </c>
      <c r="R113" t="s">
        <v>81</v>
      </c>
      <c r="S113">
        <f t="shared" si="19"/>
        <v>1</v>
      </c>
      <c r="T113">
        <f t="shared" si="20"/>
        <v>3</v>
      </c>
      <c r="U113" t="str">
        <f t="shared" si="21"/>
        <v>NO</v>
      </c>
      <c r="V113" t="str">
        <f t="shared" si="22"/>
        <v>FALSE</v>
      </c>
      <c r="W113">
        <v>1</v>
      </c>
      <c r="AC113" t="s">
        <v>82</v>
      </c>
      <c r="AD113">
        <f t="shared" si="23"/>
        <v>2</v>
      </c>
      <c r="AH113">
        <v>1</v>
      </c>
      <c r="AN113">
        <v>1</v>
      </c>
      <c r="AR113">
        <v>3</v>
      </c>
      <c r="AS113">
        <v>4</v>
      </c>
      <c r="AT113">
        <v>4</v>
      </c>
      <c r="AU113">
        <v>2</v>
      </c>
      <c r="AV113">
        <v>2</v>
      </c>
      <c r="AW113">
        <v>2</v>
      </c>
      <c r="AX113">
        <v>2</v>
      </c>
      <c r="AY113">
        <v>1</v>
      </c>
      <c r="AZ113">
        <v>4</v>
      </c>
      <c r="BA113">
        <v>2</v>
      </c>
      <c r="BB113">
        <v>4</v>
      </c>
      <c r="BC113">
        <v>4</v>
      </c>
      <c r="BD113">
        <v>2</v>
      </c>
      <c r="BE113">
        <v>3</v>
      </c>
      <c r="BF113">
        <v>4</v>
      </c>
      <c r="BG113">
        <v>3</v>
      </c>
      <c r="BH113">
        <v>3</v>
      </c>
      <c r="BI113">
        <v>3</v>
      </c>
      <c r="BJ113">
        <v>3</v>
      </c>
      <c r="BK113">
        <v>2</v>
      </c>
      <c r="BL113" t="str">
        <f t="shared" si="24"/>
        <v/>
      </c>
      <c r="BM113">
        <f t="shared" si="25"/>
        <v>1</v>
      </c>
      <c r="BN113">
        <v>2</v>
      </c>
      <c r="BO113">
        <v>1</v>
      </c>
      <c r="BP113" t="str">
        <f t="shared" si="26"/>
        <v>NONE</v>
      </c>
      <c r="CA113">
        <f t="shared" si="27"/>
        <v>0</v>
      </c>
      <c r="CD113">
        <v>1</v>
      </c>
      <c r="CJ113" t="s">
        <v>329</v>
      </c>
      <c r="CK113" s="1">
        <v>42016</v>
      </c>
      <c r="CL113" s="2">
        <v>0.68533564814814818</v>
      </c>
    </row>
    <row r="114" spans="1:90" x14ac:dyDescent="0.3">
      <c r="A114" t="s">
        <v>330</v>
      </c>
      <c r="B114">
        <f t="shared" si="14"/>
        <v>0</v>
      </c>
      <c r="C114">
        <v>2015</v>
      </c>
      <c r="D114" t="s">
        <v>75</v>
      </c>
      <c r="E114" t="s">
        <v>99</v>
      </c>
      <c r="F114" t="s">
        <v>204</v>
      </c>
      <c r="G114">
        <f t="shared" si="15"/>
        <v>5</v>
      </c>
      <c r="H114">
        <f t="shared" si="16"/>
        <v>0</v>
      </c>
      <c r="I114">
        <f t="shared" si="17"/>
        <v>1</v>
      </c>
      <c r="J114">
        <f t="shared" si="18"/>
        <v>1</v>
      </c>
      <c r="R114" t="s">
        <v>81</v>
      </c>
      <c r="S114">
        <f t="shared" si="19"/>
        <v>1</v>
      </c>
      <c r="T114">
        <f t="shared" si="20"/>
        <v>2</v>
      </c>
      <c r="U114" t="str">
        <f t="shared" si="21"/>
        <v>NO</v>
      </c>
      <c r="V114" t="str">
        <f t="shared" si="22"/>
        <v>FALSE</v>
      </c>
      <c r="W114">
        <v>1</v>
      </c>
      <c r="AC114" t="s">
        <v>102</v>
      </c>
      <c r="AD114">
        <f t="shared" si="23"/>
        <v>3</v>
      </c>
      <c r="AH114">
        <v>1</v>
      </c>
      <c r="AK114">
        <v>1</v>
      </c>
      <c r="AN114">
        <v>1</v>
      </c>
      <c r="AR114">
        <v>4</v>
      </c>
      <c r="AS114">
        <v>2</v>
      </c>
      <c r="AT114">
        <v>5</v>
      </c>
      <c r="AU114">
        <v>2</v>
      </c>
      <c r="AV114">
        <v>2</v>
      </c>
      <c r="AW114">
        <v>2</v>
      </c>
      <c r="AX114">
        <v>4</v>
      </c>
      <c r="AY114">
        <v>4</v>
      </c>
      <c r="AZ114">
        <v>2</v>
      </c>
      <c r="BA114">
        <v>5</v>
      </c>
      <c r="BB114">
        <v>4</v>
      </c>
      <c r="BC114">
        <v>4</v>
      </c>
      <c r="BD114">
        <v>3</v>
      </c>
      <c r="BE114">
        <v>2</v>
      </c>
      <c r="BF114">
        <v>3</v>
      </c>
      <c r="BG114">
        <v>2</v>
      </c>
      <c r="BH114">
        <v>3</v>
      </c>
      <c r="BI114">
        <v>4</v>
      </c>
      <c r="BJ114">
        <v>4</v>
      </c>
      <c r="BK114">
        <v>2</v>
      </c>
      <c r="BL114" t="str">
        <f t="shared" si="24"/>
        <v/>
      </c>
      <c r="BM114">
        <f t="shared" si="25"/>
        <v>1</v>
      </c>
      <c r="BN114">
        <v>4</v>
      </c>
      <c r="BO114">
        <v>2</v>
      </c>
      <c r="BP114" t="str">
        <f t="shared" si="26"/>
        <v>OK</v>
      </c>
      <c r="BS114">
        <v>1</v>
      </c>
      <c r="BU114">
        <v>1</v>
      </c>
      <c r="CA114">
        <f t="shared" si="27"/>
        <v>0</v>
      </c>
      <c r="CC114">
        <v>1</v>
      </c>
      <c r="CD114">
        <v>1</v>
      </c>
      <c r="CF114">
        <v>1</v>
      </c>
      <c r="CH114">
        <v>1</v>
      </c>
      <c r="CJ114" t="s">
        <v>331</v>
      </c>
      <c r="CK114" s="1">
        <v>42018</v>
      </c>
      <c r="CL114" s="2">
        <v>0.867650462962963</v>
      </c>
    </row>
    <row r="115" spans="1:90" x14ac:dyDescent="0.3">
      <c r="A115" t="s">
        <v>332</v>
      </c>
      <c r="B115">
        <f t="shared" si="14"/>
        <v>2</v>
      </c>
      <c r="C115">
        <v>2015</v>
      </c>
      <c r="D115" t="s">
        <v>94</v>
      </c>
      <c r="E115" t="s">
        <v>99</v>
      </c>
      <c r="F115" t="s">
        <v>148</v>
      </c>
      <c r="G115">
        <f t="shared" si="15"/>
        <v>6</v>
      </c>
      <c r="H115">
        <f t="shared" si="16"/>
        <v>1</v>
      </c>
      <c r="I115">
        <f t="shared" si="17"/>
        <v>1</v>
      </c>
      <c r="J115">
        <f t="shared" si="18"/>
        <v>0</v>
      </c>
      <c r="K115" t="s">
        <v>78</v>
      </c>
      <c r="L115" t="s">
        <v>78</v>
      </c>
      <c r="P115" t="s">
        <v>79</v>
      </c>
      <c r="Q115" t="s">
        <v>108</v>
      </c>
      <c r="R115" t="s">
        <v>81</v>
      </c>
      <c r="S115">
        <f t="shared" si="19"/>
        <v>1</v>
      </c>
      <c r="T115">
        <f t="shared" si="20"/>
        <v>4</v>
      </c>
      <c r="U115" t="str">
        <f t="shared" si="21"/>
        <v>YES</v>
      </c>
      <c r="V115" t="str">
        <f t="shared" si="22"/>
        <v>FALSE</v>
      </c>
      <c r="W115">
        <v>1</v>
      </c>
      <c r="AC115" t="s">
        <v>82</v>
      </c>
      <c r="AD115">
        <f t="shared" si="23"/>
        <v>3</v>
      </c>
      <c r="AG115">
        <v>1</v>
      </c>
      <c r="AH115">
        <v>1</v>
      </c>
      <c r="AN115">
        <v>1</v>
      </c>
      <c r="AR115">
        <v>2</v>
      </c>
      <c r="AS115">
        <v>4</v>
      </c>
      <c r="AT115">
        <v>4</v>
      </c>
      <c r="AU115">
        <v>3</v>
      </c>
      <c r="AV115">
        <v>3</v>
      </c>
      <c r="AW115">
        <v>3</v>
      </c>
      <c r="AX115">
        <v>5</v>
      </c>
      <c r="AY115">
        <v>5</v>
      </c>
      <c r="AZ115">
        <v>5</v>
      </c>
      <c r="BA115">
        <v>5</v>
      </c>
      <c r="BB115">
        <v>3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4</v>
      </c>
      <c r="BJ115">
        <v>4</v>
      </c>
      <c r="BK115">
        <v>2</v>
      </c>
      <c r="BL115" t="str">
        <f t="shared" si="24"/>
        <v/>
      </c>
      <c r="BM115">
        <f t="shared" si="25"/>
        <v>1</v>
      </c>
      <c r="BN115">
        <v>1</v>
      </c>
      <c r="BO115">
        <v>1</v>
      </c>
      <c r="BP115" t="str">
        <f t="shared" si="26"/>
        <v>NONE</v>
      </c>
      <c r="BQ115">
        <v>1</v>
      </c>
      <c r="BX115">
        <v>1</v>
      </c>
      <c r="CA115">
        <f t="shared" si="27"/>
        <v>0</v>
      </c>
      <c r="CD115">
        <v>1</v>
      </c>
      <c r="CE115">
        <v>1</v>
      </c>
      <c r="CF115">
        <v>1</v>
      </c>
      <c r="CJ115" t="s">
        <v>333</v>
      </c>
      <c r="CK115" s="1">
        <v>42016</v>
      </c>
      <c r="CL115" s="2">
        <v>0.84254629629629629</v>
      </c>
    </row>
    <row r="116" spans="1:90" x14ac:dyDescent="0.3">
      <c r="A116" t="s">
        <v>334</v>
      </c>
      <c r="B116">
        <f t="shared" si="14"/>
        <v>0</v>
      </c>
      <c r="C116">
        <v>2015</v>
      </c>
      <c r="D116" t="s">
        <v>75</v>
      </c>
      <c r="E116" t="s">
        <v>76</v>
      </c>
      <c r="F116" t="s">
        <v>77</v>
      </c>
      <c r="G116">
        <f t="shared" si="15"/>
        <v>7</v>
      </c>
      <c r="H116">
        <f t="shared" si="16"/>
        <v>0</v>
      </c>
      <c r="I116">
        <f t="shared" si="17"/>
        <v>1</v>
      </c>
      <c r="J116">
        <f t="shared" si="18"/>
        <v>1</v>
      </c>
      <c r="P116" t="s">
        <v>79</v>
      </c>
      <c r="Q116" t="s">
        <v>108</v>
      </c>
      <c r="R116" t="s">
        <v>90</v>
      </c>
      <c r="S116">
        <f t="shared" si="19"/>
        <v>0</v>
      </c>
      <c r="T116">
        <f t="shared" si="20"/>
        <v>2</v>
      </c>
      <c r="U116" t="str">
        <f t="shared" si="21"/>
        <v>NO</v>
      </c>
      <c r="V116" t="str">
        <f t="shared" si="22"/>
        <v>FALSE</v>
      </c>
      <c r="Y116">
        <v>1</v>
      </c>
      <c r="AC116" t="s">
        <v>91</v>
      </c>
      <c r="AD116">
        <f t="shared" si="23"/>
        <v>1</v>
      </c>
      <c r="AH116">
        <v>1</v>
      </c>
      <c r="AR116">
        <v>1</v>
      </c>
      <c r="AS116">
        <v>2</v>
      </c>
      <c r="AT116">
        <v>4</v>
      </c>
      <c r="AU116">
        <v>1</v>
      </c>
      <c r="AV116">
        <v>1</v>
      </c>
      <c r="AW116">
        <v>2</v>
      </c>
      <c r="AX116">
        <v>2</v>
      </c>
      <c r="AY116">
        <v>1</v>
      </c>
      <c r="AZ116">
        <v>5</v>
      </c>
      <c r="BA116">
        <v>1</v>
      </c>
      <c r="BB116">
        <v>4</v>
      </c>
      <c r="BC116">
        <v>2</v>
      </c>
      <c r="BD116">
        <v>4</v>
      </c>
      <c r="BE116">
        <v>1</v>
      </c>
      <c r="BF116">
        <v>1</v>
      </c>
      <c r="BG116">
        <v>1</v>
      </c>
      <c r="BH116">
        <v>1</v>
      </c>
      <c r="BI116">
        <v>5</v>
      </c>
      <c r="BJ116">
        <v>3</v>
      </c>
      <c r="BK116">
        <v>2</v>
      </c>
      <c r="BL116" t="str">
        <f t="shared" si="24"/>
        <v/>
      </c>
      <c r="BM116">
        <f t="shared" si="25"/>
        <v>1</v>
      </c>
      <c r="BN116">
        <v>1</v>
      </c>
      <c r="BO116">
        <v>2</v>
      </c>
      <c r="BP116" t="str">
        <f t="shared" si="26"/>
        <v>NONE</v>
      </c>
      <c r="BQ116">
        <v>1</v>
      </c>
      <c r="BS116">
        <v>1</v>
      </c>
      <c r="BW116">
        <v>1</v>
      </c>
      <c r="BX116">
        <v>1</v>
      </c>
      <c r="CA116">
        <f t="shared" si="27"/>
        <v>1</v>
      </c>
      <c r="CB116">
        <v>1</v>
      </c>
      <c r="CD116">
        <v>1</v>
      </c>
      <c r="CE116">
        <v>1</v>
      </c>
      <c r="CJ116" t="s">
        <v>335</v>
      </c>
      <c r="CK116" s="1">
        <v>42016</v>
      </c>
      <c r="CL116" s="2">
        <v>0.92587962962962955</v>
      </c>
    </row>
    <row r="117" spans="1:90" x14ac:dyDescent="0.3">
      <c r="A117" t="s">
        <v>336</v>
      </c>
      <c r="B117">
        <f t="shared" si="14"/>
        <v>0</v>
      </c>
      <c r="C117">
        <v>2015</v>
      </c>
      <c r="D117" t="s">
        <v>75</v>
      </c>
      <c r="E117" t="s">
        <v>76</v>
      </c>
      <c r="F117" t="s">
        <v>86</v>
      </c>
      <c r="G117">
        <f t="shared" si="15"/>
        <v>2</v>
      </c>
      <c r="H117">
        <f t="shared" si="16"/>
        <v>0</v>
      </c>
      <c r="I117">
        <f t="shared" si="17"/>
        <v>0</v>
      </c>
      <c r="J117">
        <f t="shared" si="18"/>
        <v>0</v>
      </c>
      <c r="P117" t="s">
        <v>79</v>
      </c>
      <c r="Q117" t="s">
        <v>90</v>
      </c>
      <c r="R117" t="s">
        <v>113</v>
      </c>
      <c r="S117">
        <f t="shared" si="19"/>
        <v>0</v>
      </c>
      <c r="T117">
        <f t="shared" si="20"/>
        <v>1</v>
      </c>
      <c r="U117" t="str">
        <f t="shared" si="21"/>
        <v>NO</v>
      </c>
      <c r="V117" t="str">
        <f t="shared" si="22"/>
        <v>FALSE</v>
      </c>
      <c r="X117">
        <v>1</v>
      </c>
      <c r="AC117" t="s">
        <v>102</v>
      </c>
      <c r="AD117">
        <f t="shared" si="23"/>
        <v>3</v>
      </c>
      <c r="AM117">
        <v>1</v>
      </c>
      <c r="AN117">
        <v>1</v>
      </c>
      <c r="AO117">
        <v>1</v>
      </c>
      <c r="AR117">
        <v>4</v>
      </c>
      <c r="AS117">
        <v>3</v>
      </c>
      <c r="AT117">
        <v>4</v>
      </c>
      <c r="AU117">
        <v>1</v>
      </c>
      <c r="AV117">
        <v>1</v>
      </c>
      <c r="AW117">
        <v>3</v>
      </c>
      <c r="AX117">
        <v>5</v>
      </c>
      <c r="AY117">
        <v>3</v>
      </c>
      <c r="AZ117">
        <v>4</v>
      </c>
      <c r="BA117">
        <v>5</v>
      </c>
      <c r="BB117">
        <v>4</v>
      </c>
      <c r="BC117">
        <v>4</v>
      </c>
      <c r="BD117">
        <v>1</v>
      </c>
      <c r="BE117">
        <v>4</v>
      </c>
      <c r="BF117">
        <v>4</v>
      </c>
      <c r="BG117">
        <v>2</v>
      </c>
      <c r="BH117">
        <v>2</v>
      </c>
      <c r="BI117">
        <v>4</v>
      </c>
      <c r="BJ117">
        <v>3</v>
      </c>
      <c r="BK117">
        <v>2</v>
      </c>
      <c r="BL117" t="str">
        <f t="shared" si="24"/>
        <v/>
      </c>
      <c r="BM117">
        <f t="shared" si="25"/>
        <v>1</v>
      </c>
      <c r="BN117">
        <v>1</v>
      </c>
      <c r="BO117">
        <v>1</v>
      </c>
      <c r="BP117" t="str">
        <f t="shared" si="26"/>
        <v>NONE</v>
      </c>
      <c r="BZ117">
        <v>1</v>
      </c>
      <c r="CA117">
        <f t="shared" si="27"/>
        <v>0</v>
      </c>
      <c r="CB117">
        <v>1</v>
      </c>
      <c r="CD117">
        <v>1</v>
      </c>
      <c r="CF117">
        <v>1</v>
      </c>
      <c r="CJ117" t="s">
        <v>337</v>
      </c>
      <c r="CK117" s="1">
        <v>42019</v>
      </c>
      <c r="CL117" s="2">
        <v>3.3148148148148149E-2</v>
      </c>
    </row>
    <row r="118" spans="1:90" x14ac:dyDescent="0.3">
      <c r="A118" t="s">
        <v>338</v>
      </c>
      <c r="B118">
        <f t="shared" si="14"/>
        <v>0</v>
      </c>
      <c r="C118">
        <v>2015</v>
      </c>
      <c r="D118" t="s">
        <v>75</v>
      </c>
      <c r="E118" t="s">
        <v>85</v>
      </c>
      <c r="F118" t="s">
        <v>86</v>
      </c>
      <c r="G118">
        <f t="shared" si="15"/>
        <v>2</v>
      </c>
      <c r="H118">
        <f t="shared" si="16"/>
        <v>0</v>
      </c>
      <c r="I118">
        <f t="shared" si="17"/>
        <v>0</v>
      </c>
      <c r="J118">
        <f t="shared" si="18"/>
        <v>0</v>
      </c>
      <c r="R118" t="s">
        <v>96</v>
      </c>
      <c r="S118">
        <f t="shared" si="19"/>
        <v>0</v>
      </c>
      <c r="T118">
        <f t="shared" si="20"/>
        <v>0</v>
      </c>
      <c r="U118" t="str">
        <f t="shared" si="21"/>
        <v>NO</v>
      </c>
      <c r="V118" t="str">
        <f t="shared" si="22"/>
        <v>TRUE</v>
      </c>
      <c r="Y118">
        <v>1</v>
      </c>
      <c r="AC118" t="s">
        <v>256</v>
      </c>
      <c r="AD118">
        <f t="shared" si="23"/>
        <v>2</v>
      </c>
      <c r="AI118">
        <v>1</v>
      </c>
      <c r="AN118">
        <v>1</v>
      </c>
      <c r="AR118">
        <v>3</v>
      </c>
      <c r="AS118">
        <v>4</v>
      </c>
      <c r="AT118">
        <v>2</v>
      </c>
      <c r="AU118">
        <v>2</v>
      </c>
      <c r="AV118">
        <v>1</v>
      </c>
      <c r="AW118">
        <v>3</v>
      </c>
      <c r="AX118">
        <v>2</v>
      </c>
      <c r="AY118">
        <v>2</v>
      </c>
      <c r="AZ118">
        <v>5</v>
      </c>
      <c r="BA118">
        <v>1</v>
      </c>
      <c r="BB118">
        <v>4</v>
      </c>
      <c r="BC118">
        <v>2</v>
      </c>
      <c r="BD118">
        <v>2</v>
      </c>
      <c r="BE118">
        <v>4</v>
      </c>
      <c r="BF118">
        <v>4</v>
      </c>
      <c r="BG118">
        <v>2</v>
      </c>
      <c r="BH118">
        <v>2</v>
      </c>
      <c r="BI118">
        <v>4</v>
      </c>
      <c r="BJ118">
        <v>4</v>
      </c>
      <c r="BK118">
        <v>1</v>
      </c>
      <c r="BL118" t="str">
        <f t="shared" si="24"/>
        <v/>
      </c>
      <c r="BM118">
        <f t="shared" si="25"/>
        <v>1</v>
      </c>
      <c r="BN118">
        <v>1</v>
      </c>
      <c r="BO118">
        <v>2</v>
      </c>
      <c r="BP118" t="str">
        <f t="shared" si="26"/>
        <v>NONE</v>
      </c>
      <c r="BZ118">
        <v>1</v>
      </c>
      <c r="CA118">
        <f t="shared" si="27"/>
        <v>0</v>
      </c>
      <c r="CC118">
        <v>1</v>
      </c>
      <c r="CD118">
        <v>1</v>
      </c>
      <c r="CE118">
        <v>1</v>
      </c>
      <c r="CF118">
        <v>1</v>
      </c>
      <c r="CI118">
        <v>1</v>
      </c>
      <c r="CJ118" t="s">
        <v>339</v>
      </c>
      <c r="CK118" s="1">
        <v>42018</v>
      </c>
      <c r="CL118" s="2">
        <v>0.88930555555555557</v>
      </c>
    </row>
    <row r="119" spans="1:90" x14ac:dyDescent="0.3">
      <c r="A119" t="s">
        <v>340</v>
      </c>
      <c r="B119">
        <f t="shared" si="14"/>
        <v>3</v>
      </c>
      <c r="C119">
        <v>2015</v>
      </c>
      <c r="D119" t="s">
        <v>75</v>
      </c>
      <c r="E119" t="s">
        <v>85</v>
      </c>
      <c r="F119" t="s">
        <v>131</v>
      </c>
      <c r="G119">
        <f t="shared" si="15"/>
        <v>3</v>
      </c>
      <c r="H119">
        <f t="shared" si="16"/>
        <v>1</v>
      </c>
      <c r="I119">
        <f t="shared" si="17"/>
        <v>1</v>
      </c>
      <c r="J119">
        <f t="shared" si="18"/>
        <v>0</v>
      </c>
      <c r="K119" t="s">
        <v>78</v>
      </c>
      <c r="L119" t="s">
        <v>78</v>
      </c>
      <c r="M119" t="s">
        <v>78</v>
      </c>
      <c r="P119" t="s">
        <v>79</v>
      </c>
      <c r="R119" t="s">
        <v>81</v>
      </c>
      <c r="S119">
        <f t="shared" si="19"/>
        <v>1</v>
      </c>
      <c r="T119">
        <f t="shared" si="20"/>
        <v>3</v>
      </c>
      <c r="U119" t="str">
        <f t="shared" si="21"/>
        <v>NO</v>
      </c>
      <c r="V119" t="str">
        <f t="shared" si="22"/>
        <v>FALSE</v>
      </c>
      <c r="W119">
        <v>1</v>
      </c>
      <c r="AC119" t="s">
        <v>91</v>
      </c>
      <c r="AD119">
        <f t="shared" si="23"/>
        <v>3</v>
      </c>
      <c r="AH119">
        <v>1</v>
      </c>
      <c r="AN119">
        <v>1</v>
      </c>
      <c r="AO119">
        <v>1</v>
      </c>
      <c r="AR119">
        <v>4</v>
      </c>
      <c r="AS119">
        <v>2</v>
      </c>
      <c r="AT119">
        <v>2</v>
      </c>
      <c r="AU119">
        <v>1</v>
      </c>
      <c r="AV119">
        <v>2</v>
      </c>
      <c r="AW119">
        <v>1</v>
      </c>
      <c r="AX119">
        <v>5</v>
      </c>
      <c r="AY119">
        <v>4</v>
      </c>
      <c r="AZ119">
        <v>2</v>
      </c>
      <c r="BA119">
        <v>1</v>
      </c>
      <c r="BB119">
        <v>3</v>
      </c>
      <c r="BC119">
        <v>4</v>
      </c>
      <c r="BD119">
        <v>1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5</v>
      </c>
      <c r="BK119">
        <v>2</v>
      </c>
      <c r="BL119" t="str">
        <f t="shared" si="24"/>
        <v/>
      </c>
      <c r="BM119">
        <f t="shared" si="25"/>
        <v>1</v>
      </c>
      <c r="BN119">
        <v>1</v>
      </c>
      <c r="BO119">
        <v>1</v>
      </c>
      <c r="BP119" t="str">
        <f t="shared" si="26"/>
        <v>NONE</v>
      </c>
      <c r="BZ119">
        <v>1</v>
      </c>
      <c r="CA119">
        <f t="shared" si="27"/>
        <v>0</v>
      </c>
      <c r="CD119">
        <v>1</v>
      </c>
      <c r="CE119">
        <v>1</v>
      </c>
      <c r="CJ119" t="s">
        <v>341</v>
      </c>
      <c r="CK119" s="1">
        <v>42023</v>
      </c>
      <c r="CL119" s="2">
        <v>0.71228009259259262</v>
      </c>
    </row>
    <row r="120" spans="1:90" x14ac:dyDescent="0.3">
      <c r="A120" t="s">
        <v>342</v>
      </c>
      <c r="B120">
        <f t="shared" si="14"/>
        <v>3</v>
      </c>
      <c r="C120">
        <v>2015</v>
      </c>
      <c r="D120" t="s">
        <v>75</v>
      </c>
      <c r="E120" t="s">
        <v>76</v>
      </c>
      <c r="F120" t="s">
        <v>95</v>
      </c>
      <c r="G120">
        <f t="shared" si="15"/>
        <v>1</v>
      </c>
      <c r="H120">
        <f t="shared" si="16"/>
        <v>1</v>
      </c>
      <c r="I120">
        <f t="shared" si="17"/>
        <v>1</v>
      </c>
      <c r="J120">
        <f t="shared" si="18"/>
        <v>0</v>
      </c>
      <c r="K120" t="s">
        <v>78</v>
      </c>
      <c r="L120" t="s">
        <v>78</v>
      </c>
      <c r="O120" t="s">
        <v>78</v>
      </c>
      <c r="P120" t="s">
        <v>79</v>
      </c>
      <c r="Q120" t="s">
        <v>80</v>
      </c>
      <c r="R120" t="s">
        <v>81</v>
      </c>
      <c r="S120">
        <f t="shared" si="19"/>
        <v>1</v>
      </c>
      <c r="T120">
        <f t="shared" si="20"/>
        <v>4</v>
      </c>
      <c r="U120" t="str">
        <f t="shared" si="21"/>
        <v>YES</v>
      </c>
      <c r="V120" t="str">
        <f t="shared" si="22"/>
        <v>FALSE</v>
      </c>
      <c r="W120">
        <v>1</v>
      </c>
      <c r="AC120" t="s">
        <v>102</v>
      </c>
      <c r="AD120">
        <f t="shared" si="23"/>
        <v>0</v>
      </c>
      <c r="AR120">
        <v>4</v>
      </c>
      <c r="AS120">
        <v>4</v>
      </c>
      <c r="AT120">
        <v>4</v>
      </c>
      <c r="AU120">
        <v>1</v>
      </c>
      <c r="AV120">
        <v>1</v>
      </c>
      <c r="AW120">
        <v>3</v>
      </c>
      <c r="AX120">
        <v>4</v>
      </c>
      <c r="AY120">
        <v>3</v>
      </c>
      <c r="AZ120">
        <v>4</v>
      </c>
      <c r="BA120">
        <v>4</v>
      </c>
      <c r="BB120">
        <v>3</v>
      </c>
      <c r="BC120">
        <v>3</v>
      </c>
      <c r="BD120">
        <v>2</v>
      </c>
      <c r="BE120">
        <v>3</v>
      </c>
      <c r="BF120">
        <v>3</v>
      </c>
      <c r="BG120">
        <v>2</v>
      </c>
      <c r="BH120">
        <v>3</v>
      </c>
      <c r="BI120">
        <v>4</v>
      </c>
      <c r="BJ120">
        <v>4</v>
      </c>
      <c r="BK120">
        <v>2</v>
      </c>
      <c r="BL120" t="str">
        <f t="shared" si="24"/>
        <v/>
      </c>
      <c r="BM120">
        <f t="shared" si="25"/>
        <v>1</v>
      </c>
      <c r="BN120">
        <v>1</v>
      </c>
      <c r="BO120">
        <v>1</v>
      </c>
      <c r="BP120" t="str">
        <f t="shared" si="26"/>
        <v>NONE</v>
      </c>
      <c r="CA120">
        <f t="shared" si="27"/>
        <v>0</v>
      </c>
      <c r="CD120">
        <v>1</v>
      </c>
      <c r="CJ120" t="s">
        <v>343</v>
      </c>
      <c r="CK120" s="1">
        <v>42019</v>
      </c>
      <c r="CL120" s="2">
        <v>0.44126157407407413</v>
      </c>
    </row>
    <row r="121" spans="1:90" x14ac:dyDescent="0.3">
      <c r="A121" t="s">
        <v>344</v>
      </c>
      <c r="B121">
        <f t="shared" si="14"/>
        <v>0</v>
      </c>
      <c r="C121">
        <v>2015</v>
      </c>
      <c r="D121" t="s">
        <v>75</v>
      </c>
      <c r="E121" t="s">
        <v>76</v>
      </c>
      <c r="F121" t="s">
        <v>77</v>
      </c>
      <c r="G121">
        <f t="shared" si="15"/>
        <v>7</v>
      </c>
      <c r="H121">
        <f t="shared" si="16"/>
        <v>1</v>
      </c>
      <c r="I121">
        <f t="shared" si="17"/>
        <v>1</v>
      </c>
      <c r="J121">
        <f t="shared" si="18"/>
        <v>0</v>
      </c>
      <c r="P121" t="s">
        <v>79</v>
      </c>
      <c r="Q121" t="s">
        <v>80</v>
      </c>
      <c r="R121" t="s">
        <v>81</v>
      </c>
      <c r="S121">
        <f t="shared" si="19"/>
        <v>1</v>
      </c>
      <c r="T121">
        <f t="shared" si="20"/>
        <v>4</v>
      </c>
      <c r="U121" t="str">
        <f t="shared" si="21"/>
        <v>YES</v>
      </c>
      <c r="V121" t="str">
        <f t="shared" si="22"/>
        <v>FALSE</v>
      </c>
      <c r="W121">
        <v>1</v>
      </c>
      <c r="AC121" t="s">
        <v>82</v>
      </c>
      <c r="AD121">
        <f t="shared" si="23"/>
        <v>6</v>
      </c>
      <c r="AH121">
        <v>1</v>
      </c>
      <c r="AI121">
        <v>1</v>
      </c>
      <c r="AK121">
        <v>1</v>
      </c>
      <c r="AM121">
        <v>1</v>
      </c>
      <c r="AN121">
        <v>1</v>
      </c>
      <c r="AO121">
        <v>1</v>
      </c>
      <c r="AR121">
        <v>4</v>
      </c>
      <c r="AS121">
        <v>5</v>
      </c>
      <c r="AT121">
        <v>5</v>
      </c>
      <c r="AU121">
        <v>4</v>
      </c>
      <c r="AV121">
        <v>4</v>
      </c>
      <c r="AW121">
        <v>4</v>
      </c>
      <c r="AX121">
        <v>3</v>
      </c>
      <c r="AY121">
        <v>3</v>
      </c>
      <c r="AZ121">
        <v>5</v>
      </c>
      <c r="BA121">
        <v>1</v>
      </c>
      <c r="BB121">
        <v>4</v>
      </c>
      <c r="BC121">
        <v>4</v>
      </c>
      <c r="BD121">
        <v>2</v>
      </c>
      <c r="BE121">
        <v>2</v>
      </c>
      <c r="BF121">
        <v>4</v>
      </c>
      <c r="BG121">
        <v>3</v>
      </c>
      <c r="BH121">
        <v>3</v>
      </c>
      <c r="BI121">
        <v>2</v>
      </c>
      <c r="BJ121">
        <v>4</v>
      </c>
      <c r="BK121">
        <v>4</v>
      </c>
      <c r="BL121">
        <f t="shared" si="24"/>
        <v>1</v>
      </c>
      <c r="BM121" t="str">
        <f t="shared" si="25"/>
        <v/>
      </c>
      <c r="BN121">
        <v>2</v>
      </c>
      <c r="BO121">
        <v>4</v>
      </c>
      <c r="BP121" t="str">
        <f t="shared" si="26"/>
        <v>OK</v>
      </c>
      <c r="BQ121">
        <v>1</v>
      </c>
      <c r="BU121">
        <v>1</v>
      </c>
      <c r="BX121">
        <v>1</v>
      </c>
      <c r="BY121">
        <v>1</v>
      </c>
      <c r="CA121">
        <f t="shared" si="27"/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J121" t="s">
        <v>345</v>
      </c>
      <c r="CK121" s="1">
        <v>42021</v>
      </c>
      <c r="CL121" s="2">
        <v>0.7257407407407408</v>
      </c>
    </row>
    <row r="122" spans="1:90" x14ac:dyDescent="0.3">
      <c r="A122" t="s">
        <v>346</v>
      </c>
      <c r="B122">
        <f t="shared" si="14"/>
        <v>5</v>
      </c>
      <c r="C122">
        <v>2015</v>
      </c>
      <c r="D122" t="s">
        <v>75</v>
      </c>
      <c r="E122" t="s">
        <v>99</v>
      </c>
      <c r="F122" t="s">
        <v>131</v>
      </c>
      <c r="G122">
        <f t="shared" si="15"/>
        <v>3</v>
      </c>
      <c r="H122">
        <f t="shared" si="16"/>
        <v>1</v>
      </c>
      <c r="I122">
        <f t="shared" si="17"/>
        <v>1</v>
      </c>
      <c r="J122">
        <f t="shared" si="18"/>
        <v>0</v>
      </c>
      <c r="K122" t="s">
        <v>78</v>
      </c>
      <c r="L122" t="s">
        <v>78</v>
      </c>
      <c r="M122" t="s">
        <v>78</v>
      </c>
      <c r="N122" t="s">
        <v>78</v>
      </c>
      <c r="O122" t="s">
        <v>78</v>
      </c>
      <c r="P122" t="s">
        <v>79</v>
      </c>
      <c r="Q122" t="s">
        <v>80</v>
      </c>
      <c r="R122" t="s">
        <v>81</v>
      </c>
      <c r="S122">
        <f t="shared" si="19"/>
        <v>1</v>
      </c>
      <c r="T122">
        <f t="shared" si="20"/>
        <v>4</v>
      </c>
      <c r="U122" t="str">
        <f t="shared" si="21"/>
        <v>YES</v>
      </c>
      <c r="V122" t="str">
        <f t="shared" si="22"/>
        <v>FALSE</v>
      </c>
      <c r="W122">
        <v>1</v>
      </c>
      <c r="AC122" t="s">
        <v>105</v>
      </c>
      <c r="AD122">
        <f t="shared" si="23"/>
        <v>2</v>
      </c>
      <c r="AI122">
        <v>1</v>
      </c>
      <c r="AM122">
        <v>1</v>
      </c>
      <c r="AR122">
        <v>4</v>
      </c>
      <c r="AS122">
        <v>5</v>
      </c>
      <c r="AT122">
        <v>5</v>
      </c>
      <c r="AU122">
        <v>2</v>
      </c>
      <c r="AV122">
        <v>1</v>
      </c>
      <c r="AW122">
        <v>3</v>
      </c>
      <c r="AX122">
        <v>4</v>
      </c>
      <c r="AY122">
        <v>4</v>
      </c>
      <c r="AZ122">
        <v>4</v>
      </c>
      <c r="BA122">
        <v>5</v>
      </c>
      <c r="BB122">
        <v>4</v>
      </c>
      <c r="BC122">
        <v>4</v>
      </c>
      <c r="BD122">
        <v>3</v>
      </c>
      <c r="BE122">
        <v>3</v>
      </c>
      <c r="BF122">
        <v>4</v>
      </c>
      <c r="BG122">
        <v>2</v>
      </c>
      <c r="BH122">
        <v>2</v>
      </c>
      <c r="BI122">
        <v>4</v>
      </c>
      <c r="BJ122">
        <v>5</v>
      </c>
      <c r="BK122">
        <v>3</v>
      </c>
      <c r="BL122" t="str">
        <f t="shared" si="24"/>
        <v/>
      </c>
      <c r="BM122" t="str">
        <f t="shared" si="25"/>
        <v/>
      </c>
      <c r="BN122">
        <v>2</v>
      </c>
      <c r="BO122">
        <v>1</v>
      </c>
      <c r="BP122" t="str">
        <f t="shared" si="26"/>
        <v>NONE</v>
      </c>
      <c r="BU122">
        <v>1</v>
      </c>
      <c r="BX122">
        <v>1</v>
      </c>
      <c r="BZ122">
        <v>1</v>
      </c>
      <c r="CA122">
        <f t="shared" si="27"/>
        <v>1</v>
      </c>
      <c r="CB122">
        <v>1</v>
      </c>
      <c r="CD122">
        <v>1</v>
      </c>
      <c r="CJ122" t="s">
        <v>347</v>
      </c>
      <c r="CK122" s="1">
        <v>42019</v>
      </c>
      <c r="CL122" s="2">
        <v>9.239583333333333E-2</v>
      </c>
    </row>
    <row r="123" spans="1:90" x14ac:dyDescent="0.3">
      <c r="A123">
        <v>2116</v>
      </c>
      <c r="B123">
        <f t="shared" si="14"/>
        <v>0</v>
      </c>
      <c r="C123">
        <v>2014</v>
      </c>
      <c r="D123" t="s">
        <v>75</v>
      </c>
      <c r="E123" t="s">
        <v>348</v>
      </c>
      <c r="F123" t="s">
        <v>86</v>
      </c>
      <c r="G123">
        <f t="shared" si="15"/>
        <v>2</v>
      </c>
      <c r="H123">
        <f t="shared" si="16"/>
        <v>0</v>
      </c>
      <c r="I123">
        <f t="shared" si="17"/>
        <v>1</v>
      </c>
      <c r="J123">
        <f t="shared" si="18"/>
        <v>1</v>
      </c>
      <c r="P123" t="s">
        <v>79</v>
      </c>
      <c r="Q123" t="s">
        <v>90</v>
      </c>
      <c r="R123" t="s">
        <v>90</v>
      </c>
      <c r="S123">
        <f t="shared" si="19"/>
        <v>0</v>
      </c>
      <c r="T123">
        <f t="shared" si="20"/>
        <v>2</v>
      </c>
      <c r="U123" t="str">
        <f t="shared" si="21"/>
        <v>NO</v>
      </c>
      <c r="V123" t="str">
        <f t="shared" si="22"/>
        <v>FALSE</v>
      </c>
      <c r="W123">
        <v>1</v>
      </c>
      <c r="AC123" t="s">
        <v>349</v>
      </c>
      <c r="AD123">
        <f t="shared" si="23"/>
        <v>2</v>
      </c>
      <c r="AG123">
        <v>1</v>
      </c>
      <c r="AH123">
        <v>1</v>
      </c>
      <c r="AR123">
        <v>3</v>
      </c>
      <c r="AS123">
        <v>4</v>
      </c>
      <c r="AT123">
        <v>2</v>
      </c>
      <c r="AU123">
        <v>2</v>
      </c>
      <c r="AV123">
        <v>2</v>
      </c>
      <c r="AW123">
        <v>3</v>
      </c>
      <c r="AX123">
        <v>4</v>
      </c>
      <c r="AY123">
        <v>3</v>
      </c>
      <c r="AZ123">
        <v>3</v>
      </c>
      <c r="BA123">
        <v>3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5</v>
      </c>
      <c r="BJ123">
        <v>3</v>
      </c>
      <c r="BK123">
        <v>2</v>
      </c>
      <c r="BL123" t="str">
        <f t="shared" si="24"/>
        <v/>
      </c>
      <c r="BM123">
        <f t="shared" si="25"/>
        <v>1</v>
      </c>
      <c r="BN123">
        <v>2</v>
      </c>
      <c r="BO123">
        <v>2</v>
      </c>
      <c r="BP123" t="str">
        <f t="shared" si="26"/>
        <v>NONE</v>
      </c>
      <c r="CA123">
        <f t="shared" si="27"/>
        <v>0</v>
      </c>
      <c r="CE123">
        <v>1</v>
      </c>
      <c r="CF123">
        <v>1</v>
      </c>
      <c r="CJ123" t="s">
        <v>350</v>
      </c>
      <c r="CK123" s="1">
        <v>41659</v>
      </c>
      <c r="CL123" s="2">
        <v>0.95390046296296294</v>
      </c>
    </row>
    <row r="124" spans="1:90" x14ac:dyDescent="0.3">
      <c r="A124">
        <v>2115</v>
      </c>
      <c r="B124">
        <f t="shared" si="14"/>
        <v>0</v>
      </c>
      <c r="C124">
        <v>2014</v>
      </c>
      <c r="D124" t="s">
        <v>75</v>
      </c>
      <c r="E124" t="s">
        <v>348</v>
      </c>
      <c r="F124" t="s">
        <v>351</v>
      </c>
      <c r="G124">
        <f t="shared" si="15"/>
        <v>7</v>
      </c>
      <c r="H124">
        <f t="shared" si="16"/>
        <v>1</v>
      </c>
      <c r="I124">
        <f t="shared" si="17"/>
        <v>1</v>
      </c>
      <c r="J124">
        <f t="shared" si="18"/>
        <v>0</v>
      </c>
      <c r="P124" t="s">
        <v>79</v>
      </c>
      <c r="Q124" t="s">
        <v>80</v>
      </c>
      <c r="R124" t="s">
        <v>96</v>
      </c>
      <c r="S124">
        <f t="shared" si="19"/>
        <v>0</v>
      </c>
      <c r="T124">
        <f t="shared" si="20"/>
        <v>3</v>
      </c>
      <c r="U124" t="str">
        <f t="shared" si="21"/>
        <v>NO</v>
      </c>
      <c r="V124" t="str">
        <f t="shared" si="22"/>
        <v>FALSE</v>
      </c>
      <c r="W124">
        <v>1</v>
      </c>
      <c r="AC124" t="s">
        <v>105</v>
      </c>
      <c r="AD124">
        <f t="shared" si="23"/>
        <v>2</v>
      </c>
      <c r="AH124">
        <v>1</v>
      </c>
      <c r="AN124">
        <v>1</v>
      </c>
      <c r="AR124">
        <v>3</v>
      </c>
      <c r="AS124">
        <v>5</v>
      </c>
      <c r="AT124">
        <v>2</v>
      </c>
      <c r="AU124">
        <v>2</v>
      </c>
      <c r="AV124">
        <v>4</v>
      </c>
      <c r="AW124">
        <v>4</v>
      </c>
      <c r="AX124">
        <v>4</v>
      </c>
      <c r="AY124">
        <v>2</v>
      </c>
      <c r="AZ124">
        <v>4</v>
      </c>
      <c r="BA124">
        <v>2</v>
      </c>
      <c r="BB124">
        <v>4</v>
      </c>
      <c r="BC124">
        <v>4</v>
      </c>
      <c r="BD124">
        <v>2</v>
      </c>
      <c r="BE124">
        <v>3</v>
      </c>
      <c r="BF124">
        <v>4</v>
      </c>
      <c r="BG124">
        <v>2</v>
      </c>
      <c r="BH124">
        <v>3</v>
      </c>
      <c r="BI124">
        <v>3</v>
      </c>
      <c r="BJ124">
        <v>4</v>
      </c>
      <c r="BK124">
        <v>4</v>
      </c>
      <c r="BL124">
        <f t="shared" si="24"/>
        <v>1</v>
      </c>
      <c r="BM124" t="str">
        <f t="shared" si="25"/>
        <v/>
      </c>
      <c r="BN124">
        <v>2</v>
      </c>
      <c r="BO124">
        <v>2</v>
      </c>
      <c r="BP124" t="str">
        <f t="shared" si="26"/>
        <v>NONE</v>
      </c>
      <c r="CA124">
        <f t="shared" si="27"/>
        <v>0</v>
      </c>
      <c r="CF124">
        <v>1</v>
      </c>
      <c r="CJ124" t="s">
        <v>352</v>
      </c>
      <c r="CK124" s="1">
        <v>41654</v>
      </c>
      <c r="CL124" s="2">
        <v>0.69134259259259256</v>
      </c>
    </row>
    <row r="125" spans="1:90" x14ac:dyDescent="0.3">
      <c r="A125">
        <v>2114</v>
      </c>
      <c r="B125">
        <f t="shared" si="14"/>
        <v>0</v>
      </c>
      <c r="C125">
        <v>2014</v>
      </c>
      <c r="D125" t="s">
        <v>94</v>
      </c>
      <c r="E125" t="s">
        <v>348</v>
      </c>
      <c r="F125" t="s">
        <v>86</v>
      </c>
      <c r="G125">
        <f t="shared" si="15"/>
        <v>2</v>
      </c>
      <c r="H125">
        <f t="shared" si="16"/>
        <v>1</v>
      </c>
      <c r="I125">
        <f t="shared" si="17"/>
        <v>1</v>
      </c>
      <c r="J125">
        <f t="shared" si="18"/>
        <v>0</v>
      </c>
      <c r="P125" t="s">
        <v>79</v>
      </c>
      <c r="Q125" t="s">
        <v>80</v>
      </c>
      <c r="R125" t="s">
        <v>81</v>
      </c>
      <c r="S125">
        <f t="shared" si="19"/>
        <v>1</v>
      </c>
      <c r="T125">
        <f t="shared" si="20"/>
        <v>4</v>
      </c>
      <c r="U125" t="str">
        <f t="shared" si="21"/>
        <v>YES</v>
      </c>
      <c r="V125" t="str">
        <f t="shared" si="22"/>
        <v>FALSE</v>
      </c>
      <c r="W125">
        <v>1</v>
      </c>
      <c r="AC125" t="s">
        <v>91</v>
      </c>
      <c r="AD125">
        <f t="shared" si="23"/>
        <v>5</v>
      </c>
      <c r="AG125">
        <v>1</v>
      </c>
      <c r="AH125">
        <v>1</v>
      </c>
      <c r="AK125">
        <v>1</v>
      </c>
      <c r="AM125">
        <v>1</v>
      </c>
      <c r="AP125">
        <v>1</v>
      </c>
      <c r="AR125">
        <v>5</v>
      </c>
      <c r="AS125">
        <v>5</v>
      </c>
      <c r="AT125">
        <v>2</v>
      </c>
      <c r="AU125">
        <v>3</v>
      </c>
      <c r="AV125">
        <v>3</v>
      </c>
      <c r="AW125">
        <v>2</v>
      </c>
      <c r="AX125">
        <v>4</v>
      </c>
      <c r="AY125">
        <v>4</v>
      </c>
      <c r="AZ125">
        <v>4</v>
      </c>
      <c r="BA125">
        <v>5</v>
      </c>
      <c r="BB125">
        <v>4</v>
      </c>
      <c r="BC125">
        <v>3</v>
      </c>
      <c r="BD125">
        <v>2</v>
      </c>
      <c r="BE125">
        <v>3</v>
      </c>
      <c r="BF125">
        <v>4</v>
      </c>
      <c r="BG125">
        <v>3</v>
      </c>
      <c r="BH125">
        <v>3</v>
      </c>
      <c r="BI125">
        <v>2</v>
      </c>
      <c r="BJ125">
        <v>4</v>
      </c>
      <c r="BK125">
        <v>3</v>
      </c>
      <c r="BL125" t="str">
        <f t="shared" si="24"/>
        <v/>
      </c>
      <c r="BM125" t="str">
        <f t="shared" si="25"/>
        <v/>
      </c>
      <c r="BN125">
        <v>2</v>
      </c>
      <c r="BO125">
        <v>3</v>
      </c>
      <c r="BP125" t="str">
        <f t="shared" si="26"/>
        <v>NONE</v>
      </c>
      <c r="CA125">
        <f t="shared" si="27"/>
        <v>0</v>
      </c>
      <c r="CB125">
        <v>1</v>
      </c>
      <c r="CF125">
        <v>1</v>
      </c>
      <c r="CJ125" t="s">
        <v>353</v>
      </c>
      <c r="CK125" s="1">
        <v>41654</v>
      </c>
      <c r="CL125" s="2">
        <v>0.56098379629629636</v>
      </c>
    </row>
    <row r="126" spans="1:90" x14ac:dyDescent="0.3">
      <c r="A126">
        <v>2113</v>
      </c>
      <c r="B126">
        <f t="shared" si="14"/>
        <v>0</v>
      </c>
      <c r="C126">
        <v>2014</v>
      </c>
      <c r="D126" t="s">
        <v>75</v>
      </c>
      <c r="E126" t="s">
        <v>348</v>
      </c>
      <c r="F126" t="s">
        <v>148</v>
      </c>
      <c r="G126">
        <f t="shared" si="15"/>
        <v>6</v>
      </c>
      <c r="H126">
        <f t="shared" si="16"/>
        <v>0</v>
      </c>
      <c r="I126">
        <f t="shared" si="17"/>
        <v>1</v>
      </c>
      <c r="J126">
        <f t="shared" si="18"/>
        <v>1</v>
      </c>
      <c r="P126" t="s">
        <v>79</v>
      </c>
      <c r="Q126" t="s">
        <v>90</v>
      </c>
      <c r="R126" t="s">
        <v>113</v>
      </c>
      <c r="S126">
        <f t="shared" si="19"/>
        <v>0</v>
      </c>
      <c r="T126">
        <f t="shared" si="20"/>
        <v>2</v>
      </c>
      <c r="U126" t="str">
        <f t="shared" si="21"/>
        <v>NO</v>
      </c>
      <c r="V126" t="str">
        <f t="shared" si="22"/>
        <v>FALSE</v>
      </c>
      <c r="W126">
        <v>1</v>
      </c>
      <c r="AC126" t="s">
        <v>91</v>
      </c>
      <c r="AD126">
        <f t="shared" si="23"/>
        <v>1</v>
      </c>
      <c r="AH126">
        <v>1</v>
      </c>
      <c r="AR126">
        <v>4</v>
      </c>
      <c r="AS126">
        <v>4</v>
      </c>
      <c r="AT126">
        <v>1</v>
      </c>
      <c r="AU126">
        <v>1</v>
      </c>
      <c r="AV126">
        <v>2</v>
      </c>
      <c r="AW126">
        <v>2</v>
      </c>
      <c r="AX126">
        <v>5</v>
      </c>
      <c r="AY126">
        <v>3</v>
      </c>
      <c r="AZ126">
        <v>5</v>
      </c>
      <c r="BA126">
        <v>2</v>
      </c>
      <c r="BB126">
        <v>3</v>
      </c>
      <c r="BC126">
        <v>2</v>
      </c>
      <c r="BD126">
        <v>1</v>
      </c>
      <c r="BE126">
        <v>4</v>
      </c>
      <c r="BF126">
        <v>3</v>
      </c>
      <c r="BG126">
        <v>1</v>
      </c>
      <c r="BH126">
        <v>1</v>
      </c>
      <c r="BI126">
        <v>4</v>
      </c>
      <c r="BJ126">
        <v>3</v>
      </c>
      <c r="BK126">
        <v>1</v>
      </c>
      <c r="BL126" t="str">
        <f t="shared" si="24"/>
        <v/>
      </c>
      <c r="BM126">
        <f t="shared" si="25"/>
        <v>1</v>
      </c>
      <c r="BN126">
        <v>1</v>
      </c>
      <c r="BO126">
        <v>1</v>
      </c>
      <c r="BP126" t="str">
        <f t="shared" si="26"/>
        <v>NONE</v>
      </c>
      <c r="CA126">
        <f t="shared" si="27"/>
        <v>0</v>
      </c>
      <c r="CJ126" t="s">
        <v>354</v>
      </c>
      <c r="CK126" s="1">
        <v>41652</v>
      </c>
      <c r="CL126" s="2">
        <v>0.81890046296296293</v>
      </c>
    </row>
    <row r="127" spans="1:90" x14ac:dyDescent="0.3">
      <c r="A127">
        <v>2112</v>
      </c>
      <c r="B127">
        <f t="shared" si="14"/>
        <v>0</v>
      </c>
      <c r="C127">
        <v>2014</v>
      </c>
      <c r="D127" t="s">
        <v>75</v>
      </c>
      <c r="E127" t="s">
        <v>348</v>
      </c>
      <c r="F127" t="s">
        <v>86</v>
      </c>
      <c r="G127">
        <f t="shared" si="15"/>
        <v>2</v>
      </c>
      <c r="H127">
        <f t="shared" si="16"/>
        <v>0</v>
      </c>
      <c r="I127">
        <f t="shared" si="17"/>
        <v>1</v>
      </c>
      <c r="J127">
        <f t="shared" si="18"/>
        <v>1</v>
      </c>
      <c r="P127" t="s">
        <v>79</v>
      </c>
      <c r="Q127" t="s">
        <v>90</v>
      </c>
      <c r="R127" t="s">
        <v>113</v>
      </c>
      <c r="S127">
        <f t="shared" si="19"/>
        <v>0</v>
      </c>
      <c r="T127">
        <f t="shared" si="20"/>
        <v>2</v>
      </c>
      <c r="U127" t="str">
        <f t="shared" si="21"/>
        <v>NO</v>
      </c>
      <c r="V127" t="str">
        <f t="shared" si="22"/>
        <v>FALSE</v>
      </c>
      <c r="W127">
        <v>1</v>
      </c>
      <c r="AC127" t="s">
        <v>349</v>
      </c>
      <c r="AD127">
        <f t="shared" si="23"/>
        <v>0</v>
      </c>
      <c r="AR127">
        <v>4</v>
      </c>
      <c r="AS127">
        <v>2</v>
      </c>
      <c r="AT127">
        <v>1</v>
      </c>
      <c r="AU127">
        <v>1</v>
      </c>
      <c r="AV127">
        <v>4</v>
      </c>
      <c r="AW127">
        <v>4</v>
      </c>
      <c r="AX127">
        <v>4</v>
      </c>
      <c r="AY127">
        <v>2</v>
      </c>
      <c r="AZ127">
        <v>2</v>
      </c>
      <c r="BA127">
        <v>4</v>
      </c>
      <c r="BB127">
        <v>4</v>
      </c>
      <c r="BC127">
        <v>4</v>
      </c>
      <c r="BD127">
        <v>4</v>
      </c>
      <c r="BE127">
        <v>3</v>
      </c>
      <c r="BF127">
        <v>4</v>
      </c>
      <c r="BG127">
        <v>2</v>
      </c>
      <c r="BH127">
        <v>2</v>
      </c>
      <c r="BI127">
        <v>4</v>
      </c>
      <c r="BJ127">
        <v>4</v>
      </c>
      <c r="BK127">
        <v>2</v>
      </c>
      <c r="BL127" t="str">
        <f t="shared" si="24"/>
        <v/>
      </c>
      <c r="BM127">
        <f t="shared" si="25"/>
        <v>1</v>
      </c>
      <c r="BN127">
        <v>4</v>
      </c>
      <c r="BO127">
        <v>3</v>
      </c>
      <c r="BP127" t="str">
        <f t="shared" si="26"/>
        <v>OK</v>
      </c>
      <c r="CA127">
        <f t="shared" si="27"/>
        <v>0</v>
      </c>
      <c r="CF127">
        <v>1</v>
      </c>
      <c r="CJ127" t="s">
        <v>355</v>
      </c>
      <c r="CK127" s="1">
        <v>41652</v>
      </c>
      <c r="CL127" s="2">
        <v>0.5913194444444444</v>
      </c>
    </row>
    <row r="128" spans="1:90" x14ac:dyDescent="0.3">
      <c r="A128">
        <v>2111</v>
      </c>
      <c r="B128">
        <f t="shared" si="14"/>
        <v>0</v>
      </c>
      <c r="C128">
        <v>2014</v>
      </c>
      <c r="D128" t="s">
        <v>75</v>
      </c>
      <c r="E128" t="s">
        <v>348</v>
      </c>
      <c r="F128" t="s">
        <v>86</v>
      </c>
      <c r="G128">
        <f t="shared" si="15"/>
        <v>2</v>
      </c>
      <c r="H128">
        <f t="shared" si="16"/>
        <v>0</v>
      </c>
      <c r="I128">
        <f t="shared" si="17"/>
        <v>1</v>
      </c>
      <c r="J128">
        <f t="shared" si="18"/>
        <v>1</v>
      </c>
      <c r="P128" t="s">
        <v>79</v>
      </c>
      <c r="Q128" t="s">
        <v>90</v>
      </c>
      <c r="R128" t="s">
        <v>126</v>
      </c>
      <c r="S128">
        <f t="shared" si="19"/>
        <v>0</v>
      </c>
      <c r="T128">
        <f t="shared" si="20"/>
        <v>2</v>
      </c>
      <c r="U128" t="str">
        <f t="shared" si="21"/>
        <v>NO</v>
      </c>
      <c r="V128" t="str">
        <f t="shared" si="22"/>
        <v>FALSE</v>
      </c>
      <c r="W128">
        <v>1</v>
      </c>
      <c r="AC128" t="s">
        <v>82</v>
      </c>
      <c r="AD128">
        <f t="shared" si="23"/>
        <v>0</v>
      </c>
      <c r="AR128">
        <v>3</v>
      </c>
      <c r="AS128">
        <v>4</v>
      </c>
      <c r="AT128">
        <v>2</v>
      </c>
      <c r="AU128">
        <v>2</v>
      </c>
      <c r="AV128">
        <v>3</v>
      </c>
      <c r="AW128">
        <v>3</v>
      </c>
      <c r="AX128">
        <v>4</v>
      </c>
      <c r="AY128">
        <v>2</v>
      </c>
      <c r="AZ128">
        <v>2</v>
      </c>
      <c r="BA128">
        <v>1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4</v>
      </c>
      <c r="BJ128">
        <v>4</v>
      </c>
      <c r="BK128">
        <v>3</v>
      </c>
      <c r="BL128" t="str">
        <f t="shared" si="24"/>
        <v/>
      </c>
      <c r="BM128" t="str">
        <f t="shared" si="25"/>
        <v/>
      </c>
      <c r="BN128">
        <v>3</v>
      </c>
      <c r="BO128">
        <v>2</v>
      </c>
      <c r="BP128" t="str">
        <f t="shared" si="26"/>
        <v>NONE</v>
      </c>
      <c r="CA128">
        <f t="shared" si="27"/>
        <v>0</v>
      </c>
      <c r="CE128">
        <v>1</v>
      </c>
      <c r="CJ128" t="s">
        <v>356</v>
      </c>
      <c r="CK128" s="1">
        <v>41652</v>
      </c>
      <c r="CL128" s="2">
        <v>0.57703703703703701</v>
      </c>
    </row>
    <row r="129" spans="1:90" x14ac:dyDescent="0.3">
      <c r="A129">
        <v>2110</v>
      </c>
      <c r="B129">
        <f t="shared" si="14"/>
        <v>0</v>
      </c>
      <c r="C129">
        <v>2014</v>
      </c>
      <c r="D129" t="s">
        <v>75</v>
      </c>
      <c r="E129" t="s">
        <v>357</v>
      </c>
      <c r="F129" t="s">
        <v>351</v>
      </c>
      <c r="G129">
        <f t="shared" si="15"/>
        <v>7</v>
      </c>
      <c r="H129">
        <f t="shared" si="16"/>
        <v>1</v>
      </c>
      <c r="I129">
        <f t="shared" si="17"/>
        <v>1</v>
      </c>
      <c r="J129">
        <f t="shared" si="18"/>
        <v>0</v>
      </c>
      <c r="P129" t="s">
        <v>79</v>
      </c>
      <c r="Q129" t="s">
        <v>108</v>
      </c>
      <c r="R129" t="s">
        <v>81</v>
      </c>
      <c r="S129">
        <f t="shared" si="19"/>
        <v>1</v>
      </c>
      <c r="T129">
        <f t="shared" si="20"/>
        <v>3</v>
      </c>
      <c r="U129" t="str">
        <f t="shared" si="21"/>
        <v>NO</v>
      </c>
      <c r="V129" t="str">
        <f t="shared" si="22"/>
        <v>FALSE</v>
      </c>
      <c r="Y129">
        <v>1</v>
      </c>
      <c r="AC129" t="s">
        <v>105</v>
      </c>
      <c r="AD129">
        <f t="shared" si="23"/>
        <v>1</v>
      </c>
      <c r="AM129">
        <v>1</v>
      </c>
      <c r="AR129">
        <v>3</v>
      </c>
      <c r="AS129">
        <v>1</v>
      </c>
      <c r="AT129">
        <v>1</v>
      </c>
      <c r="AU129">
        <v>1</v>
      </c>
      <c r="AV129">
        <v>3</v>
      </c>
      <c r="AW129">
        <v>3</v>
      </c>
      <c r="AX129">
        <v>4</v>
      </c>
      <c r="AY129">
        <v>4</v>
      </c>
      <c r="AZ129">
        <v>1</v>
      </c>
      <c r="BA129">
        <v>4</v>
      </c>
      <c r="BB129">
        <v>2</v>
      </c>
      <c r="BC129">
        <v>2</v>
      </c>
      <c r="BD129">
        <v>2</v>
      </c>
      <c r="BE129">
        <v>2</v>
      </c>
      <c r="BF129">
        <v>4</v>
      </c>
      <c r="BG129">
        <v>2</v>
      </c>
      <c r="BH129">
        <v>2</v>
      </c>
      <c r="BI129">
        <v>4</v>
      </c>
      <c r="BJ129">
        <v>4</v>
      </c>
      <c r="BK129">
        <v>3</v>
      </c>
      <c r="BL129" t="str">
        <f t="shared" si="24"/>
        <v/>
      </c>
      <c r="BM129" t="str">
        <f t="shared" si="25"/>
        <v/>
      </c>
      <c r="BN129">
        <v>2</v>
      </c>
      <c r="BO129">
        <v>2</v>
      </c>
      <c r="BP129" t="str">
        <f t="shared" si="26"/>
        <v>NONE</v>
      </c>
      <c r="BU129">
        <v>1</v>
      </c>
      <c r="BX129">
        <v>1</v>
      </c>
      <c r="CA129">
        <f t="shared" si="27"/>
        <v>0</v>
      </c>
      <c r="CJ129" t="s">
        <v>358</v>
      </c>
      <c r="CK129" s="1">
        <v>41652</v>
      </c>
      <c r="CL129" s="2">
        <v>0.12027777777777778</v>
      </c>
    </row>
    <row r="130" spans="1:90" x14ac:dyDescent="0.3">
      <c r="A130">
        <v>2109</v>
      </c>
      <c r="B130">
        <f t="shared" ref="B130:B193" si="28">COUNTA(K130:O130)</f>
        <v>0</v>
      </c>
      <c r="C130">
        <v>2014</v>
      </c>
      <c r="D130" t="s">
        <v>75</v>
      </c>
      <c r="E130" t="s">
        <v>348</v>
      </c>
      <c r="F130" t="s">
        <v>86</v>
      </c>
      <c r="G130">
        <f t="shared" ref="G130:G193" si="29">IF(F130="Accounting",1,IF(F130="Finance",2,IF(F130="Marketing",3,IF(F130="Management",4,IF(F130="MIS",5,IF(F130="Supply Chain",6,7))))))</f>
        <v>2</v>
      </c>
      <c r="H130">
        <f t="shared" ref="H130:H193" si="30">IF(T130&gt;2,1,0)</f>
        <v>0</v>
      </c>
      <c r="I130">
        <f t="shared" ref="I130:I193" si="31">IF(T130&gt;1,1,0)</f>
        <v>0</v>
      </c>
      <c r="J130">
        <f t="shared" ref="J130:J193" si="32">IF(T130=2,1,0)</f>
        <v>0</v>
      </c>
      <c r="P130" t="s">
        <v>90</v>
      </c>
      <c r="Q130" t="s">
        <v>90</v>
      </c>
      <c r="R130" t="s">
        <v>96</v>
      </c>
      <c r="S130">
        <f t="shared" ref="S130:S193" si="33">IF(AND(R130="Apple Macbook", T130&gt;1), 1,0)</f>
        <v>0</v>
      </c>
      <c r="T130">
        <f t="shared" ref="T130:T193" si="34">W130+COUNTIF(P130, "iPod") + COUNTIF(Q130, "iPad") + COUNTIF(R130,"Apple Macbook")+COUNTIF(Q130, "iPad Mini")</f>
        <v>1</v>
      </c>
      <c r="U130" t="str">
        <f t="shared" ref="U130:U193" si="35">IF(T130=4, "YES", "NO")</f>
        <v>NO</v>
      </c>
      <c r="V130" t="str">
        <f t="shared" ref="V130:V193" si="36">IF(T130&gt;0, "FALSE", "TRUE")</f>
        <v>FALSE</v>
      </c>
      <c r="W130">
        <v>1</v>
      </c>
      <c r="AC130" t="s">
        <v>109</v>
      </c>
      <c r="AD130">
        <f t="shared" ref="AD130:AD193" si="37">COUNT(AG130:AQ130)</f>
        <v>4</v>
      </c>
      <c r="AH130">
        <v>1</v>
      </c>
      <c r="AM130">
        <v>1</v>
      </c>
      <c r="AN130">
        <v>1</v>
      </c>
      <c r="AO130">
        <v>1</v>
      </c>
      <c r="AR130">
        <v>3</v>
      </c>
      <c r="AS130">
        <v>5</v>
      </c>
      <c r="AT130">
        <v>2</v>
      </c>
      <c r="AU130">
        <v>2</v>
      </c>
      <c r="AV130">
        <v>4</v>
      </c>
      <c r="AW130">
        <v>4</v>
      </c>
      <c r="AX130">
        <v>3</v>
      </c>
      <c r="AY130">
        <v>4</v>
      </c>
      <c r="AZ130">
        <v>4</v>
      </c>
      <c r="BA130">
        <v>4</v>
      </c>
      <c r="BB130">
        <v>4</v>
      </c>
      <c r="BC130">
        <v>3</v>
      </c>
      <c r="BD130">
        <v>3</v>
      </c>
      <c r="BE130">
        <v>3</v>
      </c>
      <c r="BF130">
        <v>4</v>
      </c>
      <c r="BG130">
        <v>3</v>
      </c>
      <c r="BH130">
        <v>2</v>
      </c>
      <c r="BI130">
        <v>4</v>
      </c>
      <c r="BJ130">
        <v>4</v>
      </c>
      <c r="BK130">
        <v>2</v>
      </c>
      <c r="BL130" t="str">
        <f t="shared" ref="BL130:BL193" si="38">IF(BK130&gt;3,1,"")</f>
        <v/>
      </c>
      <c r="BM130">
        <f t="shared" ref="BM130:BM193" si="39">IF(BK130&lt;3,1,"")</f>
        <v>1</v>
      </c>
      <c r="BN130">
        <v>2</v>
      </c>
      <c r="BO130">
        <v>2</v>
      </c>
      <c r="BP130" t="str">
        <f t="shared" ref="BP130:BP193" si="40">IF(AND(AD130&gt;7,BN130&gt;3,BO130&gt;3),"GOOD",IF(OR(AD130&gt;7,BN130&gt;3,BO130&gt;3),"OK","NONE"))</f>
        <v>NONE</v>
      </c>
      <c r="BU130">
        <v>1</v>
      </c>
      <c r="CA130">
        <f t="shared" ref="CA130:CA193" si="41">IF(SUM(BQ130:BZ130)&gt;2,1,0)</f>
        <v>0</v>
      </c>
      <c r="CF130">
        <v>1</v>
      </c>
      <c r="CJ130" t="s">
        <v>359</v>
      </c>
      <c r="CK130" s="1">
        <v>41651</v>
      </c>
      <c r="CL130" s="2">
        <v>0.60432870370370373</v>
      </c>
    </row>
    <row r="131" spans="1:90" x14ac:dyDescent="0.3">
      <c r="A131">
        <v>2108</v>
      </c>
      <c r="B131">
        <f t="shared" si="28"/>
        <v>0</v>
      </c>
      <c r="C131">
        <v>2014</v>
      </c>
      <c r="D131" t="s">
        <v>75</v>
      </c>
      <c r="E131" t="s">
        <v>360</v>
      </c>
      <c r="F131" t="s">
        <v>351</v>
      </c>
      <c r="G131">
        <f t="shared" si="29"/>
        <v>7</v>
      </c>
      <c r="H131">
        <f t="shared" si="30"/>
        <v>0</v>
      </c>
      <c r="I131">
        <f t="shared" si="31"/>
        <v>0</v>
      </c>
      <c r="J131">
        <f t="shared" si="32"/>
        <v>0</v>
      </c>
      <c r="P131" t="s">
        <v>79</v>
      </c>
      <c r="Q131" t="s">
        <v>90</v>
      </c>
      <c r="R131" t="s">
        <v>90</v>
      </c>
      <c r="S131">
        <f t="shared" si="33"/>
        <v>0</v>
      </c>
      <c r="T131">
        <f t="shared" si="34"/>
        <v>1</v>
      </c>
      <c r="U131" t="str">
        <f t="shared" si="35"/>
        <v>NO</v>
      </c>
      <c r="V131" t="str">
        <f t="shared" si="36"/>
        <v>FALSE</v>
      </c>
      <c r="Y131">
        <v>1</v>
      </c>
      <c r="AC131" t="s">
        <v>91</v>
      </c>
      <c r="AD131">
        <f t="shared" si="37"/>
        <v>0</v>
      </c>
      <c r="AR131">
        <v>1</v>
      </c>
      <c r="AS131">
        <v>3</v>
      </c>
      <c r="AT131">
        <v>1</v>
      </c>
      <c r="AU131">
        <v>1</v>
      </c>
      <c r="AV131">
        <v>3</v>
      </c>
      <c r="AW131">
        <v>2</v>
      </c>
      <c r="AX131">
        <v>2</v>
      </c>
      <c r="AZ131">
        <v>4</v>
      </c>
      <c r="BA131">
        <v>4</v>
      </c>
      <c r="BB131">
        <v>3</v>
      </c>
      <c r="BC131">
        <v>3</v>
      </c>
      <c r="BD131">
        <v>4</v>
      </c>
      <c r="BE131">
        <v>3</v>
      </c>
      <c r="BF131">
        <v>2</v>
      </c>
      <c r="BG131">
        <v>2</v>
      </c>
      <c r="BH131">
        <v>2</v>
      </c>
      <c r="BI131">
        <v>4</v>
      </c>
      <c r="BJ131">
        <v>4</v>
      </c>
      <c r="BK131">
        <v>2</v>
      </c>
      <c r="BL131" t="str">
        <f t="shared" si="38"/>
        <v/>
      </c>
      <c r="BM131">
        <f t="shared" si="39"/>
        <v>1</v>
      </c>
      <c r="BN131">
        <v>3</v>
      </c>
      <c r="BO131">
        <v>1</v>
      </c>
      <c r="BP131" t="str">
        <f t="shared" si="40"/>
        <v>NONE</v>
      </c>
      <c r="CA131">
        <f t="shared" si="41"/>
        <v>0</v>
      </c>
      <c r="CF131">
        <v>1</v>
      </c>
      <c r="CJ131" t="s">
        <v>361</v>
      </c>
      <c r="CK131" s="1">
        <v>41651</v>
      </c>
      <c r="CL131" s="2">
        <v>4.9699074074074069E-2</v>
      </c>
    </row>
    <row r="132" spans="1:90" x14ac:dyDescent="0.3">
      <c r="A132">
        <v>2107</v>
      </c>
      <c r="B132">
        <f t="shared" si="28"/>
        <v>0</v>
      </c>
      <c r="C132">
        <v>2014</v>
      </c>
      <c r="D132" t="s">
        <v>75</v>
      </c>
      <c r="E132" t="s">
        <v>348</v>
      </c>
      <c r="F132" t="s">
        <v>351</v>
      </c>
      <c r="G132">
        <f t="shared" si="29"/>
        <v>7</v>
      </c>
      <c r="H132">
        <f t="shared" si="30"/>
        <v>1</v>
      </c>
      <c r="I132">
        <f t="shared" si="31"/>
        <v>1</v>
      </c>
      <c r="J132">
        <f t="shared" si="32"/>
        <v>0</v>
      </c>
      <c r="P132" t="s">
        <v>79</v>
      </c>
      <c r="Q132" t="s">
        <v>80</v>
      </c>
      <c r="R132" t="s">
        <v>90</v>
      </c>
      <c r="S132">
        <f t="shared" si="33"/>
        <v>0</v>
      </c>
      <c r="T132">
        <f t="shared" si="34"/>
        <v>3</v>
      </c>
      <c r="U132" t="str">
        <f t="shared" si="35"/>
        <v>NO</v>
      </c>
      <c r="V132" t="str">
        <f t="shared" si="36"/>
        <v>FALSE</v>
      </c>
      <c r="W132">
        <v>1</v>
      </c>
      <c r="AC132" t="s">
        <v>105</v>
      </c>
      <c r="AD132">
        <f t="shared" si="37"/>
        <v>3</v>
      </c>
      <c r="AH132">
        <v>1</v>
      </c>
      <c r="AN132">
        <v>1</v>
      </c>
      <c r="AO132">
        <v>1</v>
      </c>
      <c r="AR132">
        <v>2</v>
      </c>
      <c r="AS132">
        <v>4</v>
      </c>
      <c r="AT132">
        <v>2</v>
      </c>
      <c r="AU132">
        <v>3</v>
      </c>
      <c r="AV132">
        <v>4</v>
      </c>
      <c r="AW132">
        <v>3</v>
      </c>
      <c r="AX132">
        <v>3</v>
      </c>
      <c r="AY132">
        <v>2</v>
      </c>
      <c r="AZ132">
        <v>5</v>
      </c>
      <c r="BA132">
        <v>5</v>
      </c>
      <c r="BB132">
        <v>3</v>
      </c>
      <c r="BC132">
        <v>3</v>
      </c>
      <c r="BD132">
        <v>2</v>
      </c>
      <c r="BE132">
        <v>3</v>
      </c>
      <c r="BF132">
        <v>3</v>
      </c>
      <c r="BG132">
        <v>3</v>
      </c>
      <c r="BH132">
        <v>4</v>
      </c>
      <c r="BI132">
        <v>5</v>
      </c>
      <c r="BJ132">
        <v>3</v>
      </c>
      <c r="BK132">
        <v>3</v>
      </c>
      <c r="BL132" t="str">
        <f t="shared" si="38"/>
        <v/>
      </c>
      <c r="BM132" t="str">
        <f t="shared" si="39"/>
        <v/>
      </c>
      <c r="BN132">
        <v>3</v>
      </c>
      <c r="BO132">
        <v>3</v>
      </c>
      <c r="BP132" t="str">
        <f t="shared" si="40"/>
        <v>NONE</v>
      </c>
      <c r="BQ132">
        <v>1</v>
      </c>
      <c r="BU132">
        <v>1</v>
      </c>
      <c r="BW132">
        <v>1</v>
      </c>
      <c r="BX132">
        <v>1</v>
      </c>
      <c r="CA132">
        <f t="shared" si="41"/>
        <v>1</v>
      </c>
      <c r="CJ132" t="s">
        <v>362</v>
      </c>
      <c r="CK132" s="1">
        <v>41649</v>
      </c>
      <c r="CL132" s="2">
        <v>0.79052083333333334</v>
      </c>
    </row>
    <row r="133" spans="1:90" x14ac:dyDescent="0.3">
      <c r="A133">
        <v>2106</v>
      </c>
      <c r="B133">
        <f t="shared" si="28"/>
        <v>0</v>
      </c>
      <c r="C133">
        <v>2014</v>
      </c>
      <c r="D133" t="s">
        <v>75</v>
      </c>
      <c r="E133" t="s">
        <v>360</v>
      </c>
      <c r="F133" t="s">
        <v>148</v>
      </c>
      <c r="G133">
        <f t="shared" si="29"/>
        <v>6</v>
      </c>
      <c r="H133">
        <f t="shared" si="30"/>
        <v>0</v>
      </c>
      <c r="I133">
        <f t="shared" si="31"/>
        <v>1</v>
      </c>
      <c r="J133">
        <f t="shared" si="32"/>
        <v>1</v>
      </c>
      <c r="P133" t="s">
        <v>79</v>
      </c>
      <c r="Q133" t="s">
        <v>90</v>
      </c>
      <c r="R133" t="s">
        <v>126</v>
      </c>
      <c r="S133">
        <f t="shared" si="33"/>
        <v>0</v>
      </c>
      <c r="T133">
        <f t="shared" si="34"/>
        <v>2</v>
      </c>
      <c r="U133" t="str">
        <f t="shared" si="35"/>
        <v>NO</v>
      </c>
      <c r="V133" t="str">
        <f t="shared" si="36"/>
        <v>FALSE</v>
      </c>
      <c r="W133">
        <v>1</v>
      </c>
      <c r="AC133" t="s">
        <v>256</v>
      </c>
      <c r="AD133">
        <f t="shared" si="37"/>
        <v>0</v>
      </c>
      <c r="AR133">
        <v>1</v>
      </c>
      <c r="AS133">
        <v>3</v>
      </c>
      <c r="AT133">
        <v>1</v>
      </c>
      <c r="AU133">
        <v>1</v>
      </c>
      <c r="AV133">
        <v>2</v>
      </c>
      <c r="AW133">
        <v>3</v>
      </c>
      <c r="AX133">
        <v>4</v>
      </c>
      <c r="AY133">
        <v>1</v>
      </c>
      <c r="AZ133">
        <v>4</v>
      </c>
      <c r="BA133">
        <v>4</v>
      </c>
      <c r="BB133">
        <v>3</v>
      </c>
      <c r="BC133">
        <v>2</v>
      </c>
      <c r="BD133">
        <v>1</v>
      </c>
      <c r="BE133">
        <v>2</v>
      </c>
      <c r="BF133">
        <v>4</v>
      </c>
      <c r="BG133">
        <v>2</v>
      </c>
      <c r="BH133">
        <v>2</v>
      </c>
      <c r="BI133">
        <v>3</v>
      </c>
      <c r="BJ133">
        <v>4</v>
      </c>
      <c r="BK133">
        <v>3</v>
      </c>
      <c r="BL133" t="str">
        <f t="shared" si="38"/>
        <v/>
      </c>
      <c r="BM133" t="str">
        <f t="shared" si="39"/>
        <v/>
      </c>
      <c r="BN133">
        <v>3</v>
      </c>
      <c r="BO133">
        <v>1</v>
      </c>
      <c r="BP133" t="str">
        <f t="shared" si="40"/>
        <v>NONE</v>
      </c>
      <c r="CA133">
        <f t="shared" si="41"/>
        <v>0</v>
      </c>
      <c r="CJ133" t="s">
        <v>363</v>
      </c>
      <c r="CK133" s="1">
        <v>41649</v>
      </c>
      <c r="CL133" s="2">
        <v>0.77445601851851853</v>
      </c>
    </row>
    <row r="134" spans="1:90" x14ac:dyDescent="0.3">
      <c r="A134">
        <v>2105</v>
      </c>
      <c r="B134">
        <f t="shared" si="28"/>
        <v>0</v>
      </c>
      <c r="C134">
        <v>2014</v>
      </c>
      <c r="D134" t="s">
        <v>75</v>
      </c>
      <c r="E134" t="s">
        <v>357</v>
      </c>
      <c r="F134" t="s">
        <v>86</v>
      </c>
      <c r="G134">
        <f t="shared" si="29"/>
        <v>2</v>
      </c>
      <c r="H134">
        <f t="shared" si="30"/>
        <v>0</v>
      </c>
      <c r="I134">
        <f t="shared" si="31"/>
        <v>0</v>
      </c>
      <c r="J134">
        <f t="shared" si="32"/>
        <v>0</v>
      </c>
      <c r="P134" t="s">
        <v>182</v>
      </c>
      <c r="Q134" t="s">
        <v>175</v>
      </c>
      <c r="R134" t="s">
        <v>113</v>
      </c>
      <c r="S134">
        <f t="shared" si="33"/>
        <v>0</v>
      </c>
      <c r="T134">
        <f t="shared" si="34"/>
        <v>1</v>
      </c>
      <c r="U134" t="str">
        <f t="shared" si="35"/>
        <v>NO</v>
      </c>
      <c r="V134" t="str">
        <f t="shared" si="36"/>
        <v>FALSE</v>
      </c>
      <c r="W134">
        <v>1</v>
      </c>
      <c r="AC134" t="s">
        <v>349</v>
      </c>
      <c r="AD134">
        <f t="shared" si="37"/>
        <v>2</v>
      </c>
      <c r="AH134">
        <v>1</v>
      </c>
      <c r="AN134">
        <v>1</v>
      </c>
      <c r="AR134">
        <v>3</v>
      </c>
      <c r="AS134">
        <v>3</v>
      </c>
      <c r="AT134">
        <v>2</v>
      </c>
      <c r="AU134">
        <v>1</v>
      </c>
      <c r="AV134">
        <v>4</v>
      </c>
      <c r="AW134">
        <v>3</v>
      </c>
      <c r="AX134">
        <v>2</v>
      </c>
      <c r="AY134">
        <v>3</v>
      </c>
      <c r="AZ134">
        <v>4</v>
      </c>
      <c r="BA134">
        <v>3</v>
      </c>
      <c r="BB134">
        <v>4</v>
      </c>
      <c r="BC134">
        <v>5</v>
      </c>
      <c r="BD134">
        <v>3</v>
      </c>
      <c r="BE134">
        <v>4</v>
      </c>
      <c r="BF134">
        <v>5</v>
      </c>
      <c r="BG134">
        <v>2</v>
      </c>
      <c r="BH134">
        <v>2</v>
      </c>
      <c r="BI134">
        <v>5</v>
      </c>
      <c r="BJ134">
        <v>4</v>
      </c>
      <c r="BK134">
        <v>3</v>
      </c>
      <c r="BL134" t="str">
        <f t="shared" si="38"/>
        <v/>
      </c>
      <c r="BM134" t="str">
        <f t="shared" si="39"/>
        <v/>
      </c>
      <c r="BN134">
        <v>2</v>
      </c>
      <c r="BO134">
        <v>3</v>
      </c>
      <c r="BP134" t="str">
        <f t="shared" si="40"/>
        <v>NONE</v>
      </c>
      <c r="BQ134">
        <v>1</v>
      </c>
      <c r="BT134">
        <v>1</v>
      </c>
      <c r="BV134">
        <v>1</v>
      </c>
      <c r="BW134">
        <v>1</v>
      </c>
      <c r="CA134">
        <f t="shared" si="41"/>
        <v>1</v>
      </c>
      <c r="CB134">
        <v>1</v>
      </c>
      <c r="CC134">
        <v>1</v>
      </c>
      <c r="CF134">
        <v>1</v>
      </c>
      <c r="CH134">
        <v>1</v>
      </c>
      <c r="CJ134" t="s">
        <v>364</v>
      </c>
      <c r="CK134" s="1">
        <v>41649</v>
      </c>
      <c r="CL134" s="2">
        <v>0.68834490740740739</v>
      </c>
    </row>
    <row r="135" spans="1:90" x14ac:dyDescent="0.3">
      <c r="A135">
        <v>2104</v>
      </c>
      <c r="B135">
        <f t="shared" si="28"/>
        <v>0</v>
      </c>
      <c r="C135">
        <v>2014</v>
      </c>
      <c r="D135" t="s">
        <v>75</v>
      </c>
      <c r="E135" t="s">
        <v>348</v>
      </c>
      <c r="F135" t="s">
        <v>351</v>
      </c>
      <c r="G135">
        <f t="shared" si="29"/>
        <v>7</v>
      </c>
      <c r="H135">
        <f t="shared" si="30"/>
        <v>0</v>
      </c>
      <c r="I135">
        <f t="shared" si="31"/>
        <v>1</v>
      </c>
      <c r="J135">
        <f t="shared" si="32"/>
        <v>1</v>
      </c>
      <c r="P135" t="s">
        <v>79</v>
      </c>
      <c r="Q135" t="s">
        <v>80</v>
      </c>
      <c r="R135" t="s">
        <v>113</v>
      </c>
      <c r="S135">
        <f t="shared" si="33"/>
        <v>0</v>
      </c>
      <c r="T135">
        <f t="shared" si="34"/>
        <v>2</v>
      </c>
      <c r="U135" t="str">
        <f t="shared" si="35"/>
        <v>NO</v>
      </c>
      <c r="V135" t="str">
        <f t="shared" si="36"/>
        <v>FALSE</v>
      </c>
      <c r="Y135">
        <v>1</v>
      </c>
      <c r="AC135" t="s">
        <v>109</v>
      </c>
      <c r="AD135">
        <f t="shared" si="37"/>
        <v>6</v>
      </c>
      <c r="AG135">
        <v>1</v>
      </c>
      <c r="AH135">
        <v>1</v>
      </c>
      <c r="AI135">
        <v>1</v>
      </c>
      <c r="AM135">
        <v>1</v>
      </c>
      <c r="AN135">
        <v>1</v>
      </c>
      <c r="AO135">
        <v>1</v>
      </c>
      <c r="AR135">
        <v>2</v>
      </c>
      <c r="AS135">
        <v>4</v>
      </c>
      <c r="AT135">
        <v>2</v>
      </c>
      <c r="AU135">
        <v>2</v>
      </c>
      <c r="AV135">
        <v>3</v>
      </c>
      <c r="AW135">
        <v>2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2</v>
      </c>
      <c r="BE135">
        <v>3</v>
      </c>
      <c r="BF135">
        <v>2</v>
      </c>
      <c r="BG135">
        <v>3</v>
      </c>
      <c r="BH135">
        <v>2</v>
      </c>
      <c r="BI135">
        <v>4</v>
      </c>
      <c r="BJ135">
        <v>4</v>
      </c>
      <c r="BK135">
        <v>3</v>
      </c>
      <c r="BL135" t="str">
        <f t="shared" si="38"/>
        <v/>
      </c>
      <c r="BM135" t="str">
        <f t="shared" si="39"/>
        <v/>
      </c>
      <c r="BN135">
        <v>2</v>
      </c>
      <c r="BO135">
        <v>1</v>
      </c>
      <c r="BP135" t="str">
        <f t="shared" si="40"/>
        <v>NONE</v>
      </c>
      <c r="BQ135">
        <v>1</v>
      </c>
      <c r="BS135">
        <v>1</v>
      </c>
      <c r="BU135">
        <v>1</v>
      </c>
      <c r="BX135">
        <v>1</v>
      </c>
      <c r="CA135">
        <f t="shared" si="41"/>
        <v>1</v>
      </c>
      <c r="CB135">
        <v>1</v>
      </c>
      <c r="CC135">
        <v>1</v>
      </c>
      <c r="CE135">
        <v>1</v>
      </c>
      <c r="CF135">
        <v>1</v>
      </c>
      <c r="CJ135" t="s">
        <v>365</v>
      </c>
      <c r="CK135" s="1">
        <v>41649</v>
      </c>
      <c r="CL135" s="2">
        <v>0.38062499999999999</v>
      </c>
    </row>
    <row r="136" spans="1:90" x14ac:dyDescent="0.3">
      <c r="A136">
        <v>2103</v>
      </c>
      <c r="B136">
        <f t="shared" si="28"/>
        <v>0</v>
      </c>
      <c r="C136">
        <v>2014</v>
      </c>
      <c r="D136" t="s">
        <v>75</v>
      </c>
      <c r="E136" t="s">
        <v>357</v>
      </c>
      <c r="F136" t="s">
        <v>86</v>
      </c>
      <c r="G136">
        <f t="shared" si="29"/>
        <v>2</v>
      </c>
      <c r="H136">
        <f t="shared" si="30"/>
        <v>0</v>
      </c>
      <c r="I136">
        <f t="shared" si="31"/>
        <v>1</v>
      </c>
      <c r="J136">
        <f t="shared" si="32"/>
        <v>1</v>
      </c>
      <c r="P136" t="s">
        <v>79</v>
      </c>
      <c r="Q136" t="s">
        <v>90</v>
      </c>
      <c r="R136" t="s">
        <v>81</v>
      </c>
      <c r="S136">
        <f t="shared" si="33"/>
        <v>1</v>
      </c>
      <c r="T136">
        <f t="shared" si="34"/>
        <v>2</v>
      </c>
      <c r="U136" t="str">
        <f t="shared" si="35"/>
        <v>NO</v>
      </c>
      <c r="V136" t="str">
        <f t="shared" si="36"/>
        <v>FALSE</v>
      </c>
      <c r="Y136">
        <v>1</v>
      </c>
      <c r="AC136" t="s">
        <v>109</v>
      </c>
      <c r="AD136">
        <f t="shared" si="37"/>
        <v>6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R136">
        <v>4</v>
      </c>
      <c r="AS136">
        <v>3</v>
      </c>
      <c r="AT136">
        <v>2</v>
      </c>
      <c r="AU136">
        <v>3</v>
      </c>
      <c r="AV136">
        <v>3</v>
      </c>
      <c r="AX136">
        <v>1</v>
      </c>
      <c r="AY136">
        <v>5</v>
      </c>
      <c r="AZ136">
        <v>5</v>
      </c>
      <c r="BA136">
        <v>4</v>
      </c>
      <c r="BB136">
        <v>5</v>
      </c>
      <c r="BC136">
        <v>5</v>
      </c>
      <c r="BD136">
        <v>5</v>
      </c>
      <c r="BE136">
        <v>4</v>
      </c>
      <c r="BF136">
        <v>5</v>
      </c>
      <c r="BG136">
        <v>4</v>
      </c>
      <c r="BH136">
        <v>5</v>
      </c>
      <c r="BI136">
        <v>4</v>
      </c>
      <c r="BJ136">
        <v>4</v>
      </c>
      <c r="BK136">
        <v>2</v>
      </c>
      <c r="BL136" t="str">
        <f t="shared" si="38"/>
        <v/>
      </c>
      <c r="BM136">
        <f t="shared" si="39"/>
        <v>1</v>
      </c>
      <c r="BN136">
        <v>2</v>
      </c>
      <c r="BO136">
        <v>2</v>
      </c>
      <c r="BP136" t="str">
        <f t="shared" si="40"/>
        <v>NONE</v>
      </c>
      <c r="BQ136">
        <v>1</v>
      </c>
      <c r="BS136">
        <v>1</v>
      </c>
      <c r="BV136">
        <v>1</v>
      </c>
      <c r="CA136">
        <f t="shared" si="41"/>
        <v>1</v>
      </c>
      <c r="CB136">
        <v>1</v>
      </c>
      <c r="CC136">
        <v>1</v>
      </c>
      <c r="CE136">
        <v>1</v>
      </c>
      <c r="CF136">
        <v>1</v>
      </c>
      <c r="CJ136" t="s">
        <v>366</v>
      </c>
      <c r="CK136" s="1">
        <v>41648</v>
      </c>
      <c r="CL136" s="2">
        <v>0.96534722222222225</v>
      </c>
    </row>
    <row r="137" spans="1:90" x14ac:dyDescent="0.3">
      <c r="A137">
        <v>2102</v>
      </c>
      <c r="B137">
        <f t="shared" si="28"/>
        <v>0</v>
      </c>
      <c r="C137">
        <v>2014</v>
      </c>
      <c r="D137" t="s">
        <v>75</v>
      </c>
      <c r="E137" t="s">
        <v>348</v>
      </c>
      <c r="F137" t="s">
        <v>131</v>
      </c>
      <c r="G137">
        <f t="shared" si="29"/>
        <v>3</v>
      </c>
      <c r="H137">
        <f t="shared" si="30"/>
        <v>1</v>
      </c>
      <c r="I137">
        <f t="shared" si="31"/>
        <v>1</v>
      </c>
      <c r="J137">
        <f t="shared" si="32"/>
        <v>0</v>
      </c>
      <c r="P137" t="s">
        <v>79</v>
      </c>
      <c r="Q137" t="s">
        <v>80</v>
      </c>
      <c r="R137" t="s">
        <v>90</v>
      </c>
      <c r="S137">
        <f t="shared" si="33"/>
        <v>0</v>
      </c>
      <c r="T137">
        <f t="shared" si="34"/>
        <v>3</v>
      </c>
      <c r="U137" t="str">
        <f t="shared" si="35"/>
        <v>NO</v>
      </c>
      <c r="V137" t="str">
        <f t="shared" si="36"/>
        <v>FALSE</v>
      </c>
      <c r="W137">
        <v>1</v>
      </c>
      <c r="AC137" t="s">
        <v>105</v>
      </c>
      <c r="AD137">
        <f t="shared" si="37"/>
        <v>2</v>
      </c>
      <c r="AM137">
        <v>1</v>
      </c>
      <c r="AN137">
        <v>1</v>
      </c>
      <c r="AR137">
        <v>4</v>
      </c>
      <c r="AS137">
        <v>4</v>
      </c>
      <c r="AT137">
        <v>1</v>
      </c>
      <c r="AU137">
        <v>1</v>
      </c>
      <c r="AV137">
        <v>4</v>
      </c>
      <c r="AW137">
        <v>3</v>
      </c>
      <c r="AX137">
        <v>2</v>
      </c>
      <c r="AY137">
        <v>3</v>
      </c>
      <c r="AZ137">
        <v>2</v>
      </c>
      <c r="BA137">
        <v>1</v>
      </c>
      <c r="BB137">
        <v>3</v>
      </c>
      <c r="BC137">
        <v>4</v>
      </c>
      <c r="BD137">
        <v>1</v>
      </c>
      <c r="BE137">
        <v>2</v>
      </c>
      <c r="BF137">
        <v>4</v>
      </c>
      <c r="BG137">
        <v>3</v>
      </c>
      <c r="BH137">
        <v>4</v>
      </c>
      <c r="BI137">
        <v>4</v>
      </c>
      <c r="BJ137">
        <v>4</v>
      </c>
      <c r="BK137">
        <v>2</v>
      </c>
      <c r="BL137" t="str">
        <f t="shared" si="38"/>
        <v/>
      </c>
      <c r="BM137">
        <f t="shared" si="39"/>
        <v>1</v>
      </c>
      <c r="BN137">
        <v>4</v>
      </c>
      <c r="BO137">
        <v>2</v>
      </c>
      <c r="BP137" t="str">
        <f t="shared" si="40"/>
        <v>OK</v>
      </c>
      <c r="CA137">
        <f t="shared" si="41"/>
        <v>0</v>
      </c>
      <c r="CB137">
        <v>1</v>
      </c>
      <c r="CF137">
        <v>1</v>
      </c>
      <c r="CJ137" t="s">
        <v>367</v>
      </c>
      <c r="CK137" s="1">
        <v>41648</v>
      </c>
      <c r="CL137" s="2">
        <v>0.59224537037037039</v>
      </c>
    </row>
    <row r="138" spans="1:90" x14ac:dyDescent="0.3">
      <c r="A138">
        <v>2101</v>
      </c>
      <c r="B138">
        <f t="shared" si="28"/>
        <v>0</v>
      </c>
      <c r="C138">
        <v>2014</v>
      </c>
      <c r="D138" t="s">
        <v>75</v>
      </c>
      <c r="E138" t="s">
        <v>348</v>
      </c>
      <c r="F138" t="s">
        <v>86</v>
      </c>
      <c r="G138">
        <f t="shared" si="29"/>
        <v>2</v>
      </c>
      <c r="H138">
        <f t="shared" si="30"/>
        <v>0</v>
      </c>
      <c r="I138">
        <f t="shared" si="31"/>
        <v>0</v>
      </c>
      <c r="J138">
        <f t="shared" si="32"/>
        <v>0</v>
      </c>
      <c r="P138" t="s">
        <v>79</v>
      </c>
      <c r="Q138" t="s">
        <v>90</v>
      </c>
      <c r="R138" t="s">
        <v>185</v>
      </c>
      <c r="S138">
        <f t="shared" si="33"/>
        <v>0</v>
      </c>
      <c r="T138">
        <f t="shared" si="34"/>
        <v>1</v>
      </c>
      <c r="U138" t="str">
        <f t="shared" si="35"/>
        <v>NO</v>
      </c>
      <c r="V138" t="str">
        <f t="shared" si="36"/>
        <v>FALSE</v>
      </c>
      <c r="AC138" t="s">
        <v>256</v>
      </c>
      <c r="AD138">
        <f t="shared" si="37"/>
        <v>2</v>
      </c>
      <c r="AH138">
        <v>1</v>
      </c>
      <c r="AI138">
        <v>1</v>
      </c>
      <c r="AR138">
        <v>3</v>
      </c>
      <c r="AS138">
        <v>4</v>
      </c>
      <c r="AT138">
        <v>1</v>
      </c>
      <c r="AU138">
        <v>2</v>
      </c>
      <c r="AV138">
        <v>2</v>
      </c>
      <c r="AW138">
        <v>2</v>
      </c>
      <c r="AX138">
        <v>4</v>
      </c>
      <c r="AY138">
        <v>1</v>
      </c>
      <c r="AZ138">
        <v>4</v>
      </c>
      <c r="BA138">
        <v>2</v>
      </c>
      <c r="BB138">
        <v>3</v>
      </c>
      <c r="BC138">
        <v>3</v>
      </c>
      <c r="BD138">
        <v>1</v>
      </c>
      <c r="BE138">
        <v>2</v>
      </c>
      <c r="BF138">
        <v>3</v>
      </c>
      <c r="BG138">
        <v>1</v>
      </c>
      <c r="BH138">
        <v>1</v>
      </c>
      <c r="BI138">
        <v>2</v>
      </c>
      <c r="BJ138">
        <v>4</v>
      </c>
      <c r="BK138">
        <v>3</v>
      </c>
      <c r="BL138" t="str">
        <f t="shared" si="38"/>
        <v/>
      </c>
      <c r="BM138" t="str">
        <f t="shared" si="39"/>
        <v/>
      </c>
      <c r="BN138">
        <v>1</v>
      </c>
      <c r="BO138">
        <v>1</v>
      </c>
      <c r="BP138" t="str">
        <f t="shared" si="40"/>
        <v>NONE</v>
      </c>
      <c r="CA138">
        <f t="shared" si="41"/>
        <v>0</v>
      </c>
      <c r="CB138">
        <v>1</v>
      </c>
      <c r="CE138">
        <v>1</v>
      </c>
      <c r="CJ138" t="s">
        <v>368</v>
      </c>
      <c r="CK138" s="1">
        <v>41648</v>
      </c>
      <c r="CL138" s="2">
        <v>0.46375000000000005</v>
      </c>
    </row>
    <row r="139" spans="1:90" x14ac:dyDescent="0.3">
      <c r="A139">
        <v>2100</v>
      </c>
      <c r="B139">
        <f t="shared" si="28"/>
        <v>0</v>
      </c>
      <c r="C139">
        <v>2014</v>
      </c>
      <c r="D139" t="s">
        <v>94</v>
      </c>
      <c r="E139" t="s">
        <v>348</v>
      </c>
      <c r="F139" t="s">
        <v>86</v>
      </c>
      <c r="G139">
        <f t="shared" si="29"/>
        <v>2</v>
      </c>
      <c r="H139">
        <f t="shared" si="30"/>
        <v>1</v>
      </c>
      <c r="I139">
        <f t="shared" si="31"/>
        <v>1</v>
      </c>
      <c r="J139">
        <f t="shared" si="32"/>
        <v>0</v>
      </c>
      <c r="P139" t="s">
        <v>79</v>
      </c>
      <c r="Q139" t="s">
        <v>90</v>
      </c>
      <c r="R139" t="s">
        <v>81</v>
      </c>
      <c r="S139">
        <f t="shared" si="33"/>
        <v>1</v>
      </c>
      <c r="T139">
        <f t="shared" si="34"/>
        <v>3</v>
      </c>
      <c r="U139" t="str">
        <f t="shared" si="35"/>
        <v>NO</v>
      </c>
      <c r="V139" t="str">
        <f t="shared" si="36"/>
        <v>FALSE</v>
      </c>
      <c r="W139">
        <v>1</v>
      </c>
      <c r="AC139" t="s">
        <v>109</v>
      </c>
      <c r="AD139">
        <f t="shared" si="37"/>
        <v>0</v>
      </c>
      <c r="AR139">
        <v>3</v>
      </c>
      <c r="AS139">
        <v>4</v>
      </c>
      <c r="AT139">
        <v>1</v>
      </c>
      <c r="AU139">
        <v>1</v>
      </c>
      <c r="AV139">
        <v>2</v>
      </c>
      <c r="AW139">
        <v>1</v>
      </c>
      <c r="AX139">
        <v>4</v>
      </c>
      <c r="AY139">
        <v>1</v>
      </c>
      <c r="AZ139">
        <v>2</v>
      </c>
      <c r="BA139">
        <v>3</v>
      </c>
      <c r="BB139">
        <v>3</v>
      </c>
      <c r="BC139">
        <v>3</v>
      </c>
      <c r="BD139">
        <v>1</v>
      </c>
      <c r="BE139">
        <v>3</v>
      </c>
      <c r="BF139">
        <v>3</v>
      </c>
      <c r="BG139">
        <v>3</v>
      </c>
      <c r="BH139">
        <v>3</v>
      </c>
      <c r="BI139">
        <v>4</v>
      </c>
      <c r="BJ139">
        <v>4</v>
      </c>
      <c r="BK139">
        <v>1</v>
      </c>
      <c r="BL139" t="str">
        <f t="shared" si="38"/>
        <v/>
      </c>
      <c r="BM139">
        <f t="shared" si="39"/>
        <v>1</v>
      </c>
      <c r="BN139">
        <v>1</v>
      </c>
      <c r="BO139">
        <v>1</v>
      </c>
      <c r="BP139" t="str">
        <f t="shared" si="40"/>
        <v>NONE</v>
      </c>
      <c r="CA139">
        <f t="shared" si="41"/>
        <v>0</v>
      </c>
      <c r="CE139">
        <v>1</v>
      </c>
      <c r="CF139">
        <v>1</v>
      </c>
      <c r="CJ139" t="s">
        <v>369</v>
      </c>
      <c r="CK139" s="1">
        <v>41648</v>
      </c>
      <c r="CL139" s="2">
        <v>4.2812500000000003E-2</v>
      </c>
    </row>
    <row r="140" spans="1:90" x14ac:dyDescent="0.3">
      <c r="A140">
        <v>2099</v>
      </c>
      <c r="B140">
        <f t="shared" si="28"/>
        <v>0</v>
      </c>
      <c r="C140">
        <v>2014</v>
      </c>
      <c r="D140" t="s">
        <v>75</v>
      </c>
      <c r="E140" t="s">
        <v>357</v>
      </c>
      <c r="F140" t="s">
        <v>95</v>
      </c>
      <c r="G140">
        <f t="shared" si="29"/>
        <v>1</v>
      </c>
      <c r="H140">
        <f t="shared" si="30"/>
        <v>0</v>
      </c>
      <c r="I140">
        <f t="shared" si="31"/>
        <v>0</v>
      </c>
      <c r="J140">
        <f t="shared" si="32"/>
        <v>0</v>
      </c>
      <c r="P140" t="s">
        <v>79</v>
      </c>
      <c r="Q140" t="s">
        <v>90</v>
      </c>
      <c r="R140" t="s">
        <v>96</v>
      </c>
      <c r="S140">
        <f t="shared" si="33"/>
        <v>0</v>
      </c>
      <c r="T140">
        <f t="shared" si="34"/>
        <v>1</v>
      </c>
      <c r="U140" t="str">
        <f t="shared" si="35"/>
        <v>NO</v>
      </c>
      <c r="V140" t="str">
        <f t="shared" si="36"/>
        <v>FALSE</v>
      </c>
      <c r="X140">
        <v>1</v>
      </c>
      <c r="AC140" t="s">
        <v>91</v>
      </c>
      <c r="AD140">
        <f t="shared" si="37"/>
        <v>1</v>
      </c>
      <c r="AM140">
        <v>1</v>
      </c>
      <c r="AR140">
        <v>2</v>
      </c>
      <c r="AS140">
        <v>3</v>
      </c>
      <c r="AT140">
        <v>1</v>
      </c>
      <c r="AU140">
        <v>1</v>
      </c>
      <c r="AV140">
        <v>4</v>
      </c>
      <c r="AW140">
        <v>3</v>
      </c>
      <c r="AX140">
        <v>4</v>
      </c>
      <c r="AY140">
        <v>2</v>
      </c>
      <c r="AZ140">
        <v>2</v>
      </c>
      <c r="BA140">
        <v>3</v>
      </c>
      <c r="BB140">
        <v>4</v>
      </c>
      <c r="BC140">
        <v>4</v>
      </c>
      <c r="BD140">
        <v>4</v>
      </c>
      <c r="BE140">
        <v>4</v>
      </c>
      <c r="BF140">
        <v>4</v>
      </c>
      <c r="BG140">
        <v>2</v>
      </c>
      <c r="BH140">
        <v>4</v>
      </c>
      <c r="BI140">
        <v>5</v>
      </c>
      <c r="BJ140">
        <v>4</v>
      </c>
      <c r="BK140">
        <v>3</v>
      </c>
      <c r="BL140" t="str">
        <f t="shared" si="38"/>
        <v/>
      </c>
      <c r="BM140" t="str">
        <f t="shared" si="39"/>
        <v/>
      </c>
      <c r="BN140">
        <v>4</v>
      </c>
      <c r="BO140">
        <v>3</v>
      </c>
      <c r="BP140" t="str">
        <f t="shared" si="40"/>
        <v>OK</v>
      </c>
      <c r="BQ140">
        <v>1</v>
      </c>
      <c r="BT140">
        <v>1</v>
      </c>
      <c r="BU140">
        <v>1</v>
      </c>
      <c r="BW140">
        <v>1</v>
      </c>
      <c r="CA140">
        <f t="shared" si="41"/>
        <v>1</v>
      </c>
      <c r="CJ140" t="s">
        <v>370</v>
      </c>
      <c r="CK140" s="1">
        <v>41647</v>
      </c>
      <c r="CL140" s="2">
        <v>0.92837962962962972</v>
      </c>
    </row>
    <row r="141" spans="1:90" x14ac:dyDescent="0.3">
      <c r="A141">
        <v>2098</v>
      </c>
      <c r="B141">
        <f t="shared" si="28"/>
        <v>0</v>
      </c>
      <c r="C141">
        <v>2014</v>
      </c>
      <c r="D141" t="s">
        <v>75</v>
      </c>
      <c r="E141" t="s">
        <v>348</v>
      </c>
      <c r="F141" t="s">
        <v>131</v>
      </c>
      <c r="G141">
        <f t="shared" si="29"/>
        <v>3</v>
      </c>
      <c r="H141">
        <f t="shared" si="30"/>
        <v>1</v>
      </c>
      <c r="I141">
        <f t="shared" si="31"/>
        <v>1</v>
      </c>
      <c r="J141">
        <f t="shared" si="32"/>
        <v>0</v>
      </c>
      <c r="P141" t="s">
        <v>79</v>
      </c>
      <c r="Q141" t="s">
        <v>80</v>
      </c>
      <c r="R141" t="s">
        <v>81</v>
      </c>
      <c r="S141">
        <f t="shared" si="33"/>
        <v>1</v>
      </c>
      <c r="T141">
        <f t="shared" si="34"/>
        <v>4</v>
      </c>
      <c r="U141" t="str">
        <f t="shared" si="35"/>
        <v>YES</v>
      </c>
      <c r="V141" t="str">
        <f t="shared" si="36"/>
        <v>FALSE</v>
      </c>
      <c r="W141">
        <v>1</v>
      </c>
      <c r="AC141" t="s">
        <v>82</v>
      </c>
      <c r="AD141">
        <f t="shared" si="37"/>
        <v>0</v>
      </c>
      <c r="AR141">
        <v>4</v>
      </c>
      <c r="AS141">
        <v>4</v>
      </c>
      <c r="AT141">
        <v>2</v>
      </c>
      <c r="AU141">
        <v>2</v>
      </c>
      <c r="AV141">
        <v>4</v>
      </c>
      <c r="AW141">
        <v>3</v>
      </c>
      <c r="AX141">
        <v>4</v>
      </c>
      <c r="AY141">
        <v>2</v>
      </c>
      <c r="AZ141">
        <v>4</v>
      </c>
      <c r="BA141">
        <v>4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4</v>
      </c>
      <c r="BK141">
        <v>4</v>
      </c>
      <c r="BL141">
        <f t="shared" si="38"/>
        <v>1</v>
      </c>
      <c r="BM141" t="str">
        <f t="shared" si="39"/>
        <v/>
      </c>
      <c r="BN141">
        <v>3</v>
      </c>
      <c r="BO141">
        <v>2</v>
      </c>
      <c r="BP141" t="str">
        <f t="shared" si="40"/>
        <v>NONE</v>
      </c>
      <c r="BT141">
        <v>1</v>
      </c>
      <c r="BY141">
        <v>1</v>
      </c>
      <c r="CA141">
        <f t="shared" si="41"/>
        <v>0</v>
      </c>
      <c r="CB141">
        <v>1</v>
      </c>
      <c r="CF141">
        <v>1</v>
      </c>
      <c r="CJ141" t="s">
        <v>371</v>
      </c>
      <c r="CK141" s="1">
        <v>41647</v>
      </c>
      <c r="CL141" s="2">
        <v>0.65722222222222226</v>
      </c>
    </row>
    <row r="142" spans="1:90" x14ac:dyDescent="0.3">
      <c r="A142">
        <v>2097</v>
      </c>
      <c r="B142">
        <f t="shared" si="28"/>
        <v>0</v>
      </c>
      <c r="C142">
        <v>2014</v>
      </c>
      <c r="D142" t="s">
        <v>75</v>
      </c>
      <c r="E142" t="s">
        <v>360</v>
      </c>
      <c r="F142" t="s">
        <v>148</v>
      </c>
      <c r="G142">
        <f t="shared" si="29"/>
        <v>6</v>
      </c>
      <c r="H142">
        <f t="shared" si="30"/>
        <v>1</v>
      </c>
      <c r="I142">
        <f t="shared" si="31"/>
        <v>1</v>
      </c>
      <c r="J142">
        <f t="shared" si="32"/>
        <v>0</v>
      </c>
      <c r="P142" t="s">
        <v>79</v>
      </c>
      <c r="Q142" t="s">
        <v>175</v>
      </c>
      <c r="R142" t="s">
        <v>81</v>
      </c>
      <c r="S142">
        <f t="shared" si="33"/>
        <v>1</v>
      </c>
      <c r="T142">
        <f t="shared" si="34"/>
        <v>3</v>
      </c>
      <c r="U142" t="str">
        <f t="shared" si="35"/>
        <v>NO</v>
      </c>
      <c r="V142" t="str">
        <f t="shared" si="36"/>
        <v>FALSE</v>
      </c>
      <c r="W142">
        <v>1</v>
      </c>
      <c r="AC142" t="s">
        <v>349</v>
      </c>
      <c r="AD142">
        <f t="shared" si="37"/>
        <v>2</v>
      </c>
      <c r="AI142">
        <v>1</v>
      </c>
      <c r="AM142">
        <v>1</v>
      </c>
      <c r="AR142">
        <v>3</v>
      </c>
      <c r="AS142">
        <v>4</v>
      </c>
      <c r="AT142">
        <v>2</v>
      </c>
      <c r="AU142">
        <v>1</v>
      </c>
      <c r="AV142">
        <v>4</v>
      </c>
      <c r="AW142">
        <v>4</v>
      </c>
      <c r="AX142">
        <v>4</v>
      </c>
      <c r="AY142">
        <v>2</v>
      </c>
      <c r="AZ142">
        <v>1</v>
      </c>
      <c r="BA142">
        <v>3</v>
      </c>
      <c r="BB142">
        <v>3</v>
      </c>
      <c r="BC142">
        <v>3</v>
      </c>
      <c r="BD142">
        <v>4</v>
      </c>
      <c r="BE142">
        <v>4</v>
      </c>
      <c r="BF142">
        <v>3</v>
      </c>
      <c r="BG142">
        <v>3</v>
      </c>
      <c r="BH142">
        <v>3</v>
      </c>
      <c r="BI142">
        <v>3</v>
      </c>
      <c r="BJ142">
        <v>4</v>
      </c>
      <c r="BK142">
        <v>3</v>
      </c>
      <c r="BL142" t="str">
        <f t="shared" si="38"/>
        <v/>
      </c>
      <c r="BM142" t="str">
        <f t="shared" si="39"/>
        <v/>
      </c>
      <c r="BN142">
        <v>1</v>
      </c>
      <c r="BO142">
        <v>3</v>
      </c>
      <c r="BP142" t="str">
        <f t="shared" si="40"/>
        <v>NONE</v>
      </c>
      <c r="BQ142">
        <v>1</v>
      </c>
      <c r="BU142">
        <v>1</v>
      </c>
      <c r="BX142">
        <v>1</v>
      </c>
      <c r="CA142">
        <f t="shared" si="41"/>
        <v>1</v>
      </c>
      <c r="CI142">
        <v>1</v>
      </c>
      <c r="CJ142" t="s">
        <v>372</v>
      </c>
      <c r="CK142" s="1">
        <v>41647</v>
      </c>
      <c r="CL142" s="2">
        <v>0.59292824074074069</v>
      </c>
    </row>
    <row r="143" spans="1:90" x14ac:dyDescent="0.3">
      <c r="A143">
        <v>2096</v>
      </c>
      <c r="B143">
        <f t="shared" si="28"/>
        <v>0</v>
      </c>
      <c r="C143">
        <v>2014</v>
      </c>
      <c r="D143" t="s">
        <v>75</v>
      </c>
      <c r="E143" t="s">
        <v>360</v>
      </c>
      <c r="F143" t="s">
        <v>86</v>
      </c>
      <c r="G143">
        <f t="shared" si="29"/>
        <v>2</v>
      </c>
      <c r="H143">
        <f t="shared" si="30"/>
        <v>0</v>
      </c>
      <c r="I143">
        <f t="shared" si="31"/>
        <v>1</v>
      </c>
      <c r="J143">
        <f t="shared" si="32"/>
        <v>1</v>
      </c>
      <c r="P143" t="s">
        <v>79</v>
      </c>
      <c r="Q143" t="s">
        <v>293</v>
      </c>
      <c r="R143" t="s">
        <v>96</v>
      </c>
      <c r="S143">
        <f t="shared" si="33"/>
        <v>0</v>
      </c>
      <c r="T143">
        <f t="shared" si="34"/>
        <v>2</v>
      </c>
      <c r="U143" t="str">
        <f t="shared" si="35"/>
        <v>NO</v>
      </c>
      <c r="V143" t="str">
        <f t="shared" si="36"/>
        <v>FALSE</v>
      </c>
      <c r="W143">
        <v>1</v>
      </c>
      <c r="AC143" t="s">
        <v>82</v>
      </c>
      <c r="AD143">
        <f t="shared" si="37"/>
        <v>1</v>
      </c>
      <c r="AG143">
        <v>1</v>
      </c>
      <c r="AR143">
        <v>4</v>
      </c>
      <c r="AS143">
        <v>3</v>
      </c>
      <c r="AT143">
        <v>2</v>
      </c>
      <c r="AU143">
        <v>2</v>
      </c>
      <c r="AV143">
        <v>4</v>
      </c>
      <c r="AW143">
        <v>4</v>
      </c>
      <c r="AX143">
        <v>3</v>
      </c>
      <c r="AY143">
        <v>4</v>
      </c>
      <c r="BA143">
        <v>2</v>
      </c>
      <c r="BB143">
        <v>4</v>
      </c>
      <c r="BC143">
        <v>3</v>
      </c>
      <c r="BD143">
        <v>4</v>
      </c>
      <c r="BE143">
        <v>4</v>
      </c>
      <c r="BF143">
        <v>4</v>
      </c>
      <c r="BG143">
        <v>2</v>
      </c>
      <c r="BH143">
        <v>2</v>
      </c>
      <c r="BI143">
        <v>4</v>
      </c>
      <c r="BJ143">
        <v>4</v>
      </c>
      <c r="BK143">
        <v>3</v>
      </c>
      <c r="BL143" t="str">
        <f t="shared" si="38"/>
        <v/>
      </c>
      <c r="BM143" t="str">
        <f t="shared" si="39"/>
        <v/>
      </c>
      <c r="BN143">
        <v>3</v>
      </c>
      <c r="BO143">
        <v>2</v>
      </c>
      <c r="BP143" t="str">
        <f t="shared" si="40"/>
        <v>NONE</v>
      </c>
      <c r="BR143">
        <v>1</v>
      </c>
      <c r="CA143">
        <f t="shared" si="41"/>
        <v>0</v>
      </c>
      <c r="CC143">
        <v>1</v>
      </c>
      <c r="CF143">
        <v>1</v>
      </c>
      <c r="CG143">
        <v>1</v>
      </c>
      <c r="CI143">
        <v>1</v>
      </c>
      <c r="CJ143" t="s">
        <v>373</v>
      </c>
      <c r="CK143" s="1">
        <v>41647</v>
      </c>
      <c r="CL143" s="2">
        <v>0.56851851851851853</v>
      </c>
    </row>
    <row r="144" spans="1:90" x14ac:dyDescent="0.3">
      <c r="A144">
        <v>2095</v>
      </c>
      <c r="B144">
        <f t="shared" si="28"/>
        <v>2</v>
      </c>
      <c r="C144">
        <v>2014</v>
      </c>
      <c r="D144" t="s">
        <v>94</v>
      </c>
      <c r="E144" t="s">
        <v>357</v>
      </c>
      <c r="F144" t="s">
        <v>86</v>
      </c>
      <c r="G144">
        <f t="shared" si="29"/>
        <v>2</v>
      </c>
      <c r="H144">
        <f t="shared" si="30"/>
        <v>0</v>
      </c>
      <c r="I144">
        <f t="shared" si="31"/>
        <v>1</v>
      </c>
      <c r="J144">
        <f t="shared" si="32"/>
        <v>1</v>
      </c>
      <c r="K144" t="s">
        <v>78</v>
      </c>
      <c r="L144" t="s">
        <v>78</v>
      </c>
      <c r="P144" t="s">
        <v>79</v>
      </c>
      <c r="Q144" t="s">
        <v>90</v>
      </c>
      <c r="R144" t="s">
        <v>81</v>
      </c>
      <c r="S144">
        <f t="shared" si="33"/>
        <v>1</v>
      </c>
      <c r="T144">
        <f t="shared" si="34"/>
        <v>2</v>
      </c>
      <c r="U144" t="str">
        <f t="shared" si="35"/>
        <v>NO</v>
      </c>
      <c r="V144" t="str">
        <f t="shared" si="36"/>
        <v>FALSE</v>
      </c>
      <c r="X144">
        <v>1</v>
      </c>
      <c r="AC144" t="s">
        <v>82</v>
      </c>
      <c r="AD144">
        <f t="shared" si="37"/>
        <v>4</v>
      </c>
      <c r="AG144">
        <v>1</v>
      </c>
      <c r="AH144">
        <v>1</v>
      </c>
      <c r="AK144">
        <v>1</v>
      </c>
      <c r="AN144">
        <v>1</v>
      </c>
      <c r="AR144">
        <v>3</v>
      </c>
      <c r="AS144">
        <v>3</v>
      </c>
      <c r="AT144">
        <v>2</v>
      </c>
      <c r="AU144">
        <v>2</v>
      </c>
      <c r="AV144">
        <v>2</v>
      </c>
      <c r="AW144">
        <v>2</v>
      </c>
      <c r="AX144">
        <v>4</v>
      </c>
      <c r="AY144">
        <v>2</v>
      </c>
      <c r="AZ144">
        <v>2</v>
      </c>
      <c r="BA144">
        <v>2</v>
      </c>
      <c r="BB144">
        <v>2</v>
      </c>
      <c r="BC144">
        <v>4</v>
      </c>
      <c r="BD144">
        <v>2</v>
      </c>
      <c r="BE144">
        <v>2</v>
      </c>
      <c r="BF144">
        <v>3</v>
      </c>
      <c r="BG144">
        <v>3</v>
      </c>
      <c r="BH144">
        <v>4</v>
      </c>
      <c r="BI144">
        <v>4</v>
      </c>
      <c r="BJ144">
        <v>3</v>
      </c>
      <c r="BK144">
        <v>2</v>
      </c>
      <c r="BL144" t="str">
        <f t="shared" si="38"/>
        <v/>
      </c>
      <c r="BM144">
        <f t="shared" si="39"/>
        <v>1</v>
      </c>
      <c r="BN144">
        <v>2</v>
      </c>
      <c r="BO144">
        <v>2</v>
      </c>
      <c r="BP144" t="str">
        <f t="shared" si="40"/>
        <v>NONE</v>
      </c>
      <c r="BQ144">
        <v>1</v>
      </c>
      <c r="BY144">
        <v>1</v>
      </c>
      <c r="CA144">
        <f t="shared" si="41"/>
        <v>0</v>
      </c>
      <c r="CJ144" t="s">
        <v>374</v>
      </c>
      <c r="CK144" s="1">
        <v>41647</v>
      </c>
      <c r="CL144" s="2">
        <v>0.53523148148148147</v>
      </c>
    </row>
    <row r="145" spans="1:90" x14ac:dyDescent="0.3">
      <c r="A145">
        <v>2094</v>
      </c>
      <c r="B145">
        <f t="shared" si="28"/>
        <v>3</v>
      </c>
      <c r="C145">
        <v>2014</v>
      </c>
      <c r="D145" t="s">
        <v>75</v>
      </c>
      <c r="E145" t="s">
        <v>357</v>
      </c>
      <c r="F145" t="s">
        <v>95</v>
      </c>
      <c r="G145">
        <f t="shared" si="29"/>
        <v>1</v>
      </c>
      <c r="H145">
        <f t="shared" si="30"/>
        <v>0</v>
      </c>
      <c r="I145">
        <f t="shared" si="31"/>
        <v>0</v>
      </c>
      <c r="J145">
        <f t="shared" si="32"/>
        <v>0</v>
      </c>
      <c r="K145" t="s">
        <v>78</v>
      </c>
      <c r="L145" t="s">
        <v>78</v>
      </c>
      <c r="N145" t="s">
        <v>78</v>
      </c>
      <c r="P145" t="s">
        <v>90</v>
      </c>
      <c r="Q145" t="s">
        <v>90</v>
      </c>
      <c r="R145" t="s">
        <v>90</v>
      </c>
      <c r="S145">
        <f t="shared" si="33"/>
        <v>0</v>
      </c>
      <c r="T145">
        <f t="shared" si="34"/>
        <v>0</v>
      </c>
      <c r="U145" t="str">
        <f t="shared" si="35"/>
        <v>NO</v>
      </c>
      <c r="V145" t="str">
        <f t="shared" si="36"/>
        <v>TRUE</v>
      </c>
      <c r="X145">
        <v>1</v>
      </c>
      <c r="AC145" t="s">
        <v>349</v>
      </c>
      <c r="AD145">
        <f t="shared" si="37"/>
        <v>0</v>
      </c>
      <c r="AR145">
        <v>1</v>
      </c>
      <c r="AS145">
        <v>5</v>
      </c>
      <c r="AT145">
        <v>1</v>
      </c>
      <c r="AU145">
        <v>1</v>
      </c>
      <c r="AV145">
        <v>1</v>
      </c>
      <c r="AW145">
        <v>1</v>
      </c>
      <c r="AX145">
        <v>4</v>
      </c>
      <c r="AY145">
        <v>1</v>
      </c>
      <c r="AZ145">
        <v>1</v>
      </c>
      <c r="BA145">
        <v>4</v>
      </c>
      <c r="BB145">
        <v>4</v>
      </c>
      <c r="BC145">
        <v>4</v>
      </c>
      <c r="BD145">
        <v>1</v>
      </c>
      <c r="BE145">
        <v>3</v>
      </c>
      <c r="BF145">
        <v>5</v>
      </c>
      <c r="BG145">
        <v>1</v>
      </c>
      <c r="BH145">
        <v>3</v>
      </c>
      <c r="BI145">
        <v>5</v>
      </c>
      <c r="BJ145">
        <v>1</v>
      </c>
      <c r="BK145">
        <v>2</v>
      </c>
      <c r="BL145" t="str">
        <f t="shared" si="38"/>
        <v/>
      </c>
      <c r="BM145">
        <f t="shared" si="39"/>
        <v>1</v>
      </c>
      <c r="BN145">
        <v>1</v>
      </c>
      <c r="BO145">
        <v>1</v>
      </c>
      <c r="BP145" t="str">
        <f t="shared" si="40"/>
        <v>NONE</v>
      </c>
      <c r="CA145">
        <f t="shared" si="41"/>
        <v>0</v>
      </c>
      <c r="CJ145" t="s">
        <v>375</v>
      </c>
      <c r="CK145" s="1">
        <v>41647</v>
      </c>
      <c r="CL145" s="2">
        <v>0.13407407407407407</v>
      </c>
    </row>
    <row r="146" spans="1:90" x14ac:dyDescent="0.3">
      <c r="A146">
        <v>2093</v>
      </c>
      <c r="B146">
        <f t="shared" si="28"/>
        <v>0</v>
      </c>
      <c r="C146">
        <v>2014</v>
      </c>
      <c r="D146" t="s">
        <v>75</v>
      </c>
      <c r="E146" t="s">
        <v>348</v>
      </c>
      <c r="F146" t="s">
        <v>95</v>
      </c>
      <c r="G146">
        <f t="shared" si="29"/>
        <v>1</v>
      </c>
      <c r="H146">
        <f t="shared" si="30"/>
        <v>1</v>
      </c>
      <c r="I146">
        <f t="shared" si="31"/>
        <v>1</v>
      </c>
      <c r="J146">
        <f t="shared" si="32"/>
        <v>0</v>
      </c>
      <c r="P146" t="s">
        <v>79</v>
      </c>
      <c r="Q146" t="s">
        <v>80</v>
      </c>
      <c r="R146" t="s">
        <v>96</v>
      </c>
      <c r="S146">
        <f t="shared" si="33"/>
        <v>0</v>
      </c>
      <c r="T146">
        <f t="shared" si="34"/>
        <v>3</v>
      </c>
      <c r="U146" t="str">
        <f t="shared" si="35"/>
        <v>NO</v>
      </c>
      <c r="V146" t="str">
        <f t="shared" si="36"/>
        <v>FALSE</v>
      </c>
      <c r="W146">
        <v>1</v>
      </c>
      <c r="AC146" t="s">
        <v>87</v>
      </c>
      <c r="AD146">
        <f t="shared" si="37"/>
        <v>1</v>
      </c>
      <c r="AH146">
        <v>1</v>
      </c>
      <c r="AR146">
        <v>3</v>
      </c>
      <c r="AS146">
        <v>5</v>
      </c>
      <c r="AT146">
        <v>1</v>
      </c>
      <c r="AU146">
        <v>1</v>
      </c>
      <c r="AV146">
        <v>4</v>
      </c>
      <c r="AW146">
        <v>3</v>
      </c>
      <c r="AX146">
        <v>4</v>
      </c>
      <c r="AY146">
        <v>2</v>
      </c>
      <c r="AZ146">
        <v>4</v>
      </c>
      <c r="BA146">
        <v>2</v>
      </c>
      <c r="BB146">
        <v>4</v>
      </c>
      <c r="BC146">
        <v>4</v>
      </c>
      <c r="BD146">
        <v>2</v>
      </c>
      <c r="BE146">
        <v>3</v>
      </c>
      <c r="BF146">
        <v>4</v>
      </c>
      <c r="BG146">
        <v>2</v>
      </c>
      <c r="BH146">
        <v>2</v>
      </c>
      <c r="BI146">
        <v>3</v>
      </c>
      <c r="BJ146">
        <v>4</v>
      </c>
      <c r="BK146">
        <v>3</v>
      </c>
      <c r="BL146" t="str">
        <f t="shared" si="38"/>
        <v/>
      </c>
      <c r="BM146" t="str">
        <f t="shared" si="39"/>
        <v/>
      </c>
      <c r="BN146">
        <v>2</v>
      </c>
      <c r="BO146">
        <v>4</v>
      </c>
      <c r="BP146" t="str">
        <f t="shared" si="40"/>
        <v>OK</v>
      </c>
      <c r="CA146">
        <f t="shared" si="41"/>
        <v>0</v>
      </c>
      <c r="CB146">
        <v>1</v>
      </c>
      <c r="CF146">
        <v>1</v>
      </c>
      <c r="CJ146" t="s">
        <v>376</v>
      </c>
      <c r="CK146" s="1">
        <v>41645</v>
      </c>
      <c r="CL146" s="2">
        <v>0.90884259259259259</v>
      </c>
    </row>
    <row r="147" spans="1:90" x14ac:dyDescent="0.3">
      <c r="A147">
        <v>2092</v>
      </c>
      <c r="B147">
        <f t="shared" si="28"/>
        <v>0</v>
      </c>
      <c r="C147">
        <v>2014</v>
      </c>
      <c r="D147" t="s">
        <v>75</v>
      </c>
      <c r="E147" t="s">
        <v>357</v>
      </c>
      <c r="F147" t="s">
        <v>204</v>
      </c>
      <c r="G147">
        <f t="shared" si="29"/>
        <v>5</v>
      </c>
      <c r="H147">
        <f t="shared" si="30"/>
        <v>0</v>
      </c>
      <c r="I147">
        <f t="shared" si="31"/>
        <v>0</v>
      </c>
      <c r="J147">
        <f t="shared" si="32"/>
        <v>0</v>
      </c>
      <c r="P147" t="s">
        <v>79</v>
      </c>
      <c r="Q147" t="s">
        <v>90</v>
      </c>
      <c r="R147" t="s">
        <v>126</v>
      </c>
      <c r="S147">
        <f t="shared" si="33"/>
        <v>0</v>
      </c>
      <c r="T147">
        <f t="shared" si="34"/>
        <v>1</v>
      </c>
      <c r="U147" t="str">
        <f t="shared" si="35"/>
        <v>NO</v>
      </c>
      <c r="V147" t="str">
        <f t="shared" si="36"/>
        <v>FALSE</v>
      </c>
      <c r="X147">
        <v>1</v>
      </c>
      <c r="AC147" t="s">
        <v>349</v>
      </c>
      <c r="AD147">
        <f t="shared" si="37"/>
        <v>3</v>
      </c>
      <c r="AG147">
        <v>1</v>
      </c>
      <c r="AH147">
        <v>1</v>
      </c>
      <c r="AI147">
        <v>1</v>
      </c>
      <c r="AR147">
        <v>3</v>
      </c>
      <c r="AS147">
        <v>3</v>
      </c>
      <c r="AT147">
        <v>3</v>
      </c>
      <c r="AU147">
        <v>5</v>
      </c>
      <c r="AV147">
        <v>4</v>
      </c>
      <c r="AW147">
        <v>5</v>
      </c>
      <c r="AX147">
        <v>4</v>
      </c>
      <c r="AY147">
        <v>2</v>
      </c>
      <c r="AZ147">
        <v>2</v>
      </c>
      <c r="BA147">
        <v>4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4</v>
      </c>
      <c r="BH147">
        <v>5</v>
      </c>
      <c r="BI147">
        <v>5</v>
      </c>
      <c r="BJ147">
        <v>4</v>
      </c>
      <c r="BK147">
        <v>2</v>
      </c>
      <c r="BL147" t="str">
        <f t="shared" si="38"/>
        <v/>
      </c>
      <c r="BM147">
        <f t="shared" si="39"/>
        <v>1</v>
      </c>
      <c r="BN147">
        <v>5</v>
      </c>
      <c r="BO147">
        <v>5</v>
      </c>
      <c r="BP147" t="str">
        <f t="shared" si="40"/>
        <v>OK</v>
      </c>
      <c r="BW147">
        <v>1</v>
      </c>
      <c r="CA147">
        <f t="shared" si="41"/>
        <v>0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 t="s">
        <v>377</v>
      </c>
      <c r="CK147" s="1">
        <v>41645</v>
      </c>
      <c r="CL147" s="2">
        <v>0.76957175925925936</v>
      </c>
    </row>
    <row r="148" spans="1:90" x14ac:dyDescent="0.3">
      <c r="A148">
        <v>2091</v>
      </c>
      <c r="B148">
        <f t="shared" si="28"/>
        <v>0</v>
      </c>
      <c r="C148">
        <v>2014</v>
      </c>
      <c r="D148" t="s">
        <v>75</v>
      </c>
      <c r="E148" t="s">
        <v>357</v>
      </c>
      <c r="F148" t="s">
        <v>95</v>
      </c>
      <c r="G148">
        <f t="shared" si="29"/>
        <v>1</v>
      </c>
      <c r="H148">
        <f t="shared" si="30"/>
        <v>0</v>
      </c>
      <c r="I148">
        <f t="shared" si="31"/>
        <v>1</v>
      </c>
      <c r="J148">
        <f t="shared" si="32"/>
        <v>1</v>
      </c>
      <c r="P148" t="s">
        <v>79</v>
      </c>
      <c r="Q148" t="s">
        <v>108</v>
      </c>
      <c r="R148" t="s">
        <v>90</v>
      </c>
      <c r="S148">
        <f t="shared" si="33"/>
        <v>0</v>
      </c>
      <c r="T148">
        <f t="shared" si="34"/>
        <v>2</v>
      </c>
      <c r="U148" t="str">
        <f t="shared" si="35"/>
        <v>NO</v>
      </c>
      <c r="V148" t="str">
        <f t="shared" si="36"/>
        <v>FALSE</v>
      </c>
      <c r="X148">
        <v>1</v>
      </c>
      <c r="AC148" t="s">
        <v>82</v>
      </c>
      <c r="AD148">
        <f t="shared" si="37"/>
        <v>4</v>
      </c>
      <c r="AH148">
        <v>1</v>
      </c>
      <c r="AM148">
        <v>1</v>
      </c>
      <c r="AN148">
        <v>1</v>
      </c>
      <c r="AO148">
        <v>1</v>
      </c>
      <c r="AR148">
        <v>3</v>
      </c>
      <c r="AS148">
        <v>4</v>
      </c>
      <c r="AT148">
        <v>2</v>
      </c>
      <c r="AU148">
        <v>2</v>
      </c>
      <c r="AV148">
        <v>3</v>
      </c>
      <c r="AW148">
        <v>3</v>
      </c>
      <c r="AX148">
        <v>4</v>
      </c>
      <c r="AY148">
        <v>3</v>
      </c>
      <c r="AZ148">
        <v>4</v>
      </c>
      <c r="BA148">
        <v>4</v>
      </c>
      <c r="BB148">
        <v>3</v>
      </c>
      <c r="BC148">
        <v>3</v>
      </c>
      <c r="BD148">
        <v>3</v>
      </c>
      <c r="BE148">
        <v>4</v>
      </c>
      <c r="BF148">
        <v>4</v>
      </c>
      <c r="BG148">
        <v>3</v>
      </c>
      <c r="BH148">
        <v>3</v>
      </c>
      <c r="BI148">
        <v>4</v>
      </c>
      <c r="BJ148">
        <v>4</v>
      </c>
      <c r="BK148">
        <v>2</v>
      </c>
      <c r="BL148" t="str">
        <f t="shared" si="38"/>
        <v/>
      </c>
      <c r="BM148">
        <f t="shared" si="39"/>
        <v>1</v>
      </c>
      <c r="BN148">
        <v>4</v>
      </c>
      <c r="BO148">
        <v>2</v>
      </c>
      <c r="BP148" t="str">
        <f t="shared" si="40"/>
        <v>OK</v>
      </c>
      <c r="BS148">
        <v>1</v>
      </c>
      <c r="BU148">
        <v>1</v>
      </c>
      <c r="BX148">
        <v>1</v>
      </c>
      <c r="CA148">
        <f t="shared" si="41"/>
        <v>1</v>
      </c>
      <c r="CE148">
        <v>1</v>
      </c>
      <c r="CF148">
        <v>1</v>
      </c>
      <c r="CJ148" t="s">
        <v>378</v>
      </c>
      <c r="CK148" s="1">
        <v>41645</v>
      </c>
      <c r="CL148" s="2">
        <v>0.74151620370370364</v>
      </c>
    </row>
    <row r="149" spans="1:90" x14ac:dyDescent="0.3">
      <c r="A149">
        <v>2090</v>
      </c>
      <c r="B149">
        <f t="shared" si="28"/>
        <v>0</v>
      </c>
      <c r="C149">
        <v>2014</v>
      </c>
      <c r="D149" t="s">
        <v>75</v>
      </c>
      <c r="E149" t="s">
        <v>360</v>
      </c>
      <c r="F149" t="s">
        <v>351</v>
      </c>
      <c r="G149">
        <f t="shared" si="29"/>
        <v>7</v>
      </c>
      <c r="H149">
        <f t="shared" si="30"/>
        <v>0</v>
      </c>
      <c r="I149">
        <f t="shared" si="31"/>
        <v>0</v>
      </c>
      <c r="J149">
        <f t="shared" si="32"/>
        <v>0</v>
      </c>
      <c r="P149" t="s">
        <v>90</v>
      </c>
      <c r="Q149" t="s">
        <v>90</v>
      </c>
      <c r="R149" t="s">
        <v>96</v>
      </c>
      <c r="S149">
        <f t="shared" si="33"/>
        <v>0</v>
      </c>
      <c r="T149">
        <f t="shared" si="34"/>
        <v>1</v>
      </c>
      <c r="U149" t="str">
        <f t="shared" si="35"/>
        <v>NO</v>
      </c>
      <c r="V149" t="str">
        <f t="shared" si="36"/>
        <v>FALSE</v>
      </c>
      <c r="W149">
        <v>1</v>
      </c>
      <c r="AC149" t="s">
        <v>105</v>
      </c>
      <c r="AD149">
        <f t="shared" si="37"/>
        <v>1</v>
      </c>
      <c r="AH149">
        <v>1</v>
      </c>
      <c r="AR149">
        <v>2</v>
      </c>
      <c r="AS149">
        <v>4</v>
      </c>
      <c r="AT149">
        <v>2</v>
      </c>
      <c r="AU149">
        <v>2</v>
      </c>
      <c r="AV149">
        <v>4</v>
      </c>
      <c r="AW149">
        <v>2</v>
      </c>
      <c r="AX149">
        <v>4</v>
      </c>
      <c r="AY149">
        <v>1</v>
      </c>
      <c r="AZ149">
        <v>4</v>
      </c>
      <c r="BA149">
        <v>5</v>
      </c>
      <c r="BB149">
        <v>4</v>
      </c>
      <c r="BC149">
        <v>4</v>
      </c>
      <c r="BD149">
        <v>1</v>
      </c>
      <c r="BE149">
        <v>1</v>
      </c>
      <c r="BF149">
        <v>2</v>
      </c>
      <c r="BG149">
        <v>2</v>
      </c>
      <c r="BH149">
        <v>2</v>
      </c>
      <c r="BI149">
        <v>5</v>
      </c>
      <c r="BJ149">
        <v>4</v>
      </c>
      <c r="BK149">
        <v>1</v>
      </c>
      <c r="BL149" t="str">
        <f t="shared" si="38"/>
        <v/>
      </c>
      <c r="BM149">
        <f t="shared" si="39"/>
        <v>1</v>
      </c>
      <c r="BN149">
        <v>4</v>
      </c>
      <c r="BO149">
        <v>1</v>
      </c>
      <c r="BP149" t="str">
        <f t="shared" si="40"/>
        <v>OK</v>
      </c>
      <c r="BQ149">
        <v>1</v>
      </c>
      <c r="BU149">
        <v>1</v>
      </c>
      <c r="BV149">
        <v>1</v>
      </c>
      <c r="BX149">
        <v>1</v>
      </c>
      <c r="CA149">
        <f t="shared" si="41"/>
        <v>1</v>
      </c>
      <c r="CB149">
        <v>1</v>
      </c>
      <c r="CE149">
        <v>1</v>
      </c>
      <c r="CF149">
        <v>1</v>
      </c>
      <c r="CJ149" t="s">
        <v>379</v>
      </c>
      <c r="CK149" s="1">
        <v>41645</v>
      </c>
      <c r="CL149" s="2">
        <v>0.73386574074074085</v>
      </c>
    </row>
    <row r="150" spans="1:90" x14ac:dyDescent="0.3">
      <c r="A150">
        <v>2089</v>
      </c>
      <c r="B150">
        <f t="shared" si="28"/>
        <v>0</v>
      </c>
      <c r="C150">
        <v>2014</v>
      </c>
      <c r="D150" t="s">
        <v>75</v>
      </c>
      <c r="E150" t="s">
        <v>348</v>
      </c>
      <c r="F150" t="s">
        <v>351</v>
      </c>
      <c r="G150">
        <f t="shared" si="29"/>
        <v>7</v>
      </c>
      <c r="H150">
        <f t="shared" si="30"/>
        <v>1</v>
      </c>
      <c r="I150">
        <f t="shared" si="31"/>
        <v>1</v>
      </c>
      <c r="J150">
        <f t="shared" si="32"/>
        <v>0</v>
      </c>
      <c r="P150" t="s">
        <v>79</v>
      </c>
      <c r="Q150" t="s">
        <v>80</v>
      </c>
      <c r="R150" t="s">
        <v>81</v>
      </c>
      <c r="S150">
        <f t="shared" si="33"/>
        <v>1</v>
      </c>
      <c r="T150">
        <f t="shared" si="34"/>
        <v>4</v>
      </c>
      <c r="U150" t="str">
        <f t="shared" si="35"/>
        <v>YES</v>
      </c>
      <c r="V150" t="str">
        <f t="shared" si="36"/>
        <v>FALSE</v>
      </c>
      <c r="W150">
        <v>1</v>
      </c>
      <c r="AC150" t="s">
        <v>349</v>
      </c>
      <c r="AD150">
        <f t="shared" si="37"/>
        <v>2</v>
      </c>
      <c r="AJ150">
        <v>1</v>
      </c>
      <c r="AM150">
        <v>1</v>
      </c>
      <c r="AR150">
        <v>4</v>
      </c>
      <c r="AS150">
        <v>4</v>
      </c>
      <c r="AT150">
        <v>2</v>
      </c>
      <c r="AU150">
        <v>1</v>
      </c>
      <c r="AV150">
        <v>3</v>
      </c>
      <c r="AW150">
        <v>3</v>
      </c>
      <c r="AX150">
        <v>4</v>
      </c>
      <c r="AY150">
        <v>3</v>
      </c>
      <c r="AZ150">
        <v>5</v>
      </c>
      <c r="BA150">
        <v>5</v>
      </c>
      <c r="BB150">
        <v>4</v>
      </c>
      <c r="BC150">
        <v>3</v>
      </c>
      <c r="BD150">
        <v>2</v>
      </c>
      <c r="BE150">
        <v>4</v>
      </c>
      <c r="BF150">
        <v>4</v>
      </c>
      <c r="BG150">
        <v>3</v>
      </c>
      <c r="BH150">
        <v>3</v>
      </c>
      <c r="BI150">
        <v>5</v>
      </c>
      <c r="BJ150">
        <v>4</v>
      </c>
      <c r="BK150">
        <v>3</v>
      </c>
      <c r="BL150" t="str">
        <f t="shared" si="38"/>
        <v/>
      </c>
      <c r="BM150" t="str">
        <f t="shared" si="39"/>
        <v/>
      </c>
      <c r="BN150">
        <v>4</v>
      </c>
      <c r="BO150">
        <v>2</v>
      </c>
      <c r="BP150" t="str">
        <f t="shared" si="40"/>
        <v>OK</v>
      </c>
      <c r="BQ150">
        <v>1</v>
      </c>
      <c r="BY150">
        <v>1</v>
      </c>
      <c r="CA150">
        <f t="shared" si="41"/>
        <v>0</v>
      </c>
      <c r="CC150">
        <v>1</v>
      </c>
      <c r="CF150">
        <v>1</v>
      </c>
      <c r="CJ150" t="s">
        <v>380</v>
      </c>
      <c r="CK150" s="1">
        <v>41645</v>
      </c>
      <c r="CL150" s="2">
        <v>0.71743055555555557</v>
      </c>
    </row>
    <row r="151" spans="1:90" x14ac:dyDescent="0.3">
      <c r="A151">
        <v>2088</v>
      </c>
      <c r="B151">
        <f t="shared" si="28"/>
        <v>0</v>
      </c>
      <c r="C151">
        <v>2014</v>
      </c>
      <c r="D151" t="s">
        <v>75</v>
      </c>
      <c r="E151" t="s">
        <v>357</v>
      </c>
      <c r="F151" t="s">
        <v>148</v>
      </c>
      <c r="G151">
        <f t="shared" si="29"/>
        <v>6</v>
      </c>
      <c r="H151">
        <f t="shared" si="30"/>
        <v>0</v>
      </c>
      <c r="I151">
        <f t="shared" si="31"/>
        <v>1</v>
      </c>
      <c r="J151">
        <f t="shared" si="32"/>
        <v>1</v>
      </c>
      <c r="P151" t="s">
        <v>79</v>
      </c>
      <c r="Q151" t="s">
        <v>90</v>
      </c>
      <c r="R151" t="s">
        <v>90</v>
      </c>
      <c r="S151">
        <f t="shared" si="33"/>
        <v>0</v>
      </c>
      <c r="T151">
        <f t="shared" si="34"/>
        <v>2</v>
      </c>
      <c r="U151" t="str">
        <f t="shared" si="35"/>
        <v>NO</v>
      </c>
      <c r="V151" t="str">
        <f t="shared" si="36"/>
        <v>FALSE</v>
      </c>
      <c r="W151">
        <v>1</v>
      </c>
      <c r="AC151" t="s">
        <v>82</v>
      </c>
      <c r="AD151">
        <f t="shared" si="37"/>
        <v>2</v>
      </c>
      <c r="AH151">
        <v>1</v>
      </c>
      <c r="AN151">
        <v>1</v>
      </c>
      <c r="AR151">
        <v>4</v>
      </c>
      <c r="AS151">
        <v>5</v>
      </c>
      <c r="AT151">
        <v>2</v>
      </c>
      <c r="AU151">
        <v>1</v>
      </c>
      <c r="AV151">
        <v>4</v>
      </c>
      <c r="AW151">
        <v>4</v>
      </c>
      <c r="AX151">
        <v>5</v>
      </c>
      <c r="AY151">
        <v>1</v>
      </c>
      <c r="AZ151">
        <v>4</v>
      </c>
      <c r="BA151">
        <v>5</v>
      </c>
      <c r="BB151">
        <v>1</v>
      </c>
      <c r="BC151">
        <v>3</v>
      </c>
      <c r="BD151">
        <v>1</v>
      </c>
      <c r="BE151">
        <v>3</v>
      </c>
      <c r="BF151">
        <v>4</v>
      </c>
      <c r="BG151">
        <v>2</v>
      </c>
      <c r="BH151">
        <v>1</v>
      </c>
      <c r="BI151">
        <v>4</v>
      </c>
      <c r="BJ151">
        <v>4</v>
      </c>
      <c r="BK151">
        <v>2</v>
      </c>
      <c r="BL151" t="str">
        <f t="shared" si="38"/>
        <v/>
      </c>
      <c r="BM151">
        <f t="shared" si="39"/>
        <v>1</v>
      </c>
      <c r="BN151">
        <v>2</v>
      </c>
      <c r="BO151">
        <v>1</v>
      </c>
      <c r="BP151" t="str">
        <f t="shared" si="40"/>
        <v>NONE</v>
      </c>
      <c r="BX151">
        <v>1</v>
      </c>
      <c r="CA151">
        <f t="shared" si="41"/>
        <v>0</v>
      </c>
      <c r="CJ151" t="s">
        <v>381</v>
      </c>
      <c r="CK151" s="1">
        <v>41645</v>
      </c>
      <c r="CL151" s="2">
        <v>0.60193287037037035</v>
      </c>
    </row>
    <row r="152" spans="1:90" x14ac:dyDescent="0.3">
      <c r="A152">
        <v>2087</v>
      </c>
      <c r="B152">
        <f t="shared" si="28"/>
        <v>0</v>
      </c>
      <c r="C152">
        <v>2014</v>
      </c>
      <c r="D152" t="s">
        <v>75</v>
      </c>
      <c r="E152" t="s">
        <v>357</v>
      </c>
      <c r="F152" t="s">
        <v>86</v>
      </c>
      <c r="G152">
        <f t="shared" si="29"/>
        <v>2</v>
      </c>
      <c r="H152">
        <f t="shared" si="30"/>
        <v>1</v>
      </c>
      <c r="I152">
        <f t="shared" si="31"/>
        <v>1</v>
      </c>
      <c r="J152">
        <f t="shared" si="32"/>
        <v>0</v>
      </c>
      <c r="P152" t="s">
        <v>79</v>
      </c>
      <c r="Q152" t="s">
        <v>80</v>
      </c>
      <c r="R152" t="s">
        <v>81</v>
      </c>
      <c r="S152">
        <f t="shared" si="33"/>
        <v>1</v>
      </c>
      <c r="T152">
        <f t="shared" si="34"/>
        <v>4</v>
      </c>
      <c r="U152" t="str">
        <f t="shared" si="35"/>
        <v>YES</v>
      </c>
      <c r="V152" t="str">
        <f t="shared" si="36"/>
        <v>FALSE</v>
      </c>
      <c r="W152">
        <v>1</v>
      </c>
      <c r="AC152" t="s">
        <v>349</v>
      </c>
      <c r="AD152">
        <f t="shared" si="37"/>
        <v>3</v>
      </c>
      <c r="AH152">
        <v>1</v>
      </c>
      <c r="AK152">
        <v>1</v>
      </c>
      <c r="AO152">
        <v>1</v>
      </c>
      <c r="AR152">
        <v>2</v>
      </c>
      <c r="AS152">
        <v>4</v>
      </c>
      <c r="AT152">
        <v>2</v>
      </c>
      <c r="AU152">
        <v>3</v>
      </c>
      <c r="AV152">
        <v>4</v>
      </c>
      <c r="AW152">
        <v>3</v>
      </c>
      <c r="AX152">
        <v>4</v>
      </c>
      <c r="AY152">
        <v>2</v>
      </c>
      <c r="AZ152">
        <v>2</v>
      </c>
      <c r="BA152">
        <v>3</v>
      </c>
      <c r="BB152">
        <v>1</v>
      </c>
      <c r="BC152">
        <v>1</v>
      </c>
      <c r="BD152">
        <v>1</v>
      </c>
      <c r="BE152">
        <v>1</v>
      </c>
      <c r="BF152">
        <v>2</v>
      </c>
      <c r="BG152">
        <v>1</v>
      </c>
      <c r="BH152">
        <v>1</v>
      </c>
      <c r="BI152">
        <v>3</v>
      </c>
      <c r="BJ152">
        <v>3</v>
      </c>
      <c r="BK152">
        <v>2</v>
      </c>
      <c r="BL152" t="str">
        <f t="shared" si="38"/>
        <v/>
      </c>
      <c r="BM152">
        <f t="shared" si="39"/>
        <v>1</v>
      </c>
      <c r="BN152">
        <v>3</v>
      </c>
      <c r="BO152">
        <v>1</v>
      </c>
      <c r="BP152" t="str">
        <f t="shared" si="40"/>
        <v>NONE</v>
      </c>
      <c r="BU152">
        <v>1</v>
      </c>
      <c r="BX152">
        <v>1</v>
      </c>
      <c r="CA152">
        <f t="shared" si="41"/>
        <v>0</v>
      </c>
      <c r="CE152">
        <v>1</v>
      </c>
      <c r="CJ152" t="s">
        <v>382</v>
      </c>
      <c r="CK152" s="1">
        <v>41645</v>
      </c>
      <c r="CL152" s="2">
        <v>0.49342592592592593</v>
      </c>
    </row>
    <row r="153" spans="1:90" x14ac:dyDescent="0.3">
      <c r="A153">
        <v>2086</v>
      </c>
      <c r="B153">
        <f t="shared" si="28"/>
        <v>0</v>
      </c>
      <c r="C153">
        <v>2014</v>
      </c>
      <c r="D153" t="s">
        <v>75</v>
      </c>
      <c r="E153" t="s">
        <v>348</v>
      </c>
      <c r="F153" t="s">
        <v>351</v>
      </c>
      <c r="G153">
        <f t="shared" si="29"/>
        <v>7</v>
      </c>
      <c r="H153">
        <f t="shared" si="30"/>
        <v>1</v>
      </c>
      <c r="I153">
        <f t="shared" si="31"/>
        <v>1</v>
      </c>
      <c r="J153">
        <f t="shared" si="32"/>
        <v>0</v>
      </c>
      <c r="P153" t="s">
        <v>79</v>
      </c>
      <c r="Q153" t="s">
        <v>80</v>
      </c>
      <c r="R153" t="s">
        <v>81</v>
      </c>
      <c r="S153">
        <f t="shared" si="33"/>
        <v>1</v>
      </c>
      <c r="T153">
        <f t="shared" si="34"/>
        <v>4</v>
      </c>
      <c r="U153" t="str">
        <f t="shared" si="35"/>
        <v>YES</v>
      </c>
      <c r="V153" t="str">
        <f t="shared" si="36"/>
        <v>FALSE</v>
      </c>
      <c r="W153">
        <v>1</v>
      </c>
      <c r="AC153" t="s">
        <v>109</v>
      </c>
      <c r="AD153">
        <f t="shared" si="37"/>
        <v>5</v>
      </c>
      <c r="AH153">
        <v>1</v>
      </c>
      <c r="AI153">
        <v>1</v>
      </c>
      <c r="AJ153">
        <v>1</v>
      </c>
      <c r="AM153">
        <v>1</v>
      </c>
      <c r="AN153">
        <v>1</v>
      </c>
      <c r="AR153">
        <v>3</v>
      </c>
      <c r="AS153">
        <v>4</v>
      </c>
      <c r="AT153">
        <v>3</v>
      </c>
      <c r="AU153">
        <v>3</v>
      </c>
      <c r="AV153">
        <v>3</v>
      </c>
      <c r="AW153">
        <v>4</v>
      </c>
      <c r="AX153">
        <v>3</v>
      </c>
      <c r="AY153">
        <v>2</v>
      </c>
      <c r="AZ153">
        <v>5</v>
      </c>
      <c r="BA153">
        <v>4</v>
      </c>
      <c r="BB153">
        <v>4</v>
      </c>
      <c r="BC153">
        <v>4</v>
      </c>
      <c r="BD153">
        <v>3</v>
      </c>
      <c r="BE153">
        <v>3</v>
      </c>
      <c r="BF153">
        <v>4</v>
      </c>
      <c r="BG153">
        <v>3</v>
      </c>
      <c r="BH153">
        <v>4</v>
      </c>
      <c r="BI153">
        <v>3</v>
      </c>
      <c r="BJ153">
        <v>3</v>
      </c>
      <c r="BK153">
        <v>4</v>
      </c>
      <c r="BL153">
        <f t="shared" si="38"/>
        <v>1</v>
      </c>
      <c r="BM153" t="str">
        <f t="shared" si="39"/>
        <v/>
      </c>
      <c r="BN153">
        <v>3</v>
      </c>
      <c r="BO153">
        <v>2</v>
      </c>
      <c r="BP153" t="str">
        <f t="shared" si="40"/>
        <v>NONE</v>
      </c>
      <c r="BQ153">
        <v>1</v>
      </c>
      <c r="BT153">
        <v>1</v>
      </c>
      <c r="BU153">
        <v>1</v>
      </c>
      <c r="BW153">
        <v>1</v>
      </c>
      <c r="BX153">
        <v>1</v>
      </c>
      <c r="CA153">
        <f t="shared" si="41"/>
        <v>1</v>
      </c>
      <c r="CB153">
        <v>1</v>
      </c>
      <c r="CE153">
        <v>1</v>
      </c>
      <c r="CJ153" t="s">
        <v>383</v>
      </c>
      <c r="CK153" s="1">
        <v>41645</v>
      </c>
      <c r="CL153" s="2">
        <v>7.7546296296296304E-4</v>
      </c>
    </row>
    <row r="154" spans="1:90" x14ac:dyDescent="0.3">
      <c r="A154">
        <v>2085</v>
      </c>
      <c r="B154">
        <f t="shared" si="28"/>
        <v>0</v>
      </c>
      <c r="C154">
        <v>2014</v>
      </c>
      <c r="D154" t="s">
        <v>75</v>
      </c>
      <c r="E154" t="s">
        <v>360</v>
      </c>
      <c r="F154" t="s">
        <v>86</v>
      </c>
      <c r="G154">
        <f t="shared" si="29"/>
        <v>2</v>
      </c>
      <c r="H154">
        <f t="shared" si="30"/>
        <v>0</v>
      </c>
      <c r="I154">
        <f t="shared" si="31"/>
        <v>1</v>
      </c>
      <c r="J154">
        <f t="shared" si="32"/>
        <v>1</v>
      </c>
      <c r="P154" t="s">
        <v>90</v>
      </c>
      <c r="Q154" t="s">
        <v>80</v>
      </c>
      <c r="R154" t="s">
        <v>113</v>
      </c>
      <c r="S154">
        <f t="shared" si="33"/>
        <v>0</v>
      </c>
      <c r="T154">
        <f t="shared" si="34"/>
        <v>2</v>
      </c>
      <c r="U154" t="str">
        <f t="shared" si="35"/>
        <v>NO</v>
      </c>
      <c r="V154" t="str">
        <f t="shared" si="36"/>
        <v>FALSE</v>
      </c>
      <c r="W154">
        <v>1</v>
      </c>
      <c r="AC154" t="s">
        <v>87</v>
      </c>
      <c r="AD154">
        <f t="shared" si="37"/>
        <v>0</v>
      </c>
      <c r="AR154">
        <v>3</v>
      </c>
      <c r="AS154">
        <v>3</v>
      </c>
      <c r="AT154">
        <v>2</v>
      </c>
      <c r="AU154">
        <v>3</v>
      </c>
      <c r="AV154">
        <v>3</v>
      </c>
      <c r="AW154">
        <v>2</v>
      </c>
      <c r="AX154">
        <v>2</v>
      </c>
      <c r="AY154">
        <v>4</v>
      </c>
      <c r="AZ154">
        <v>4</v>
      </c>
      <c r="BA154">
        <v>1</v>
      </c>
      <c r="BB154">
        <v>3</v>
      </c>
      <c r="BC154">
        <v>4</v>
      </c>
      <c r="BD154">
        <v>3</v>
      </c>
      <c r="BE154">
        <v>3</v>
      </c>
      <c r="BF154">
        <v>3</v>
      </c>
      <c r="BG154">
        <v>2</v>
      </c>
      <c r="BH154">
        <v>2</v>
      </c>
      <c r="BI154">
        <v>4</v>
      </c>
      <c r="BJ154">
        <v>4</v>
      </c>
      <c r="BK154">
        <v>2</v>
      </c>
      <c r="BL154" t="str">
        <f t="shared" si="38"/>
        <v/>
      </c>
      <c r="BM154">
        <f t="shared" si="39"/>
        <v>1</v>
      </c>
      <c r="BN154">
        <v>3</v>
      </c>
      <c r="BO154">
        <v>4</v>
      </c>
      <c r="BP154" t="str">
        <f t="shared" si="40"/>
        <v>OK</v>
      </c>
      <c r="CA154">
        <f t="shared" si="41"/>
        <v>0</v>
      </c>
      <c r="CF154">
        <v>1</v>
      </c>
      <c r="CJ154" t="s">
        <v>384</v>
      </c>
      <c r="CK154" s="1">
        <v>41644</v>
      </c>
      <c r="CL154" s="2">
        <v>0.89248842592592592</v>
      </c>
    </row>
    <row r="155" spans="1:90" x14ac:dyDescent="0.3">
      <c r="A155">
        <v>2084</v>
      </c>
      <c r="B155">
        <f t="shared" si="28"/>
        <v>0</v>
      </c>
      <c r="C155">
        <v>2014</v>
      </c>
      <c r="D155" t="s">
        <v>75</v>
      </c>
      <c r="E155" t="s">
        <v>360</v>
      </c>
      <c r="F155" t="s">
        <v>86</v>
      </c>
      <c r="G155">
        <f t="shared" si="29"/>
        <v>2</v>
      </c>
      <c r="H155">
        <f t="shared" si="30"/>
        <v>1</v>
      </c>
      <c r="I155">
        <f t="shared" si="31"/>
        <v>1</v>
      </c>
      <c r="J155">
        <f t="shared" si="32"/>
        <v>0</v>
      </c>
      <c r="P155" t="s">
        <v>79</v>
      </c>
      <c r="Q155" t="s">
        <v>80</v>
      </c>
      <c r="R155" t="s">
        <v>126</v>
      </c>
      <c r="S155">
        <f t="shared" si="33"/>
        <v>0</v>
      </c>
      <c r="T155">
        <f t="shared" si="34"/>
        <v>3</v>
      </c>
      <c r="U155" t="str">
        <f t="shared" si="35"/>
        <v>NO</v>
      </c>
      <c r="V155" t="str">
        <f t="shared" si="36"/>
        <v>FALSE</v>
      </c>
      <c r="W155">
        <v>1</v>
      </c>
      <c r="AC155" t="s">
        <v>87</v>
      </c>
      <c r="AD155">
        <f t="shared" si="37"/>
        <v>0</v>
      </c>
      <c r="AR155">
        <v>2</v>
      </c>
      <c r="AS155">
        <v>4</v>
      </c>
      <c r="AT155">
        <v>1</v>
      </c>
      <c r="AU155">
        <v>1</v>
      </c>
      <c r="AV155">
        <v>3</v>
      </c>
      <c r="AW155">
        <v>2</v>
      </c>
      <c r="AX155">
        <v>2</v>
      </c>
      <c r="AY155">
        <v>3</v>
      </c>
      <c r="AZ155">
        <v>5</v>
      </c>
      <c r="BA155">
        <v>4</v>
      </c>
      <c r="BB155">
        <v>3</v>
      </c>
      <c r="BC155">
        <v>4</v>
      </c>
      <c r="BD155">
        <v>2</v>
      </c>
      <c r="BE155">
        <v>2</v>
      </c>
      <c r="BF155">
        <v>4</v>
      </c>
      <c r="BG155">
        <v>2</v>
      </c>
      <c r="BH155">
        <v>2</v>
      </c>
      <c r="BI155">
        <v>5</v>
      </c>
      <c r="BJ155">
        <v>5</v>
      </c>
      <c r="BK155">
        <v>1</v>
      </c>
      <c r="BL155" t="str">
        <f t="shared" si="38"/>
        <v/>
      </c>
      <c r="BM155">
        <f t="shared" si="39"/>
        <v>1</v>
      </c>
      <c r="BN155">
        <v>2</v>
      </c>
      <c r="BO155">
        <v>1</v>
      </c>
      <c r="BP155" t="str">
        <f t="shared" si="40"/>
        <v>NONE</v>
      </c>
      <c r="CA155">
        <f t="shared" si="41"/>
        <v>0</v>
      </c>
      <c r="CB155">
        <v>1</v>
      </c>
      <c r="CE155">
        <v>1</v>
      </c>
      <c r="CF155">
        <v>1</v>
      </c>
      <c r="CJ155" t="s">
        <v>385</v>
      </c>
      <c r="CK155" s="1">
        <v>41644</v>
      </c>
      <c r="CL155" s="2">
        <v>0.74003472222222222</v>
      </c>
    </row>
    <row r="156" spans="1:90" x14ac:dyDescent="0.3">
      <c r="A156">
        <v>2083</v>
      </c>
      <c r="B156">
        <f t="shared" si="28"/>
        <v>0</v>
      </c>
      <c r="C156">
        <v>2014</v>
      </c>
      <c r="D156" t="s">
        <v>75</v>
      </c>
      <c r="E156" t="s">
        <v>357</v>
      </c>
      <c r="F156" t="s">
        <v>351</v>
      </c>
      <c r="G156">
        <f t="shared" si="29"/>
        <v>7</v>
      </c>
      <c r="H156">
        <f t="shared" si="30"/>
        <v>1</v>
      </c>
      <c r="I156">
        <f t="shared" si="31"/>
        <v>1</v>
      </c>
      <c r="J156">
        <f t="shared" si="32"/>
        <v>0</v>
      </c>
      <c r="P156" t="s">
        <v>79</v>
      </c>
      <c r="Q156" t="s">
        <v>80</v>
      </c>
      <c r="R156" t="s">
        <v>81</v>
      </c>
      <c r="S156">
        <f t="shared" si="33"/>
        <v>1</v>
      </c>
      <c r="T156">
        <f t="shared" si="34"/>
        <v>4</v>
      </c>
      <c r="U156" t="str">
        <f t="shared" si="35"/>
        <v>YES</v>
      </c>
      <c r="V156" t="str">
        <f t="shared" si="36"/>
        <v>FALSE</v>
      </c>
      <c r="W156">
        <v>1</v>
      </c>
      <c r="AC156" t="s">
        <v>349</v>
      </c>
      <c r="AD156">
        <f t="shared" si="37"/>
        <v>3</v>
      </c>
      <c r="AH156">
        <v>1</v>
      </c>
      <c r="AM156">
        <v>1</v>
      </c>
      <c r="AN156">
        <v>1</v>
      </c>
      <c r="AR156">
        <v>4</v>
      </c>
      <c r="AS156">
        <v>2</v>
      </c>
      <c r="AT156">
        <v>2</v>
      </c>
      <c r="AU156">
        <v>1</v>
      </c>
      <c r="AV156">
        <v>4</v>
      </c>
      <c r="AW156">
        <v>2</v>
      </c>
      <c r="AX156">
        <v>4</v>
      </c>
      <c r="AY156">
        <v>3</v>
      </c>
      <c r="AZ156">
        <v>4</v>
      </c>
      <c r="BA156">
        <v>2</v>
      </c>
      <c r="BB156">
        <v>4</v>
      </c>
      <c r="BC156">
        <v>2</v>
      </c>
      <c r="BD156">
        <v>1</v>
      </c>
      <c r="BE156">
        <v>2</v>
      </c>
      <c r="BF156">
        <v>2</v>
      </c>
      <c r="BG156">
        <v>2</v>
      </c>
      <c r="BH156">
        <v>4</v>
      </c>
      <c r="BI156">
        <v>4</v>
      </c>
      <c r="BJ156">
        <v>4</v>
      </c>
      <c r="BK156">
        <v>2</v>
      </c>
      <c r="BL156" t="str">
        <f t="shared" si="38"/>
        <v/>
      </c>
      <c r="BM156">
        <f t="shared" si="39"/>
        <v>1</v>
      </c>
      <c r="BN156">
        <v>1</v>
      </c>
      <c r="BO156">
        <v>1</v>
      </c>
      <c r="BP156" t="str">
        <f t="shared" si="40"/>
        <v>NONE</v>
      </c>
      <c r="BX156">
        <v>1</v>
      </c>
      <c r="CA156">
        <f t="shared" si="41"/>
        <v>0</v>
      </c>
      <c r="CF156">
        <v>1</v>
      </c>
      <c r="CJ156" t="s">
        <v>386</v>
      </c>
      <c r="CK156" s="1">
        <v>41644</v>
      </c>
      <c r="CL156" s="2">
        <v>0.67883101851851846</v>
      </c>
    </row>
    <row r="157" spans="1:90" x14ac:dyDescent="0.3">
      <c r="A157">
        <v>2082</v>
      </c>
      <c r="B157">
        <f t="shared" si="28"/>
        <v>0</v>
      </c>
      <c r="C157">
        <v>2014</v>
      </c>
      <c r="D157" t="s">
        <v>75</v>
      </c>
      <c r="E157" t="s">
        <v>360</v>
      </c>
      <c r="F157" t="s">
        <v>148</v>
      </c>
      <c r="G157">
        <f t="shared" si="29"/>
        <v>6</v>
      </c>
      <c r="H157">
        <f t="shared" si="30"/>
        <v>0</v>
      </c>
      <c r="I157">
        <f t="shared" si="31"/>
        <v>0</v>
      </c>
      <c r="J157">
        <f t="shared" si="32"/>
        <v>0</v>
      </c>
      <c r="P157" t="s">
        <v>79</v>
      </c>
      <c r="Q157" t="s">
        <v>90</v>
      </c>
      <c r="R157" t="s">
        <v>113</v>
      </c>
      <c r="S157">
        <f t="shared" si="33"/>
        <v>0</v>
      </c>
      <c r="T157">
        <f t="shared" si="34"/>
        <v>1</v>
      </c>
      <c r="U157" t="str">
        <f t="shared" si="35"/>
        <v>NO</v>
      </c>
      <c r="V157" t="str">
        <f t="shared" si="36"/>
        <v>FALSE</v>
      </c>
      <c r="X157">
        <v>1</v>
      </c>
      <c r="AC157" t="s">
        <v>87</v>
      </c>
      <c r="AD157">
        <f t="shared" si="37"/>
        <v>5</v>
      </c>
      <c r="AH157">
        <v>1</v>
      </c>
      <c r="AI157">
        <v>1</v>
      </c>
      <c r="AM157">
        <v>1</v>
      </c>
      <c r="AO157">
        <v>1</v>
      </c>
      <c r="AQ157">
        <v>1</v>
      </c>
      <c r="AR157">
        <v>4</v>
      </c>
      <c r="AS157">
        <v>4</v>
      </c>
      <c r="AT157">
        <v>2</v>
      </c>
      <c r="AU157">
        <v>2</v>
      </c>
      <c r="AV157">
        <v>4</v>
      </c>
      <c r="AW157">
        <v>4</v>
      </c>
      <c r="AX157">
        <v>5</v>
      </c>
      <c r="AY157">
        <v>4</v>
      </c>
      <c r="AZ157">
        <v>5</v>
      </c>
      <c r="BA157">
        <v>3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2</v>
      </c>
      <c r="BH157">
        <v>2</v>
      </c>
      <c r="BI157">
        <v>4</v>
      </c>
      <c r="BJ157">
        <v>4</v>
      </c>
      <c r="BK157">
        <v>2</v>
      </c>
      <c r="BL157" t="str">
        <f t="shared" si="38"/>
        <v/>
      </c>
      <c r="BM157">
        <f t="shared" si="39"/>
        <v>1</v>
      </c>
      <c r="BN157">
        <v>2</v>
      </c>
      <c r="BO157">
        <v>3</v>
      </c>
      <c r="BP157" t="str">
        <f t="shared" si="40"/>
        <v>NONE</v>
      </c>
      <c r="BS157">
        <v>1</v>
      </c>
      <c r="BU157">
        <v>1</v>
      </c>
      <c r="BW157">
        <v>1</v>
      </c>
      <c r="BX157">
        <v>1</v>
      </c>
      <c r="CA157">
        <f t="shared" si="41"/>
        <v>1</v>
      </c>
      <c r="CB157">
        <v>1</v>
      </c>
      <c r="CC157">
        <v>1</v>
      </c>
      <c r="CE157">
        <v>1</v>
      </c>
      <c r="CF157">
        <v>1</v>
      </c>
      <c r="CH157">
        <v>1</v>
      </c>
      <c r="CJ157" t="s">
        <v>387</v>
      </c>
      <c r="CK157" s="1">
        <v>41644</v>
      </c>
      <c r="CL157" s="2">
        <v>0.61351851851851846</v>
      </c>
    </row>
    <row r="158" spans="1:90" x14ac:dyDescent="0.3">
      <c r="A158">
        <v>2081</v>
      </c>
      <c r="B158">
        <f t="shared" si="28"/>
        <v>0</v>
      </c>
      <c r="C158">
        <v>2014</v>
      </c>
      <c r="D158" t="s">
        <v>75</v>
      </c>
      <c r="E158" t="s">
        <v>357</v>
      </c>
      <c r="F158" t="s">
        <v>86</v>
      </c>
      <c r="G158">
        <f t="shared" si="29"/>
        <v>2</v>
      </c>
      <c r="H158">
        <f t="shared" si="30"/>
        <v>1</v>
      </c>
      <c r="I158">
        <f t="shared" si="31"/>
        <v>1</v>
      </c>
      <c r="J158">
        <f t="shared" si="32"/>
        <v>0</v>
      </c>
      <c r="P158" t="s">
        <v>79</v>
      </c>
      <c r="Q158" t="s">
        <v>80</v>
      </c>
      <c r="R158" t="s">
        <v>81</v>
      </c>
      <c r="S158">
        <f t="shared" si="33"/>
        <v>1</v>
      </c>
      <c r="T158">
        <f t="shared" si="34"/>
        <v>4</v>
      </c>
      <c r="U158" t="str">
        <f t="shared" si="35"/>
        <v>YES</v>
      </c>
      <c r="V158" t="str">
        <f t="shared" si="36"/>
        <v>FALSE</v>
      </c>
      <c r="W158">
        <v>1</v>
      </c>
      <c r="AC158" t="s">
        <v>87</v>
      </c>
      <c r="AD158">
        <f t="shared" si="37"/>
        <v>2</v>
      </c>
      <c r="AH158">
        <v>1</v>
      </c>
      <c r="AM158">
        <v>1</v>
      </c>
      <c r="AR158">
        <v>3</v>
      </c>
      <c r="AS158">
        <v>2</v>
      </c>
      <c r="AT158">
        <v>1</v>
      </c>
      <c r="AU158">
        <v>1</v>
      </c>
      <c r="AV158">
        <v>3</v>
      </c>
      <c r="AW158">
        <v>3</v>
      </c>
      <c r="AX158">
        <v>4</v>
      </c>
      <c r="AY158">
        <v>4</v>
      </c>
      <c r="AZ158">
        <v>1</v>
      </c>
      <c r="BA158">
        <v>4</v>
      </c>
      <c r="BB158">
        <v>4</v>
      </c>
      <c r="BC158">
        <v>4</v>
      </c>
      <c r="BD158">
        <v>4</v>
      </c>
      <c r="BE158">
        <v>3</v>
      </c>
      <c r="BF158">
        <v>4</v>
      </c>
      <c r="BG158">
        <v>2</v>
      </c>
      <c r="BH158">
        <v>2</v>
      </c>
      <c r="BI158">
        <v>3</v>
      </c>
      <c r="BJ158">
        <v>4</v>
      </c>
      <c r="BK158">
        <v>2</v>
      </c>
      <c r="BL158" t="str">
        <f t="shared" si="38"/>
        <v/>
      </c>
      <c r="BM158">
        <f t="shared" si="39"/>
        <v>1</v>
      </c>
      <c r="BN158">
        <v>1</v>
      </c>
      <c r="BO158">
        <v>4</v>
      </c>
      <c r="BP158" t="str">
        <f t="shared" si="40"/>
        <v>OK</v>
      </c>
      <c r="BQ158">
        <v>1</v>
      </c>
      <c r="BV158">
        <v>1</v>
      </c>
      <c r="BW158">
        <v>1</v>
      </c>
      <c r="BZ158">
        <v>1</v>
      </c>
      <c r="CA158">
        <f t="shared" si="41"/>
        <v>1</v>
      </c>
      <c r="CF158">
        <v>1</v>
      </c>
      <c r="CJ158" t="s">
        <v>388</v>
      </c>
      <c r="CK158" s="1">
        <v>41644</v>
      </c>
      <c r="CL158" s="2">
        <v>0.56437499999999996</v>
      </c>
    </row>
    <row r="159" spans="1:90" x14ac:dyDescent="0.3">
      <c r="A159">
        <v>2080</v>
      </c>
      <c r="B159">
        <f t="shared" si="28"/>
        <v>0</v>
      </c>
      <c r="C159">
        <v>2014</v>
      </c>
      <c r="D159" t="s">
        <v>75</v>
      </c>
      <c r="E159" t="s">
        <v>357</v>
      </c>
      <c r="F159" t="s">
        <v>95</v>
      </c>
      <c r="G159">
        <f t="shared" si="29"/>
        <v>1</v>
      </c>
      <c r="H159">
        <f t="shared" si="30"/>
        <v>1</v>
      </c>
      <c r="I159">
        <f t="shared" si="31"/>
        <v>1</v>
      </c>
      <c r="J159">
        <f t="shared" si="32"/>
        <v>0</v>
      </c>
      <c r="P159" t="s">
        <v>79</v>
      </c>
      <c r="Q159" t="s">
        <v>80</v>
      </c>
      <c r="R159" t="s">
        <v>81</v>
      </c>
      <c r="S159">
        <f t="shared" si="33"/>
        <v>1</v>
      </c>
      <c r="T159">
        <f t="shared" si="34"/>
        <v>4</v>
      </c>
      <c r="U159" t="str">
        <f t="shared" si="35"/>
        <v>YES</v>
      </c>
      <c r="V159" t="str">
        <f t="shared" si="36"/>
        <v>FALSE</v>
      </c>
      <c r="W159">
        <v>1</v>
      </c>
      <c r="AC159" t="s">
        <v>105</v>
      </c>
      <c r="AD159">
        <f t="shared" si="37"/>
        <v>4</v>
      </c>
      <c r="AH159">
        <v>1</v>
      </c>
      <c r="AJ159">
        <v>1</v>
      </c>
      <c r="AM159">
        <v>1</v>
      </c>
      <c r="AN159">
        <v>1</v>
      </c>
      <c r="AR159">
        <v>4</v>
      </c>
      <c r="AS159">
        <v>2</v>
      </c>
      <c r="AT159">
        <v>2</v>
      </c>
      <c r="AU159">
        <v>3</v>
      </c>
      <c r="AV159">
        <v>4</v>
      </c>
      <c r="AW159">
        <v>3</v>
      </c>
      <c r="AX159">
        <v>5</v>
      </c>
      <c r="AY159">
        <v>4</v>
      </c>
      <c r="AZ159">
        <v>4</v>
      </c>
      <c r="BA159">
        <v>4</v>
      </c>
      <c r="BB159">
        <v>4</v>
      </c>
      <c r="BC159">
        <v>5</v>
      </c>
      <c r="BD159">
        <v>2</v>
      </c>
      <c r="BE159">
        <v>4</v>
      </c>
      <c r="BF159">
        <v>4</v>
      </c>
      <c r="BH159">
        <v>3</v>
      </c>
      <c r="BI159">
        <v>4</v>
      </c>
      <c r="BJ159">
        <v>5</v>
      </c>
      <c r="BK159">
        <v>4</v>
      </c>
      <c r="BL159">
        <f t="shared" si="38"/>
        <v>1</v>
      </c>
      <c r="BM159" t="str">
        <f t="shared" si="39"/>
        <v/>
      </c>
      <c r="BN159">
        <v>2</v>
      </c>
      <c r="BO159">
        <v>4</v>
      </c>
      <c r="BP159" t="str">
        <f t="shared" si="40"/>
        <v>OK</v>
      </c>
      <c r="BQ159">
        <v>1</v>
      </c>
      <c r="BV159">
        <v>1</v>
      </c>
      <c r="BX159">
        <v>1</v>
      </c>
      <c r="CA159">
        <f t="shared" si="41"/>
        <v>1</v>
      </c>
      <c r="CB159">
        <v>1</v>
      </c>
      <c r="CE159">
        <v>1</v>
      </c>
      <c r="CF159">
        <v>1</v>
      </c>
      <c r="CJ159" t="s">
        <v>389</v>
      </c>
      <c r="CK159" s="1">
        <v>41644</v>
      </c>
      <c r="CL159" s="2">
        <v>0.55923611111111116</v>
      </c>
    </row>
    <row r="160" spans="1:90" x14ac:dyDescent="0.3">
      <c r="A160">
        <v>2079</v>
      </c>
      <c r="B160">
        <f t="shared" si="28"/>
        <v>0</v>
      </c>
      <c r="C160">
        <v>2014</v>
      </c>
      <c r="D160" t="s">
        <v>75</v>
      </c>
      <c r="E160" t="s">
        <v>360</v>
      </c>
      <c r="F160" t="s">
        <v>131</v>
      </c>
      <c r="G160">
        <f t="shared" si="29"/>
        <v>3</v>
      </c>
      <c r="H160">
        <f t="shared" si="30"/>
        <v>1</v>
      </c>
      <c r="I160">
        <f t="shared" si="31"/>
        <v>1</v>
      </c>
      <c r="J160">
        <f t="shared" si="32"/>
        <v>0</v>
      </c>
      <c r="P160" t="s">
        <v>79</v>
      </c>
      <c r="Q160" t="s">
        <v>80</v>
      </c>
      <c r="R160" t="s">
        <v>81</v>
      </c>
      <c r="S160">
        <f t="shared" si="33"/>
        <v>1</v>
      </c>
      <c r="T160">
        <f t="shared" si="34"/>
        <v>4</v>
      </c>
      <c r="U160" t="str">
        <f t="shared" si="35"/>
        <v>YES</v>
      </c>
      <c r="V160" t="str">
        <f t="shared" si="36"/>
        <v>FALSE</v>
      </c>
      <c r="W160">
        <v>1</v>
      </c>
      <c r="AC160" t="s">
        <v>82</v>
      </c>
      <c r="AD160">
        <f t="shared" si="37"/>
        <v>1</v>
      </c>
      <c r="AH160">
        <v>1</v>
      </c>
      <c r="AR160">
        <v>4</v>
      </c>
      <c r="AS160">
        <v>2</v>
      </c>
      <c r="AT160">
        <v>2</v>
      </c>
      <c r="AU160">
        <v>1</v>
      </c>
      <c r="AV160">
        <v>3</v>
      </c>
      <c r="AW160">
        <v>3</v>
      </c>
      <c r="AX160">
        <v>4</v>
      </c>
      <c r="AY160">
        <v>4</v>
      </c>
      <c r="AZ160">
        <v>4</v>
      </c>
      <c r="BA160">
        <v>4</v>
      </c>
      <c r="BB160">
        <v>3</v>
      </c>
      <c r="BC160">
        <v>2</v>
      </c>
      <c r="BD160">
        <v>2</v>
      </c>
      <c r="BE160">
        <v>4</v>
      </c>
      <c r="BF160">
        <v>4</v>
      </c>
      <c r="BG160">
        <v>3</v>
      </c>
      <c r="BH160">
        <v>2</v>
      </c>
      <c r="BI160">
        <v>5</v>
      </c>
      <c r="BJ160">
        <v>4</v>
      </c>
      <c r="BK160">
        <v>3</v>
      </c>
      <c r="BL160" t="str">
        <f t="shared" si="38"/>
        <v/>
      </c>
      <c r="BM160" t="str">
        <f t="shared" si="39"/>
        <v/>
      </c>
      <c r="BN160">
        <v>2</v>
      </c>
      <c r="BO160">
        <v>2</v>
      </c>
      <c r="BP160" t="str">
        <f t="shared" si="40"/>
        <v>NONE</v>
      </c>
      <c r="BU160">
        <v>1</v>
      </c>
      <c r="BX160">
        <v>1</v>
      </c>
      <c r="CA160">
        <f t="shared" si="41"/>
        <v>0</v>
      </c>
      <c r="CC160">
        <v>1</v>
      </c>
      <c r="CE160">
        <v>1</v>
      </c>
      <c r="CF160">
        <v>1</v>
      </c>
      <c r="CJ160" t="s">
        <v>390</v>
      </c>
      <c r="CK160" s="1">
        <v>41643</v>
      </c>
      <c r="CL160" s="2">
        <v>0.96384259259259253</v>
      </c>
    </row>
    <row r="161" spans="1:90" x14ac:dyDescent="0.3">
      <c r="A161">
        <v>2078</v>
      </c>
      <c r="B161">
        <f t="shared" si="28"/>
        <v>0</v>
      </c>
      <c r="C161">
        <v>2014</v>
      </c>
      <c r="D161" t="s">
        <v>75</v>
      </c>
      <c r="E161" t="s">
        <v>357</v>
      </c>
      <c r="F161" t="s">
        <v>95</v>
      </c>
      <c r="G161">
        <f t="shared" si="29"/>
        <v>1</v>
      </c>
      <c r="H161">
        <f t="shared" si="30"/>
        <v>1</v>
      </c>
      <c r="I161">
        <f t="shared" si="31"/>
        <v>1</v>
      </c>
      <c r="J161">
        <f t="shared" si="32"/>
        <v>0</v>
      </c>
      <c r="P161" t="s">
        <v>79</v>
      </c>
      <c r="Q161" t="s">
        <v>80</v>
      </c>
      <c r="R161" t="s">
        <v>126</v>
      </c>
      <c r="S161">
        <f t="shared" si="33"/>
        <v>0</v>
      </c>
      <c r="T161">
        <f t="shared" si="34"/>
        <v>3</v>
      </c>
      <c r="U161" t="str">
        <f t="shared" si="35"/>
        <v>NO</v>
      </c>
      <c r="V161" t="str">
        <f t="shared" si="36"/>
        <v>FALSE</v>
      </c>
      <c r="W161">
        <v>1</v>
      </c>
      <c r="AC161" t="s">
        <v>82</v>
      </c>
      <c r="AD161">
        <f t="shared" si="37"/>
        <v>5</v>
      </c>
      <c r="AG161">
        <v>1</v>
      </c>
      <c r="AH161">
        <v>1</v>
      </c>
      <c r="AM161">
        <v>1</v>
      </c>
      <c r="AN161">
        <v>1</v>
      </c>
      <c r="AO161">
        <v>1</v>
      </c>
      <c r="AR161">
        <v>3</v>
      </c>
      <c r="AS161">
        <v>4</v>
      </c>
      <c r="AT161">
        <v>4</v>
      </c>
      <c r="AU161">
        <v>1</v>
      </c>
      <c r="AV161">
        <v>4</v>
      </c>
      <c r="AW161">
        <v>2</v>
      </c>
      <c r="AX161">
        <v>5</v>
      </c>
      <c r="AY161">
        <v>5</v>
      </c>
      <c r="AZ161">
        <v>5</v>
      </c>
      <c r="BA161">
        <v>5</v>
      </c>
      <c r="BB161">
        <v>4</v>
      </c>
      <c r="BC161">
        <v>4</v>
      </c>
      <c r="BD161">
        <v>2</v>
      </c>
      <c r="BE161">
        <v>4</v>
      </c>
      <c r="BF161">
        <v>4</v>
      </c>
      <c r="BG161">
        <v>2</v>
      </c>
      <c r="BH161">
        <v>4</v>
      </c>
      <c r="BI161">
        <v>4</v>
      </c>
      <c r="BJ161">
        <v>1</v>
      </c>
      <c r="BK161">
        <v>1</v>
      </c>
      <c r="BL161" t="str">
        <f t="shared" si="38"/>
        <v/>
      </c>
      <c r="BM161">
        <f t="shared" si="39"/>
        <v>1</v>
      </c>
      <c r="BN161">
        <v>3</v>
      </c>
      <c r="BO161">
        <v>1</v>
      </c>
      <c r="BP161" t="str">
        <f t="shared" si="40"/>
        <v>NONE</v>
      </c>
      <c r="BQ161">
        <v>1</v>
      </c>
      <c r="BW161">
        <v>1</v>
      </c>
      <c r="BX161">
        <v>1</v>
      </c>
      <c r="CA161">
        <f t="shared" si="41"/>
        <v>1</v>
      </c>
      <c r="CB161">
        <v>1</v>
      </c>
      <c r="CE161">
        <v>1</v>
      </c>
      <c r="CF161">
        <v>1</v>
      </c>
      <c r="CJ161" t="s">
        <v>391</v>
      </c>
      <c r="CK161" s="1">
        <v>41643</v>
      </c>
      <c r="CL161" s="2">
        <v>0.88792824074074073</v>
      </c>
    </row>
    <row r="162" spans="1:90" x14ac:dyDescent="0.3">
      <c r="A162">
        <v>2077</v>
      </c>
      <c r="B162">
        <f t="shared" si="28"/>
        <v>0</v>
      </c>
      <c r="C162">
        <v>2014</v>
      </c>
      <c r="D162" t="s">
        <v>75</v>
      </c>
      <c r="E162" t="s">
        <v>360</v>
      </c>
      <c r="F162" t="s">
        <v>351</v>
      </c>
      <c r="G162">
        <f t="shared" si="29"/>
        <v>7</v>
      </c>
      <c r="H162">
        <f t="shared" si="30"/>
        <v>0</v>
      </c>
      <c r="I162">
        <f t="shared" si="31"/>
        <v>1</v>
      </c>
      <c r="J162">
        <f t="shared" si="32"/>
        <v>1</v>
      </c>
      <c r="P162" t="s">
        <v>79</v>
      </c>
      <c r="Q162" t="s">
        <v>90</v>
      </c>
      <c r="R162" t="s">
        <v>90</v>
      </c>
      <c r="S162">
        <f t="shared" si="33"/>
        <v>0</v>
      </c>
      <c r="T162">
        <f t="shared" si="34"/>
        <v>2</v>
      </c>
      <c r="U162" t="str">
        <f t="shared" si="35"/>
        <v>NO</v>
      </c>
      <c r="V162" t="str">
        <f t="shared" si="36"/>
        <v>FALSE</v>
      </c>
      <c r="W162">
        <v>1</v>
      </c>
      <c r="AC162" t="s">
        <v>349</v>
      </c>
      <c r="AD162">
        <f t="shared" si="37"/>
        <v>0</v>
      </c>
      <c r="AR162">
        <v>2</v>
      </c>
      <c r="AS162">
        <v>3</v>
      </c>
      <c r="AT162">
        <v>2</v>
      </c>
      <c r="AU162">
        <v>1</v>
      </c>
      <c r="AV162">
        <v>4</v>
      </c>
      <c r="AW162">
        <v>4</v>
      </c>
      <c r="AX162">
        <v>3</v>
      </c>
      <c r="AY162">
        <v>2</v>
      </c>
      <c r="AZ162">
        <v>2</v>
      </c>
      <c r="BA162">
        <v>2</v>
      </c>
      <c r="BB162">
        <v>3</v>
      </c>
      <c r="BC162">
        <v>2</v>
      </c>
      <c r="BD162">
        <v>3</v>
      </c>
      <c r="BE162">
        <v>2</v>
      </c>
      <c r="BF162">
        <v>4</v>
      </c>
      <c r="BG162">
        <v>2</v>
      </c>
      <c r="BH162">
        <v>1</v>
      </c>
      <c r="BI162">
        <v>4</v>
      </c>
      <c r="BJ162">
        <v>4</v>
      </c>
      <c r="BK162">
        <v>4</v>
      </c>
      <c r="BL162">
        <f t="shared" si="38"/>
        <v>1</v>
      </c>
      <c r="BM162" t="str">
        <f t="shared" si="39"/>
        <v/>
      </c>
      <c r="BN162">
        <v>4</v>
      </c>
      <c r="BO162">
        <v>3</v>
      </c>
      <c r="BP162" t="str">
        <f t="shared" si="40"/>
        <v>OK</v>
      </c>
      <c r="BU162">
        <v>1</v>
      </c>
      <c r="CA162">
        <f t="shared" si="41"/>
        <v>0</v>
      </c>
      <c r="CB162">
        <v>1</v>
      </c>
      <c r="CC162">
        <v>1</v>
      </c>
      <c r="CE162">
        <v>1</v>
      </c>
      <c r="CF162">
        <v>1</v>
      </c>
      <c r="CG162">
        <v>1</v>
      </c>
      <c r="CI162">
        <v>1</v>
      </c>
      <c r="CJ162" t="s">
        <v>392</v>
      </c>
      <c r="CK162" s="1">
        <v>41643</v>
      </c>
      <c r="CL162" s="2">
        <v>0.83667824074074071</v>
      </c>
    </row>
    <row r="163" spans="1:90" x14ac:dyDescent="0.3">
      <c r="A163">
        <v>2076</v>
      </c>
      <c r="B163">
        <f t="shared" si="28"/>
        <v>1</v>
      </c>
      <c r="C163">
        <v>2014</v>
      </c>
      <c r="D163" t="s">
        <v>94</v>
      </c>
      <c r="E163" t="s">
        <v>357</v>
      </c>
      <c r="F163" t="s">
        <v>95</v>
      </c>
      <c r="G163">
        <f t="shared" si="29"/>
        <v>1</v>
      </c>
      <c r="H163">
        <f t="shared" si="30"/>
        <v>1</v>
      </c>
      <c r="I163">
        <f t="shared" si="31"/>
        <v>1</v>
      </c>
      <c r="J163">
        <f t="shared" si="32"/>
        <v>0</v>
      </c>
      <c r="M163" t="s">
        <v>78</v>
      </c>
      <c r="P163" t="s">
        <v>79</v>
      </c>
      <c r="Q163" t="s">
        <v>80</v>
      </c>
      <c r="R163" t="s">
        <v>81</v>
      </c>
      <c r="S163">
        <f t="shared" si="33"/>
        <v>1</v>
      </c>
      <c r="T163">
        <f t="shared" si="34"/>
        <v>4</v>
      </c>
      <c r="U163" t="str">
        <f t="shared" si="35"/>
        <v>YES</v>
      </c>
      <c r="V163" t="str">
        <f t="shared" si="36"/>
        <v>FALSE</v>
      </c>
      <c r="W163">
        <v>1</v>
      </c>
      <c r="AC163" t="s">
        <v>82</v>
      </c>
      <c r="AD163">
        <f t="shared" si="37"/>
        <v>4</v>
      </c>
      <c r="AH163">
        <v>1</v>
      </c>
      <c r="AM163">
        <v>1</v>
      </c>
      <c r="AN163">
        <v>1</v>
      </c>
      <c r="AO163">
        <v>1</v>
      </c>
      <c r="AR163">
        <v>4</v>
      </c>
      <c r="AS163">
        <v>3</v>
      </c>
      <c r="AT163">
        <v>1</v>
      </c>
      <c r="AU163">
        <v>2</v>
      </c>
      <c r="AV163">
        <v>3</v>
      </c>
      <c r="AW163">
        <v>3</v>
      </c>
      <c r="AX163">
        <v>4</v>
      </c>
      <c r="AY163">
        <v>4</v>
      </c>
      <c r="AZ163">
        <v>5</v>
      </c>
      <c r="BA163">
        <v>3</v>
      </c>
      <c r="BB163">
        <v>2</v>
      </c>
      <c r="BC163">
        <v>3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3</v>
      </c>
      <c r="BJ163">
        <v>4</v>
      </c>
      <c r="BK163">
        <v>2</v>
      </c>
      <c r="BL163" t="str">
        <f t="shared" si="38"/>
        <v/>
      </c>
      <c r="BM163">
        <f t="shared" si="39"/>
        <v>1</v>
      </c>
      <c r="BN163">
        <v>1</v>
      </c>
      <c r="BO163">
        <v>1</v>
      </c>
      <c r="BP163" t="str">
        <f t="shared" si="40"/>
        <v>NONE</v>
      </c>
      <c r="BQ163">
        <v>1</v>
      </c>
      <c r="BV163">
        <v>1</v>
      </c>
      <c r="CA163">
        <f t="shared" si="41"/>
        <v>0</v>
      </c>
      <c r="CJ163" t="s">
        <v>393</v>
      </c>
      <c r="CK163" s="1">
        <v>41643</v>
      </c>
      <c r="CL163" s="2">
        <v>0.7744212962962963</v>
      </c>
    </row>
    <row r="164" spans="1:90" x14ac:dyDescent="0.3">
      <c r="A164">
        <v>2075</v>
      </c>
      <c r="B164">
        <f t="shared" si="28"/>
        <v>0</v>
      </c>
      <c r="C164">
        <v>2014</v>
      </c>
      <c r="D164" t="s">
        <v>75</v>
      </c>
      <c r="E164" t="s">
        <v>360</v>
      </c>
      <c r="F164" t="s">
        <v>131</v>
      </c>
      <c r="G164">
        <f t="shared" si="29"/>
        <v>3</v>
      </c>
      <c r="H164">
        <f t="shared" si="30"/>
        <v>1</v>
      </c>
      <c r="I164">
        <f t="shared" si="31"/>
        <v>1</v>
      </c>
      <c r="J164">
        <f t="shared" si="32"/>
        <v>0</v>
      </c>
      <c r="P164" t="s">
        <v>79</v>
      </c>
      <c r="Q164" t="s">
        <v>80</v>
      </c>
      <c r="R164" t="s">
        <v>126</v>
      </c>
      <c r="S164">
        <f t="shared" si="33"/>
        <v>0</v>
      </c>
      <c r="T164">
        <f t="shared" si="34"/>
        <v>3</v>
      </c>
      <c r="U164" t="str">
        <f t="shared" si="35"/>
        <v>NO</v>
      </c>
      <c r="V164" t="str">
        <f t="shared" si="36"/>
        <v>FALSE</v>
      </c>
      <c r="W164">
        <v>1</v>
      </c>
      <c r="AC164" t="s">
        <v>82</v>
      </c>
      <c r="AD164">
        <f t="shared" si="37"/>
        <v>0</v>
      </c>
      <c r="AR164">
        <v>2</v>
      </c>
      <c r="AS164">
        <v>4</v>
      </c>
      <c r="AT164">
        <v>1</v>
      </c>
      <c r="AU164">
        <v>2</v>
      </c>
      <c r="AV164">
        <v>4</v>
      </c>
      <c r="AW164">
        <v>4</v>
      </c>
      <c r="AX164">
        <v>2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2</v>
      </c>
      <c r="BE164">
        <v>4</v>
      </c>
      <c r="BF164">
        <v>4</v>
      </c>
      <c r="BG164">
        <v>2</v>
      </c>
      <c r="BH164">
        <v>2</v>
      </c>
      <c r="BI164">
        <v>4</v>
      </c>
      <c r="BJ164">
        <v>2</v>
      </c>
      <c r="BK164">
        <v>2</v>
      </c>
      <c r="BL164" t="str">
        <f t="shared" si="38"/>
        <v/>
      </c>
      <c r="BM164">
        <f t="shared" si="39"/>
        <v>1</v>
      </c>
      <c r="BN164">
        <v>2</v>
      </c>
      <c r="BO164">
        <v>2</v>
      </c>
      <c r="BP164" t="str">
        <f t="shared" si="40"/>
        <v>NONE</v>
      </c>
      <c r="BS164">
        <v>1</v>
      </c>
      <c r="BV164">
        <v>1</v>
      </c>
      <c r="BW164">
        <v>1</v>
      </c>
      <c r="BX164">
        <v>1</v>
      </c>
      <c r="CA164">
        <f t="shared" si="41"/>
        <v>1</v>
      </c>
      <c r="CJ164" t="s">
        <v>394</v>
      </c>
      <c r="CK164" s="1">
        <v>41643</v>
      </c>
      <c r="CL164" s="2">
        <v>0.73143518518518524</v>
      </c>
    </row>
    <row r="165" spans="1:90" x14ac:dyDescent="0.3">
      <c r="A165">
        <v>2074</v>
      </c>
      <c r="B165">
        <f t="shared" si="28"/>
        <v>0</v>
      </c>
      <c r="C165">
        <v>2014</v>
      </c>
      <c r="D165" t="s">
        <v>75</v>
      </c>
      <c r="E165" t="s">
        <v>348</v>
      </c>
      <c r="F165" t="s">
        <v>351</v>
      </c>
      <c r="G165">
        <f t="shared" si="29"/>
        <v>7</v>
      </c>
      <c r="H165">
        <f t="shared" si="30"/>
        <v>1</v>
      </c>
      <c r="I165">
        <f t="shared" si="31"/>
        <v>1</v>
      </c>
      <c r="J165">
        <f t="shared" si="32"/>
        <v>0</v>
      </c>
      <c r="P165" t="s">
        <v>79</v>
      </c>
      <c r="Q165" t="s">
        <v>90</v>
      </c>
      <c r="R165" t="s">
        <v>81</v>
      </c>
      <c r="S165">
        <f t="shared" si="33"/>
        <v>1</v>
      </c>
      <c r="T165">
        <f t="shared" si="34"/>
        <v>3</v>
      </c>
      <c r="U165" t="str">
        <f t="shared" si="35"/>
        <v>NO</v>
      </c>
      <c r="V165" t="str">
        <f t="shared" si="36"/>
        <v>FALSE</v>
      </c>
      <c r="W165">
        <v>1</v>
      </c>
      <c r="AC165" t="s">
        <v>349</v>
      </c>
      <c r="AD165">
        <f t="shared" si="37"/>
        <v>3</v>
      </c>
      <c r="AG165">
        <v>1</v>
      </c>
      <c r="AH165">
        <v>1</v>
      </c>
      <c r="AM165">
        <v>1</v>
      </c>
      <c r="AR165">
        <v>3</v>
      </c>
      <c r="AS165">
        <v>2</v>
      </c>
      <c r="AT165">
        <v>1</v>
      </c>
      <c r="AU165">
        <v>2</v>
      </c>
      <c r="AV165">
        <v>4</v>
      </c>
      <c r="AW165">
        <v>3</v>
      </c>
      <c r="AX165">
        <v>2</v>
      </c>
      <c r="AY165">
        <v>4</v>
      </c>
      <c r="AZ165">
        <v>5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3</v>
      </c>
      <c r="BI165">
        <v>5</v>
      </c>
      <c r="BJ165">
        <v>2</v>
      </c>
      <c r="BK165">
        <v>2</v>
      </c>
      <c r="BL165" t="str">
        <f t="shared" si="38"/>
        <v/>
      </c>
      <c r="BM165">
        <f t="shared" si="39"/>
        <v>1</v>
      </c>
      <c r="BN165">
        <v>3</v>
      </c>
      <c r="BO165">
        <v>4</v>
      </c>
      <c r="BP165" t="str">
        <f t="shared" si="40"/>
        <v>OK</v>
      </c>
      <c r="BQ165">
        <v>1</v>
      </c>
      <c r="BX165">
        <v>1</v>
      </c>
      <c r="CA165">
        <f t="shared" si="41"/>
        <v>0</v>
      </c>
      <c r="CC165">
        <v>1</v>
      </c>
      <c r="CF165">
        <v>1</v>
      </c>
      <c r="CG165">
        <v>1</v>
      </c>
      <c r="CI165">
        <v>1</v>
      </c>
      <c r="CJ165" t="s">
        <v>395</v>
      </c>
      <c r="CK165" s="1">
        <v>41643</v>
      </c>
      <c r="CL165" s="2">
        <v>0.46479166666666666</v>
      </c>
    </row>
    <row r="166" spans="1:90" x14ac:dyDescent="0.3">
      <c r="A166">
        <v>2073</v>
      </c>
      <c r="B166">
        <f t="shared" si="28"/>
        <v>0</v>
      </c>
      <c r="C166">
        <v>2014</v>
      </c>
      <c r="D166" t="s">
        <v>75</v>
      </c>
      <c r="E166" t="s">
        <v>357</v>
      </c>
      <c r="F166" t="s">
        <v>86</v>
      </c>
      <c r="G166">
        <f t="shared" si="29"/>
        <v>2</v>
      </c>
      <c r="H166">
        <f t="shared" si="30"/>
        <v>0</v>
      </c>
      <c r="I166">
        <f t="shared" si="31"/>
        <v>0</v>
      </c>
      <c r="J166">
        <f t="shared" si="32"/>
        <v>0</v>
      </c>
      <c r="P166" t="s">
        <v>90</v>
      </c>
      <c r="Q166" t="s">
        <v>80</v>
      </c>
      <c r="R166" t="s">
        <v>90</v>
      </c>
      <c r="S166">
        <f t="shared" si="33"/>
        <v>0</v>
      </c>
      <c r="T166">
        <f t="shared" si="34"/>
        <v>1</v>
      </c>
      <c r="U166" t="str">
        <f t="shared" si="35"/>
        <v>NO</v>
      </c>
      <c r="V166" t="str">
        <f t="shared" si="36"/>
        <v>FALSE</v>
      </c>
      <c r="X166">
        <v>1</v>
      </c>
      <c r="AC166" t="s">
        <v>82</v>
      </c>
      <c r="AD166">
        <f t="shared" si="37"/>
        <v>3</v>
      </c>
      <c r="AH166">
        <v>1</v>
      </c>
      <c r="AN166">
        <v>1</v>
      </c>
      <c r="AO166">
        <v>1</v>
      </c>
      <c r="AR166">
        <v>2</v>
      </c>
      <c r="AS166">
        <v>4</v>
      </c>
      <c r="AT166">
        <v>3</v>
      </c>
      <c r="AU166">
        <v>2</v>
      </c>
      <c r="AV166">
        <v>4</v>
      </c>
      <c r="AW166">
        <v>4</v>
      </c>
      <c r="AX166">
        <v>4</v>
      </c>
      <c r="AY166">
        <v>3</v>
      </c>
      <c r="AZ166">
        <v>3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3</v>
      </c>
      <c r="BH166">
        <v>4</v>
      </c>
      <c r="BI166">
        <v>5</v>
      </c>
      <c r="BJ166">
        <v>5</v>
      </c>
      <c r="BK166">
        <v>4</v>
      </c>
      <c r="BL166">
        <f t="shared" si="38"/>
        <v>1</v>
      </c>
      <c r="BM166" t="str">
        <f t="shared" si="39"/>
        <v/>
      </c>
      <c r="BN166">
        <v>5</v>
      </c>
      <c r="BO166">
        <v>3</v>
      </c>
      <c r="BP166" t="str">
        <f t="shared" si="40"/>
        <v>OK</v>
      </c>
      <c r="BU166">
        <v>1</v>
      </c>
      <c r="CA166">
        <f t="shared" si="41"/>
        <v>0</v>
      </c>
      <c r="CB166">
        <v>1</v>
      </c>
      <c r="CC166">
        <v>1</v>
      </c>
      <c r="CF166">
        <v>1</v>
      </c>
      <c r="CI166">
        <v>1</v>
      </c>
      <c r="CJ166" t="s">
        <v>396</v>
      </c>
      <c r="CK166" s="1">
        <v>41643</v>
      </c>
      <c r="CL166" s="2">
        <v>4.4849537037037035E-2</v>
      </c>
    </row>
    <row r="167" spans="1:90" x14ac:dyDescent="0.3">
      <c r="A167">
        <v>2072</v>
      </c>
      <c r="B167">
        <f t="shared" si="28"/>
        <v>0</v>
      </c>
      <c r="C167">
        <v>2014</v>
      </c>
      <c r="D167" t="s">
        <v>75</v>
      </c>
      <c r="E167" t="s">
        <v>357</v>
      </c>
      <c r="F167" t="s">
        <v>86</v>
      </c>
      <c r="G167">
        <f t="shared" si="29"/>
        <v>2</v>
      </c>
      <c r="H167">
        <f t="shared" si="30"/>
        <v>0</v>
      </c>
      <c r="I167">
        <f t="shared" si="31"/>
        <v>0</v>
      </c>
      <c r="J167">
        <f t="shared" si="32"/>
        <v>0</v>
      </c>
      <c r="P167" t="s">
        <v>90</v>
      </c>
      <c r="Q167" t="s">
        <v>90</v>
      </c>
      <c r="R167" t="s">
        <v>126</v>
      </c>
      <c r="S167">
        <f t="shared" si="33"/>
        <v>0</v>
      </c>
      <c r="T167">
        <f t="shared" si="34"/>
        <v>0</v>
      </c>
      <c r="U167" t="str">
        <f t="shared" si="35"/>
        <v>NO</v>
      </c>
      <c r="V167" t="str">
        <f t="shared" si="36"/>
        <v>TRUE</v>
      </c>
      <c r="X167">
        <v>1</v>
      </c>
      <c r="AC167" t="s">
        <v>87</v>
      </c>
      <c r="AD167">
        <f t="shared" si="37"/>
        <v>3</v>
      </c>
      <c r="AG167">
        <v>1</v>
      </c>
      <c r="AH167">
        <v>1</v>
      </c>
      <c r="AM167">
        <v>1</v>
      </c>
      <c r="AR167">
        <v>4</v>
      </c>
      <c r="AS167">
        <v>5</v>
      </c>
      <c r="AT167">
        <v>2</v>
      </c>
      <c r="AU167">
        <v>2</v>
      </c>
      <c r="AV167">
        <v>3</v>
      </c>
      <c r="AW167">
        <v>3</v>
      </c>
      <c r="AX167">
        <v>5</v>
      </c>
      <c r="AY167">
        <v>4</v>
      </c>
      <c r="AZ167">
        <v>4</v>
      </c>
      <c r="BA167">
        <v>4</v>
      </c>
      <c r="BB167">
        <v>3</v>
      </c>
      <c r="BC167">
        <v>4</v>
      </c>
      <c r="BD167">
        <v>3</v>
      </c>
      <c r="BE167">
        <v>3</v>
      </c>
      <c r="BF167">
        <v>4</v>
      </c>
      <c r="BG167">
        <v>4</v>
      </c>
      <c r="BH167">
        <v>4</v>
      </c>
      <c r="BI167">
        <v>4</v>
      </c>
      <c r="BJ167">
        <v>3</v>
      </c>
      <c r="BK167">
        <v>3</v>
      </c>
      <c r="BL167" t="str">
        <f t="shared" si="38"/>
        <v/>
      </c>
      <c r="BM167" t="str">
        <f t="shared" si="39"/>
        <v/>
      </c>
      <c r="BN167">
        <v>4</v>
      </c>
      <c r="BO167">
        <v>2</v>
      </c>
      <c r="BP167" t="str">
        <f t="shared" si="40"/>
        <v>OK</v>
      </c>
      <c r="BR167">
        <v>1</v>
      </c>
      <c r="BU167">
        <v>1</v>
      </c>
      <c r="BV167">
        <v>1</v>
      </c>
      <c r="CA167">
        <f t="shared" si="41"/>
        <v>1</v>
      </c>
      <c r="CB167">
        <v>1</v>
      </c>
      <c r="CD167">
        <v>1</v>
      </c>
      <c r="CF167">
        <v>1</v>
      </c>
      <c r="CJ167" t="s">
        <v>397</v>
      </c>
      <c r="CK167" s="1">
        <v>41642</v>
      </c>
      <c r="CL167" s="2">
        <v>0.9633680555555556</v>
      </c>
    </row>
    <row r="168" spans="1:90" x14ac:dyDescent="0.3">
      <c r="A168">
        <v>2071</v>
      </c>
      <c r="B168">
        <f t="shared" si="28"/>
        <v>0</v>
      </c>
      <c r="C168">
        <v>2014</v>
      </c>
      <c r="D168" t="s">
        <v>75</v>
      </c>
      <c r="E168" t="s">
        <v>357</v>
      </c>
      <c r="F168" t="s">
        <v>86</v>
      </c>
      <c r="G168">
        <f t="shared" si="29"/>
        <v>2</v>
      </c>
      <c r="H168">
        <f t="shared" si="30"/>
        <v>0</v>
      </c>
      <c r="I168">
        <f t="shared" si="31"/>
        <v>1</v>
      </c>
      <c r="J168">
        <f t="shared" si="32"/>
        <v>1</v>
      </c>
      <c r="P168" t="s">
        <v>79</v>
      </c>
      <c r="Q168" t="s">
        <v>80</v>
      </c>
      <c r="R168" t="s">
        <v>90</v>
      </c>
      <c r="S168">
        <f t="shared" si="33"/>
        <v>0</v>
      </c>
      <c r="T168">
        <f t="shared" si="34"/>
        <v>2</v>
      </c>
      <c r="U168" t="str">
        <f t="shared" si="35"/>
        <v>NO</v>
      </c>
      <c r="V168" t="str">
        <f t="shared" si="36"/>
        <v>FALSE</v>
      </c>
      <c r="X168">
        <v>1</v>
      </c>
      <c r="AC168" t="s">
        <v>256</v>
      </c>
      <c r="AD168">
        <f t="shared" si="37"/>
        <v>4</v>
      </c>
      <c r="AG168">
        <v>1</v>
      </c>
      <c r="AH168">
        <v>1</v>
      </c>
      <c r="AN168">
        <v>1</v>
      </c>
      <c r="AO168">
        <v>1</v>
      </c>
      <c r="AR168">
        <v>3</v>
      </c>
      <c r="AS168">
        <v>4</v>
      </c>
      <c r="AT168">
        <v>3</v>
      </c>
      <c r="AU168">
        <v>3</v>
      </c>
      <c r="AV168">
        <v>4</v>
      </c>
      <c r="AW168">
        <v>4</v>
      </c>
      <c r="AX168">
        <v>4</v>
      </c>
      <c r="AY168">
        <v>3</v>
      </c>
      <c r="AZ168">
        <v>2</v>
      </c>
      <c r="BA168">
        <v>3</v>
      </c>
      <c r="BB168">
        <v>4</v>
      </c>
      <c r="BC168">
        <v>4</v>
      </c>
      <c r="BD168">
        <v>5</v>
      </c>
      <c r="BE168">
        <v>3</v>
      </c>
      <c r="BF168">
        <v>4</v>
      </c>
      <c r="BG168">
        <v>3</v>
      </c>
      <c r="BH168">
        <v>3</v>
      </c>
      <c r="BI168">
        <v>4</v>
      </c>
      <c r="BJ168">
        <v>4</v>
      </c>
      <c r="BK168">
        <v>3</v>
      </c>
      <c r="BL168" t="str">
        <f t="shared" si="38"/>
        <v/>
      </c>
      <c r="BM168" t="str">
        <f t="shared" si="39"/>
        <v/>
      </c>
      <c r="BN168">
        <v>5</v>
      </c>
      <c r="BO168">
        <v>4</v>
      </c>
      <c r="BP168" t="str">
        <f t="shared" si="40"/>
        <v>OK</v>
      </c>
      <c r="CA168">
        <f t="shared" si="41"/>
        <v>0</v>
      </c>
      <c r="CB168">
        <v>1</v>
      </c>
      <c r="CD168">
        <v>1</v>
      </c>
      <c r="CE168">
        <v>1</v>
      </c>
      <c r="CF168">
        <v>1</v>
      </c>
      <c r="CJ168" t="s">
        <v>398</v>
      </c>
      <c r="CK168" s="1">
        <v>41642</v>
      </c>
      <c r="CL168" s="2">
        <v>0.94074074074074077</v>
      </c>
    </row>
    <row r="169" spans="1:90" x14ac:dyDescent="0.3">
      <c r="A169">
        <v>2070</v>
      </c>
      <c r="B169">
        <f t="shared" si="28"/>
        <v>0</v>
      </c>
      <c r="C169">
        <v>2014</v>
      </c>
      <c r="D169" t="s">
        <v>75</v>
      </c>
      <c r="E169" t="s">
        <v>357</v>
      </c>
      <c r="F169" t="s">
        <v>86</v>
      </c>
      <c r="G169">
        <f t="shared" si="29"/>
        <v>2</v>
      </c>
      <c r="H169">
        <f t="shared" si="30"/>
        <v>0</v>
      </c>
      <c r="I169">
        <f t="shared" si="31"/>
        <v>1</v>
      </c>
      <c r="J169">
        <f t="shared" si="32"/>
        <v>1</v>
      </c>
      <c r="P169" t="s">
        <v>79</v>
      </c>
      <c r="Q169" t="s">
        <v>80</v>
      </c>
      <c r="R169" t="s">
        <v>113</v>
      </c>
      <c r="S169">
        <f t="shared" si="33"/>
        <v>0</v>
      </c>
      <c r="T169">
        <f t="shared" si="34"/>
        <v>2</v>
      </c>
      <c r="U169" t="str">
        <f t="shared" si="35"/>
        <v>NO</v>
      </c>
      <c r="V169" t="str">
        <f t="shared" si="36"/>
        <v>FALSE</v>
      </c>
      <c r="X169">
        <v>1</v>
      </c>
      <c r="AC169" t="s">
        <v>105</v>
      </c>
      <c r="AD169">
        <f t="shared" si="37"/>
        <v>0</v>
      </c>
      <c r="AR169">
        <v>3</v>
      </c>
      <c r="AS169">
        <v>4</v>
      </c>
      <c r="AT169">
        <v>1</v>
      </c>
      <c r="AU169">
        <v>2</v>
      </c>
      <c r="AV169">
        <v>4</v>
      </c>
      <c r="AW169">
        <v>2</v>
      </c>
      <c r="AX169">
        <v>4</v>
      </c>
      <c r="AY169">
        <v>3</v>
      </c>
      <c r="AZ169">
        <v>4</v>
      </c>
      <c r="BA169">
        <v>4</v>
      </c>
      <c r="BB169">
        <v>4</v>
      </c>
      <c r="BC169">
        <v>4</v>
      </c>
      <c r="BD169">
        <v>3</v>
      </c>
      <c r="BE169">
        <v>3</v>
      </c>
      <c r="BF169">
        <v>3</v>
      </c>
      <c r="BG169">
        <v>2</v>
      </c>
      <c r="BH169">
        <v>2</v>
      </c>
      <c r="BI169">
        <v>4</v>
      </c>
      <c r="BJ169">
        <v>4</v>
      </c>
      <c r="BK169">
        <v>3</v>
      </c>
      <c r="BL169" t="str">
        <f t="shared" si="38"/>
        <v/>
      </c>
      <c r="BM169" t="str">
        <f t="shared" si="39"/>
        <v/>
      </c>
      <c r="BN169">
        <v>2</v>
      </c>
      <c r="BO169">
        <v>2</v>
      </c>
      <c r="BP169" t="str">
        <f t="shared" si="40"/>
        <v>NONE</v>
      </c>
      <c r="CA169">
        <f t="shared" si="41"/>
        <v>0</v>
      </c>
      <c r="CE169">
        <v>1</v>
      </c>
      <c r="CF169">
        <v>1</v>
      </c>
      <c r="CJ169" t="s">
        <v>399</v>
      </c>
      <c r="CK169" s="1">
        <v>41642</v>
      </c>
      <c r="CL169" s="2">
        <v>0.85873842592592586</v>
      </c>
    </row>
    <row r="170" spans="1:90" x14ac:dyDescent="0.3">
      <c r="A170">
        <v>2069</v>
      </c>
      <c r="B170">
        <f t="shared" si="28"/>
        <v>2</v>
      </c>
      <c r="C170">
        <v>2014</v>
      </c>
      <c r="D170" t="s">
        <v>75</v>
      </c>
      <c r="E170" t="s">
        <v>348</v>
      </c>
      <c r="F170" t="s">
        <v>131</v>
      </c>
      <c r="G170">
        <f t="shared" si="29"/>
        <v>3</v>
      </c>
      <c r="H170">
        <f t="shared" si="30"/>
        <v>1</v>
      </c>
      <c r="I170">
        <f t="shared" si="31"/>
        <v>1</v>
      </c>
      <c r="J170">
        <f t="shared" si="32"/>
        <v>0</v>
      </c>
      <c r="K170" t="s">
        <v>78</v>
      </c>
      <c r="L170" t="s">
        <v>78</v>
      </c>
      <c r="P170" t="s">
        <v>79</v>
      </c>
      <c r="Q170" t="s">
        <v>90</v>
      </c>
      <c r="R170" t="s">
        <v>81</v>
      </c>
      <c r="S170">
        <f t="shared" si="33"/>
        <v>1</v>
      </c>
      <c r="T170">
        <f t="shared" si="34"/>
        <v>3</v>
      </c>
      <c r="U170" t="str">
        <f t="shared" si="35"/>
        <v>NO</v>
      </c>
      <c r="V170" t="str">
        <f t="shared" si="36"/>
        <v>FALSE</v>
      </c>
      <c r="W170">
        <v>1</v>
      </c>
      <c r="AC170" t="s">
        <v>105</v>
      </c>
      <c r="AD170">
        <f t="shared" si="37"/>
        <v>1</v>
      </c>
      <c r="AM170">
        <v>1</v>
      </c>
      <c r="AR170">
        <v>4</v>
      </c>
      <c r="AS170">
        <v>5</v>
      </c>
      <c r="AT170">
        <v>2</v>
      </c>
      <c r="AU170">
        <v>2</v>
      </c>
      <c r="AV170">
        <v>4</v>
      </c>
      <c r="AW170">
        <v>4</v>
      </c>
      <c r="AX170">
        <v>5</v>
      </c>
      <c r="AY170">
        <v>4</v>
      </c>
      <c r="AZ170">
        <v>1</v>
      </c>
      <c r="BA170">
        <v>2</v>
      </c>
      <c r="BB170">
        <v>4</v>
      </c>
      <c r="BC170">
        <v>2</v>
      </c>
      <c r="BD170">
        <v>2</v>
      </c>
      <c r="BE170">
        <v>2</v>
      </c>
      <c r="BF170">
        <v>4</v>
      </c>
      <c r="BG170">
        <v>2</v>
      </c>
      <c r="BH170">
        <v>2</v>
      </c>
      <c r="BI170">
        <v>4</v>
      </c>
      <c r="BJ170">
        <v>4</v>
      </c>
      <c r="BK170">
        <v>4</v>
      </c>
      <c r="BL170">
        <f t="shared" si="38"/>
        <v>1</v>
      </c>
      <c r="BM170" t="str">
        <f t="shared" si="39"/>
        <v/>
      </c>
      <c r="BN170">
        <v>3</v>
      </c>
      <c r="BO170">
        <v>3</v>
      </c>
      <c r="BP170" t="str">
        <f t="shared" si="40"/>
        <v>NONE</v>
      </c>
      <c r="BX170">
        <v>1</v>
      </c>
      <c r="CA170">
        <f t="shared" si="41"/>
        <v>0</v>
      </c>
      <c r="CF170">
        <v>1</v>
      </c>
      <c r="CJ170" t="s">
        <v>400</v>
      </c>
      <c r="CK170" s="1">
        <v>41642</v>
      </c>
      <c r="CL170" s="2">
        <v>0.61826388888888884</v>
      </c>
    </row>
    <row r="171" spans="1:90" x14ac:dyDescent="0.3">
      <c r="A171">
        <v>2068</v>
      </c>
      <c r="B171">
        <f t="shared" si="28"/>
        <v>0</v>
      </c>
      <c r="C171">
        <v>2014</v>
      </c>
      <c r="D171" t="s">
        <v>75</v>
      </c>
      <c r="E171" t="s">
        <v>348</v>
      </c>
      <c r="F171" t="s">
        <v>95</v>
      </c>
      <c r="G171">
        <f t="shared" si="29"/>
        <v>1</v>
      </c>
      <c r="H171">
        <f t="shared" si="30"/>
        <v>0</v>
      </c>
      <c r="I171">
        <f t="shared" si="31"/>
        <v>0</v>
      </c>
      <c r="J171">
        <f t="shared" si="32"/>
        <v>0</v>
      </c>
      <c r="P171" t="s">
        <v>182</v>
      </c>
      <c r="Q171" t="s">
        <v>90</v>
      </c>
      <c r="R171" t="s">
        <v>90</v>
      </c>
      <c r="S171">
        <f t="shared" si="33"/>
        <v>0</v>
      </c>
      <c r="T171">
        <f t="shared" si="34"/>
        <v>1</v>
      </c>
      <c r="U171" t="str">
        <f t="shared" si="35"/>
        <v>NO</v>
      </c>
      <c r="V171" t="str">
        <f t="shared" si="36"/>
        <v>FALSE</v>
      </c>
      <c r="W171">
        <v>1</v>
      </c>
      <c r="AC171" t="s">
        <v>91</v>
      </c>
      <c r="AD171">
        <f t="shared" si="37"/>
        <v>4</v>
      </c>
      <c r="AH171">
        <v>1</v>
      </c>
      <c r="AM171">
        <v>1</v>
      </c>
      <c r="AN171">
        <v>1</v>
      </c>
      <c r="AO171">
        <v>1</v>
      </c>
      <c r="AR171">
        <v>3</v>
      </c>
      <c r="AS171">
        <v>3</v>
      </c>
      <c r="AT171">
        <v>3</v>
      </c>
      <c r="AU171">
        <v>3</v>
      </c>
      <c r="AV171">
        <v>2</v>
      </c>
      <c r="AW171">
        <v>1</v>
      </c>
      <c r="AX171">
        <v>4</v>
      </c>
      <c r="AY171">
        <v>2</v>
      </c>
      <c r="AZ171">
        <v>4</v>
      </c>
      <c r="BA171">
        <v>2</v>
      </c>
      <c r="BB171">
        <v>4</v>
      </c>
      <c r="BC171">
        <v>4</v>
      </c>
      <c r="BD171">
        <v>2</v>
      </c>
      <c r="BE171">
        <v>3</v>
      </c>
      <c r="BF171">
        <v>4</v>
      </c>
      <c r="BG171">
        <v>1</v>
      </c>
      <c r="BH171">
        <v>3</v>
      </c>
      <c r="BI171">
        <v>4</v>
      </c>
      <c r="BJ171">
        <v>3</v>
      </c>
      <c r="BK171">
        <v>2</v>
      </c>
      <c r="BL171" t="str">
        <f t="shared" si="38"/>
        <v/>
      </c>
      <c r="BM171">
        <f t="shared" si="39"/>
        <v>1</v>
      </c>
      <c r="BN171">
        <v>4</v>
      </c>
      <c r="BO171">
        <v>3</v>
      </c>
      <c r="BP171" t="str">
        <f t="shared" si="40"/>
        <v>OK</v>
      </c>
      <c r="BQ171">
        <v>1</v>
      </c>
      <c r="BV171">
        <v>1</v>
      </c>
      <c r="CA171">
        <f t="shared" si="41"/>
        <v>0</v>
      </c>
      <c r="CF171">
        <v>1</v>
      </c>
      <c r="CJ171" t="s">
        <v>401</v>
      </c>
      <c r="CK171" s="1">
        <v>41642</v>
      </c>
      <c r="CL171" s="2">
        <v>0.59402777777777771</v>
      </c>
    </row>
    <row r="172" spans="1:90" x14ac:dyDescent="0.3">
      <c r="A172">
        <v>2067</v>
      </c>
      <c r="B172">
        <f t="shared" si="28"/>
        <v>0</v>
      </c>
      <c r="C172">
        <v>2014</v>
      </c>
      <c r="D172" t="s">
        <v>75</v>
      </c>
      <c r="E172" t="s">
        <v>348</v>
      </c>
      <c r="F172" t="s">
        <v>351</v>
      </c>
      <c r="G172">
        <f t="shared" si="29"/>
        <v>7</v>
      </c>
      <c r="H172">
        <f t="shared" si="30"/>
        <v>1</v>
      </c>
      <c r="I172">
        <f t="shared" si="31"/>
        <v>1</v>
      </c>
      <c r="J172">
        <f t="shared" si="32"/>
        <v>0</v>
      </c>
      <c r="P172" t="s">
        <v>79</v>
      </c>
      <c r="Q172" t="s">
        <v>90</v>
      </c>
      <c r="R172" t="s">
        <v>81</v>
      </c>
      <c r="S172">
        <f t="shared" si="33"/>
        <v>1</v>
      </c>
      <c r="T172">
        <f t="shared" si="34"/>
        <v>3</v>
      </c>
      <c r="U172" t="str">
        <f t="shared" si="35"/>
        <v>NO</v>
      </c>
      <c r="V172" t="str">
        <f t="shared" si="36"/>
        <v>FALSE</v>
      </c>
      <c r="W172">
        <v>1</v>
      </c>
      <c r="AC172" t="s">
        <v>109</v>
      </c>
      <c r="AD172">
        <f t="shared" si="37"/>
        <v>1</v>
      </c>
      <c r="AM172">
        <v>1</v>
      </c>
      <c r="AR172">
        <v>3</v>
      </c>
      <c r="AS172">
        <v>3</v>
      </c>
      <c r="AT172">
        <v>1</v>
      </c>
      <c r="AU172">
        <v>2</v>
      </c>
      <c r="AV172">
        <v>3</v>
      </c>
      <c r="AW172">
        <v>2</v>
      </c>
      <c r="AX172">
        <v>4</v>
      </c>
      <c r="AY172">
        <v>3</v>
      </c>
      <c r="AZ172">
        <v>2</v>
      </c>
      <c r="BA172">
        <v>4</v>
      </c>
      <c r="BB172">
        <v>3</v>
      </c>
      <c r="BC172">
        <v>3</v>
      </c>
      <c r="BD172">
        <v>2</v>
      </c>
      <c r="BE172">
        <v>3</v>
      </c>
      <c r="BF172">
        <v>3</v>
      </c>
      <c r="BG172">
        <v>2</v>
      </c>
      <c r="BH172">
        <v>2</v>
      </c>
      <c r="BI172">
        <v>3</v>
      </c>
      <c r="BJ172">
        <v>3</v>
      </c>
      <c r="BK172">
        <v>2</v>
      </c>
      <c r="BL172" t="str">
        <f t="shared" si="38"/>
        <v/>
      </c>
      <c r="BM172">
        <f t="shared" si="39"/>
        <v>1</v>
      </c>
      <c r="BN172">
        <v>1</v>
      </c>
      <c r="BO172">
        <v>1</v>
      </c>
      <c r="BP172" t="str">
        <f t="shared" si="40"/>
        <v>NONE</v>
      </c>
      <c r="CA172">
        <f t="shared" si="41"/>
        <v>0</v>
      </c>
      <c r="CB172">
        <v>1</v>
      </c>
      <c r="CF172">
        <v>1</v>
      </c>
      <c r="CJ172" t="s">
        <v>402</v>
      </c>
      <c r="CK172" s="1">
        <v>41642</v>
      </c>
      <c r="CL172" s="2">
        <v>0.57952546296296303</v>
      </c>
    </row>
    <row r="173" spans="1:90" x14ac:dyDescent="0.3">
      <c r="A173">
        <v>2066</v>
      </c>
      <c r="B173">
        <f t="shared" si="28"/>
        <v>0</v>
      </c>
      <c r="C173">
        <v>2014</v>
      </c>
      <c r="D173" t="s">
        <v>75</v>
      </c>
      <c r="E173" t="s">
        <v>357</v>
      </c>
      <c r="F173" t="s">
        <v>95</v>
      </c>
      <c r="G173">
        <f t="shared" si="29"/>
        <v>1</v>
      </c>
      <c r="H173">
        <f t="shared" si="30"/>
        <v>1</v>
      </c>
      <c r="I173">
        <f t="shared" si="31"/>
        <v>1</v>
      </c>
      <c r="J173">
        <f t="shared" si="32"/>
        <v>0</v>
      </c>
      <c r="P173" t="s">
        <v>79</v>
      </c>
      <c r="Q173" t="s">
        <v>80</v>
      </c>
      <c r="R173" t="s">
        <v>403</v>
      </c>
      <c r="S173">
        <f t="shared" si="33"/>
        <v>0</v>
      </c>
      <c r="T173">
        <f t="shared" si="34"/>
        <v>3</v>
      </c>
      <c r="U173" t="str">
        <f t="shared" si="35"/>
        <v>NO</v>
      </c>
      <c r="V173" t="str">
        <f t="shared" si="36"/>
        <v>FALSE</v>
      </c>
      <c r="W173">
        <v>1</v>
      </c>
      <c r="AC173" t="s">
        <v>105</v>
      </c>
      <c r="AD173">
        <f t="shared" si="37"/>
        <v>3</v>
      </c>
      <c r="AJ173">
        <v>1</v>
      </c>
      <c r="AM173">
        <v>1</v>
      </c>
      <c r="AN173">
        <v>1</v>
      </c>
      <c r="AR173">
        <v>2</v>
      </c>
      <c r="AS173">
        <v>4</v>
      </c>
      <c r="AT173">
        <v>2</v>
      </c>
      <c r="AU173">
        <v>2</v>
      </c>
      <c r="AV173">
        <v>4</v>
      </c>
      <c r="AW173">
        <v>4</v>
      </c>
      <c r="AX173">
        <v>4</v>
      </c>
      <c r="AY173">
        <v>3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2</v>
      </c>
      <c r="BH173">
        <v>2</v>
      </c>
      <c r="BI173">
        <v>4</v>
      </c>
      <c r="BJ173">
        <v>4</v>
      </c>
      <c r="BK173">
        <v>4</v>
      </c>
      <c r="BL173">
        <f t="shared" si="38"/>
        <v>1</v>
      </c>
      <c r="BM173" t="str">
        <f t="shared" si="39"/>
        <v/>
      </c>
      <c r="BN173">
        <v>3</v>
      </c>
      <c r="BO173">
        <v>3</v>
      </c>
      <c r="BP173" t="str">
        <f t="shared" si="40"/>
        <v>NONE</v>
      </c>
      <c r="BQ173">
        <v>1</v>
      </c>
      <c r="CA173">
        <f t="shared" si="41"/>
        <v>0</v>
      </c>
      <c r="CB173">
        <v>1</v>
      </c>
      <c r="CC173">
        <v>1</v>
      </c>
      <c r="CF173">
        <v>1</v>
      </c>
      <c r="CJ173" t="s">
        <v>404</v>
      </c>
      <c r="CK173" s="1">
        <v>41642</v>
      </c>
      <c r="CL173" s="2">
        <v>0.56510416666666663</v>
      </c>
    </row>
    <row r="174" spans="1:90" x14ac:dyDescent="0.3">
      <c r="A174">
        <v>2065</v>
      </c>
      <c r="B174">
        <f t="shared" si="28"/>
        <v>0</v>
      </c>
      <c r="C174">
        <v>2014</v>
      </c>
      <c r="D174" t="s">
        <v>75</v>
      </c>
      <c r="E174" t="s">
        <v>357</v>
      </c>
      <c r="F174" t="s">
        <v>86</v>
      </c>
      <c r="G174">
        <f t="shared" si="29"/>
        <v>2</v>
      </c>
      <c r="H174">
        <f t="shared" si="30"/>
        <v>0</v>
      </c>
      <c r="I174">
        <f t="shared" si="31"/>
        <v>0</v>
      </c>
      <c r="J174">
        <f t="shared" si="32"/>
        <v>0</v>
      </c>
      <c r="P174" t="s">
        <v>79</v>
      </c>
      <c r="Q174" t="s">
        <v>90</v>
      </c>
      <c r="R174" t="s">
        <v>185</v>
      </c>
      <c r="S174">
        <f t="shared" si="33"/>
        <v>0</v>
      </c>
      <c r="T174">
        <f t="shared" si="34"/>
        <v>1</v>
      </c>
      <c r="U174" t="str">
        <f t="shared" si="35"/>
        <v>NO</v>
      </c>
      <c r="V174" t="str">
        <f t="shared" si="36"/>
        <v>FALSE</v>
      </c>
      <c r="X174">
        <v>1</v>
      </c>
      <c r="AC174" t="s">
        <v>87</v>
      </c>
      <c r="AD174">
        <f t="shared" si="37"/>
        <v>0</v>
      </c>
      <c r="AR174">
        <v>3</v>
      </c>
      <c r="AS174">
        <v>4</v>
      </c>
      <c r="AT174">
        <v>2</v>
      </c>
      <c r="AU174">
        <v>2</v>
      </c>
      <c r="AV174">
        <v>3</v>
      </c>
      <c r="AW174">
        <v>3</v>
      </c>
      <c r="AX174">
        <v>4</v>
      </c>
      <c r="AY174">
        <v>2</v>
      </c>
      <c r="AZ174">
        <v>4</v>
      </c>
      <c r="BA174">
        <v>4</v>
      </c>
      <c r="BB174">
        <v>3</v>
      </c>
      <c r="BC174">
        <v>4</v>
      </c>
      <c r="BD174">
        <v>2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1</v>
      </c>
      <c r="BL174" t="str">
        <f t="shared" si="38"/>
        <v/>
      </c>
      <c r="BM174">
        <f t="shared" si="39"/>
        <v>1</v>
      </c>
      <c r="BN174">
        <v>4</v>
      </c>
      <c r="BO174">
        <v>3</v>
      </c>
      <c r="BP174" t="str">
        <f t="shared" si="40"/>
        <v>OK</v>
      </c>
      <c r="CA174">
        <f t="shared" si="41"/>
        <v>0</v>
      </c>
      <c r="CH174">
        <v>1</v>
      </c>
      <c r="CJ174" t="s">
        <v>405</v>
      </c>
      <c r="CK174" s="1">
        <v>41642</v>
      </c>
      <c r="CL174" s="2">
        <v>0.5539236111111111</v>
      </c>
    </row>
    <row r="175" spans="1:90" x14ac:dyDescent="0.3">
      <c r="A175">
        <v>2064</v>
      </c>
      <c r="B175">
        <f t="shared" si="28"/>
        <v>0</v>
      </c>
      <c r="C175">
        <v>2014</v>
      </c>
      <c r="D175" t="s">
        <v>75</v>
      </c>
      <c r="E175" t="s">
        <v>357</v>
      </c>
      <c r="F175" t="s">
        <v>86</v>
      </c>
      <c r="G175">
        <f t="shared" si="29"/>
        <v>2</v>
      </c>
      <c r="H175">
        <f t="shared" si="30"/>
        <v>0</v>
      </c>
      <c r="I175">
        <f t="shared" si="31"/>
        <v>0</v>
      </c>
      <c r="J175">
        <f t="shared" si="32"/>
        <v>0</v>
      </c>
      <c r="P175" t="s">
        <v>79</v>
      </c>
      <c r="Q175" t="s">
        <v>90</v>
      </c>
      <c r="R175" t="s">
        <v>90</v>
      </c>
      <c r="S175">
        <f t="shared" si="33"/>
        <v>0</v>
      </c>
      <c r="T175">
        <f t="shared" si="34"/>
        <v>1</v>
      </c>
      <c r="U175" t="str">
        <f t="shared" si="35"/>
        <v>NO</v>
      </c>
      <c r="V175" t="str">
        <f t="shared" si="36"/>
        <v>FALSE</v>
      </c>
      <c r="X175">
        <v>1</v>
      </c>
      <c r="AC175" t="s">
        <v>406</v>
      </c>
      <c r="AD175">
        <f t="shared" si="37"/>
        <v>0</v>
      </c>
      <c r="AR175">
        <v>1</v>
      </c>
      <c r="AS175">
        <v>5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5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5</v>
      </c>
      <c r="BJ175">
        <v>2</v>
      </c>
      <c r="BK175">
        <v>1</v>
      </c>
      <c r="BL175" t="str">
        <f t="shared" si="38"/>
        <v/>
      </c>
      <c r="BM175">
        <f t="shared" si="39"/>
        <v>1</v>
      </c>
      <c r="BN175">
        <v>1</v>
      </c>
      <c r="BO175">
        <v>1</v>
      </c>
      <c r="BP175" t="str">
        <f t="shared" si="40"/>
        <v>NONE</v>
      </c>
      <c r="BV175">
        <v>1</v>
      </c>
      <c r="BX175">
        <v>1</v>
      </c>
      <c r="CA175">
        <f t="shared" si="41"/>
        <v>0</v>
      </c>
      <c r="CF175">
        <v>1</v>
      </c>
      <c r="CJ175" t="s">
        <v>407</v>
      </c>
      <c r="CK175" s="1">
        <v>41642</v>
      </c>
      <c r="CL175" s="2">
        <v>0.52131944444444445</v>
      </c>
    </row>
    <row r="176" spans="1:90" x14ac:dyDescent="0.3">
      <c r="A176">
        <v>2063</v>
      </c>
      <c r="B176">
        <f t="shared" si="28"/>
        <v>0</v>
      </c>
      <c r="C176">
        <v>2014</v>
      </c>
      <c r="D176" t="s">
        <v>75</v>
      </c>
      <c r="E176" t="s">
        <v>360</v>
      </c>
      <c r="F176" t="s">
        <v>351</v>
      </c>
      <c r="G176">
        <f t="shared" si="29"/>
        <v>7</v>
      </c>
      <c r="H176">
        <f t="shared" si="30"/>
        <v>1</v>
      </c>
      <c r="I176">
        <f t="shared" si="31"/>
        <v>1</v>
      </c>
      <c r="J176">
        <f t="shared" si="32"/>
        <v>0</v>
      </c>
      <c r="P176" t="s">
        <v>79</v>
      </c>
      <c r="Q176" t="s">
        <v>90</v>
      </c>
      <c r="R176" t="s">
        <v>81</v>
      </c>
      <c r="S176">
        <f t="shared" si="33"/>
        <v>1</v>
      </c>
      <c r="T176">
        <f t="shared" si="34"/>
        <v>3</v>
      </c>
      <c r="U176" t="str">
        <f t="shared" si="35"/>
        <v>NO</v>
      </c>
      <c r="V176" t="str">
        <f t="shared" si="36"/>
        <v>FALSE</v>
      </c>
      <c r="W176">
        <v>1</v>
      </c>
      <c r="AC176" t="s">
        <v>87</v>
      </c>
      <c r="AD176">
        <f t="shared" si="37"/>
        <v>1</v>
      </c>
      <c r="AN176">
        <v>1</v>
      </c>
      <c r="AR176">
        <v>4</v>
      </c>
      <c r="AS176">
        <v>4</v>
      </c>
      <c r="AT176">
        <v>1</v>
      </c>
      <c r="AU176">
        <v>1</v>
      </c>
      <c r="AV176">
        <v>3</v>
      </c>
      <c r="AW176">
        <v>3</v>
      </c>
      <c r="AX176">
        <v>4</v>
      </c>
      <c r="AY176">
        <v>2</v>
      </c>
      <c r="AZ176">
        <v>4</v>
      </c>
      <c r="BA176">
        <v>4</v>
      </c>
      <c r="BB176">
        <v>3</v>
      </c>
      <c r="BC176">
        <v>4</v>
      </c>
      <c r="BD176">
        <v>1</v>
      </c>
      <c r="BE176">
        <v>3</v>
      </c>
      <c r="BF176">
        <v>4</v>
      </c>
      <c r="BG176">
        <v>1</v>
      </c>
      <c r="BH176">
        <v>2</v>
      </c>
      <c r="BI176">
        <v>3</v>
      </c>
      <c r="BJ176">
        <v>3</v>
      </c>
      <c r="BK176">
        <v>3</v>
      </c>
      <c r="BL176" t="str">
        <f t="shared" si="38"/>
        <v/>
      </c>
      <c r="BM176" t="str">
        <f t="shared" si="39"/>
        <v/>
      </c>
      <c r="BN176">
        <v>1</v>
      </c>
      <c r="BO176">
        <v>1</v>
      </c>
      <c r="BP176" t="str">
        <f t="shared" si="40"/>
        <v>NONE</v>
      </c>
      <c r="CA176">
        <f t="shared" si="41"/>
        <v>0</v>
      </c>
      <c r="CF176">
        <v>1</v>
      </c>
      <c r="CJ176" t="s">
        <v>408</v>
      </c>
      <c r="CK176" s="1">
        <v>41642</v>
      </c>
      <c r="CL176" s="2">
        <v>0.50716435185185182</v>
      </c>
    </row>
    <row r="177" spans="1:90" x14ac:dyDescent="0.3">
      <c r="A177">
        <v>2062</v>
      </c>
      <c r="B177">
        <f t="shared" si="28"/>
        <v>0</v>
      </c>
      <c r="C177">
        <v>2014</v>
      </c>
      <c r="D177" t="s">
        <v>75</v>
      </c>
      <c r="E177" t="s">
        <v>360</v>
      </c>
      <c r="F177" t="s">
        <v>86</v>
      </c>
      <c r="G177">
        <f t="shared" si="29"/>
        <v>2</v>
      </c>
      <c r="H177">
        <f t="shared" si="30"/>
        <v>1</v>
      </c>
      <c r="I177">
        <f t="shared" si="31"/>
        <v>1</v>
      </c>
      <c r="J177">
        <f t="shared" si="32"/>
        <v>0</v>
      </c>
      <c r="P177" t="s">
        <v>79</v>
      </c>
      <c r="Q177" t="s">
        <v>80</v>
      </c>
      <c r="R177" t="s">
        <v>81</v>
      </c>
      <c r="S177">
        <f t="shared" si="33"/>
        <v>1</v>
      </c>
      <c r="T177">
        <f t="shared" si="34"/>
        <v>4</v>
      </c>
      <c r="U177" t="str">
        <f t="shared" si="35"/>
        <v>YES</v>
      </c>
      <c r="V177" t="str">
        <f t="shared" si="36"/>
        <v>FALSE</v>
      </c>
      <c r="W177">
        <v>1</v>
      </c>
      <c r="AC177" t="s">
        <v>109</v>
      </c>
      <c r="AD177">
        <f t="shared" si="37"/>
        <v>4</v>
      </c>
      <c r="AG177">
        <v>1</v>
      </c>
      <c r="AH177">
        <v>1</v>
      </c>
      <c r="AM177">
        <v>1</v>
      </c>
      <c r="AN177">
        <v>1</v>
      </c>
      <c r="AR177">
        <v>2</v>
      </c>
      <c r="AS177">
        <v>4</v>
      </c>
      <c r="AT177">
        <v>2</v>
      </c>
      <c r="AU177">
        <v>2</v>
      </c>
      <c r="AV177">
        <v>3</v>
      </c>
      <c r="AW177">
        <v>3</v>
      </c>
      <c r="AX177">
        <v>4</v>
      </c>
      <c r="AY177">
        <v>4</v>
      </c>
      <c r="AZ177">
        <v>4</v>
      </c>
      <c r="BA177">
        <v>3</v>
      </c>
      <c r="BB177">
        <v>4</v>
      </c>
      <c r="BC177">
        <v>4</v>
      </c>
      <c r="BD177">
        <v>2</v>
      </c>
      <c r="BE177">
        <v>3</v>
      </c>
      <c r="BF177">
        <v>4</v>
      </c>
      <c r="BG177">
        <v>3</v>
      </c>
      <c r="BH177">
        <v>2</v>
      </c>
      <c r="BI177">
        <v>4</v>
      </c>
      <c r="BJ177">
        <v>4</v>
      </c>
      <c r="BK177">
        <v>3</v>
      </c>
      <c r="BL177" t="str">
        <f t="shared" si="38"/>
        <v/>
      </c>
      <c r="BM177" t="str">
        <f t="shared" si="39"/>
        <v/>
      </c>
      <c r="BN177">
        <v>2</v>
      </c>
      <c r="BO177">
        <v>2</v>
      </c>
      <c r="BP177" t="str">
        <f t="shared" si="40"/>
        <v>NONE</v>
      </c>
      <c r="BQ177">
        <v>1</v>
      </c>
      <c r="CA177">
        <f t="shared" si="41"/>
        <v>0</v>
      </c>
      <c r="CB177">
        <v>1</v>
      </c>
      <c r="CE177">
        <v>1</v>
      </c>
      <c r="CF177">
        <v>1</v>
      </c>
      <c r="CJ177" t="s">
        <v>409</v>
      </c>
      <c r="CK177" s="1">
        <v>41642</v>
      </c>
      <c r="CL177" s="2">
        <v>0.48954861111111114</v>
      </c>
    </row>
    <row r="178" spans="1:90" x14ac:dyDescent="0.3">
      <c r="A178">
        <v>2061</v>
      </c>
      <c r="B178">
        <f t="shared" si="28"/>
        <v>0</v>
      </c>
      <c r="C178">
        <v>2014</v>
      </c>
      <c r="D178" t="s">
        <v>75</v>
      </c>
      <c r="E178" t="s">
        <v>348</v>
      </c>
      <c r="F178" t="s">
        <v>95</v>
      </c>
      <c r="G178">
        <f t="shared" si="29"/>
        <v>1</v>
      </c>
      <c r="H178">
        <f t="shared" si="30"/>
        <v>1</v>
      </c>
      <c r="I178">
        <f t="shared" si="31"/>
        <v>1</v>
      </c>
      <c r="J178">
        <f t="shared" si="32"/>
        <v>0</v>
      </c>
      <c r="P178" t="s">
        <v>79</v>
      </c>
      <c r="Q178" t="s">
        <v>80</v>
      </c>
      <c r="R178" t="s">
        <v>81</v>
      </c>
      <c r="S178">
        <f t="shared" si="33"/>
        <v>1</v>
      </c>
      <c r="T178">
        <f t="shared" si="34"/>
        <v>4</v>
      </c>
      <c r="U178" t="str">
        <f t="shared" si="35"/>
        <v>YES</v>
      </c>
      <c r="V178" t="str">
        <f t="shared" si="36"/>
        <v>FALSE</v>
      </c>
      <c r="W178">
        <v>1</v>
      </c>
      <c r="AC178" t="s">
        <v>256</v>
      </c>
      <c r="AD178">
        <f t="shared" si="37"/>
        <v>0</v>
      </c>
      <c r="AR178">
        <v>2</v>
      </c>
      <c r="AS178">
        <v>3</v>
      </c>
      <c r="AT178">
        <v>1</v>
      </c>
      <c r="AU178">
        <v>1</v>
      </c>
      <c r="AV178">
        <v>1</v>
      </c>
      <c r="AW178">
        <v>1</v>
      </c>
      <c r="AX178">
        <v>5</v>
      </c>
      <c r="AY178">
        <v>5</v>
      </c>
      <c r="AZ178">
        <v>1</v>
      </c>
      <c r="BA178">
        <v>1</v>
      </c>
      <c r="BB178">
        <v>3</v>
      </c>
      <c r="BC178">
        <v>1</v>
      </c>
      <c r="BD178">
        <v>1</v>
      </c>
      <c r="BE178">
        <v>1</v>
      </c>
      <c r="BF178">
        <v>3</v>
      </c>
      <c r="BG178">
        <v>1</v>
      </c>
      <c r="BH178">
        <v>1</v>
      </c>
      <c r="BI178">
        <v>3</v>
      </c>
      <c r="BJ178">
        <v>5</v>
      </c>
      <c r="BK178">
        <v>1</v>
      </c>
      <c r="BL178" t="str">
        <f t="shared" si="38"/>
        <v/>
      </c>
      <c r="BM178">
        <f t="shared" si="39"/>
        <v>1</v>
      </c>
      <c r="BN178">
        <v>1</v>
      </c>
      <c r="BO178">
        <v>1</v>
      </c>
      <c r="BP178" t="str">
        <f t="shared" si="40"/>
        <v>NONE</v>
      </c>
      <c r="CA178">
        <f t="shared" si="41"/>
        <v>0</v>
      </c>
      <c r="CE178">
        <v>1</v>
      </c>
      <c r="CF178">
        <v>1</v>
      </c>
      <c r="CJ178" t="s">
        <v>410</v>
      </c>
      <c r="CK178" s="1">
        <v>41642</v>
      </c>
      <c r="CL178" s="2">
        <v>0.39371527777777776</v>
      </c>
    </row>
    <row r="179" spans="1:90" x14ac:dyDescent="0.3">
      <c r="A179">
        <v>2060</v>
      </c>
      <c r="B179">
        <f t="shared" si="28"/>
        <v>5</v>
      </c>
      <c r="C179">
        <v>2014</v>
      </c>
      <c r="D179" t="s">
        <v>411</v>
      </c>
      <c r="E179" t="s">
        <v>357</v>
      </c>
      <c r="F179" t="s">
        <v>351</v>
      </c>
      <c r="G179">
        <f t="shared" si="29"/>
        <v>7</v>
      </c>
      <c r="H179">
        <f t="shared" si="30"/>
        <v>1</v>
      </c>
      <c r="I179">
        <f t="shared" si="31"/>
        <v>1</v>
      </c>
      <c r="J179">
        <f t="shared" si="32"/>
        <v>0</v>
      </c>
      <c r="K179" t="s">
        <v>78</v>
      </c>
      <c r="L179" t="s">
        <v>78</v>
      </c>
      <c r="M179" t="s">
        <v>78</v>
      </c>
      <c r="N179" t="s">
        <v>78</v>
      </c>
      <c r="O179" t="s">
        <v>78</v>
      </c>
      <c r="P179" t="s">
        <v>79</v>
      </c>
      <c r="Q179" t="s">
        <v>80</v>
      </c>
      <c r="R179" t="s">
        <v>81</v>
      </c>
      <c r="S179">
        <f t="shared" si="33"/>
        <v>1</v>
      </c>
      <c r="T179">
        <f t="shared" si="34"/>
        <v>3</v>
      </c>
      <c r="U179" t="str">
        <f t="shared" si="35"/>
        <v>NO</v>
      </c>
      <c r="V179" t="str">
        <f t="shared" si="36"/>
        <v>FALSE</v>
      </c>
      <c r="Y179">
        <v>1</v>
      </c>
      <c r="AC179" t="s">
        <v>87</v>
      </c>
      <c r="AD179">
        <f t="shared" si="37"/>
        <v>6</v>
      </c>
      <c r="AG179">
        <v>1</v>
      </c>
      <c r="AH179">
        <v>1</v>
      </c>
      <c r="AJ179">
        <v>1</v>
      </c>
      <c r="AM179">
        <v>1</v>
      </c>
      <c r="AN179">
        <v>1</v>
      </c>
      <c r="AP179">
        <v>1</v>
      </c>
      <c r="AR179">
        <v>5</v>
      </c>
      <c r="AS179">
        <v>1</v>
      </c>
      <c r="AT179">
        <v>2</v>
      </c>
      <c r="AU179">
        <v>1</v>
      </c>
      <c r="AV179">
        <v>4</v>
      </c>
      <c r="AW179">
        <v>3</v>
      </c>
      <c r="AX179">
        <v>4</v>
      </c>
      <c r="AY179">
        <v>5</v>
      </c>
      <c r="AZ179">
        <v>5</v>
      </c>
      <c r="BA179">
        <v>4</v>
      </c>
      <c r="BB179">
        <v>3</v>
      </c>
      <c r="BC179">
        <v>3</v>
      </c>
      <c r="BD179">
        <v>5</v>
      </c>
      <c r="BE179">
        <v>5</v>
      </c>
      <c r="BF179">
        <v>5</v>
      </c>
      <c r="BG179">
        <v>5</v>
      </c>
      <c r="BH179">
        <v>3</v>
      </c>
      <c r="BI179">
        <v>5</v>
      </c>
      <c r="BJ179">
        <v>5</v>
      </c>
      <c r="BK179">
        <v>4</v>
      </c>
      <c r="BL179">
        <f t="shared" si="38"/>
        <v>1</v>
      </c>
      <c r="BM179" t="str">
        <f t="shared" si="39"/>
        <v/>
      </c>
      <c r="BN179">
        <v>4</v>
      </c>
      <c r="BO179">
        <v>4</v>
      </c>
      <c r="BP179" t="str">
        <f t="shared" si="40"/>
        <v>OK</v>
      </c>
      <c r="BV179">
        <v>1</v>
      </c>
      <c r="BX179">
        <v>1</v>
      </c>
      <c r="CA179">
        <f t="shared" si="41"/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J179" t="s">
        <v>412</v>
      </c>
      <c r="CK179" s="1">
        <v>41642</v>
      </c>
      <c r="CL179" s="2">
        <v>0.32837962962962963</v>
      </c>
    </row>
    <row r="180" spans="1:90" x14ac:dyDescent="0.3">
      <c r="A180">
        <v>2059</v>
      </c>
      <c r="B180">
        <f t="shared" si="28"/>
        <v>0</v>
      </c>
      <c r="C180">
        <v>2014</v>
      </c>
      <c r="D180" t="s">
        <v>75</v>
      </c>
      <c r="E180" t="s">
        <v>360</v>
      </c>
      <c r="F180" t="s">
        <v>86</v>
      </c>
      <c r="G180">
        <f t="shared" si="29"/>
        <v>2</v>
      </c>
      <c r="H180">
        <f t="shared" si="30"/>
        <v>0</v>
      </c>
      <c r="I180">
        <f t="shared" si="31"/>
        <v>1</v>
      </c>
      <c r="J180">
        <f t="shared" si="32"/>
        <v>1</v>
      </c>
      <c r="P180" t="s">
        <v>79</v>
      </c>
      <c r="Q180" t="s">
        <v>90</v>
      </c>
      <c r="R180" t="s">
        <v>96</v>
      </c>
      <c r="S180">
        <f t="shared" si="33"/>
        <v>0</v>
      </c>
      <c r="T180">
        <f t="shared" si="34"/>
        <v>2</v>
      </c>
      <c r="U180" t="str">
        <f t="shared" si="35"/>
        <v>NO</v>
      </c>
      <c r="V180" t="str">
        <f t="shared" si="36"/>
        <v>FALSE</v>
      </c>
      <c r="W180">
        <v>1</v>
      </c>
      <c r="AC180" t="s">
        <v>109</v>
      </c>
      <c r="AD180">
        <f t="shared" si="37"/>
        <v>5</v>
      </c>
      <c r="AH180">
        <v>1</v>
      </c>
      <c r="AJ180">
        <v>1</v>
      </c>
      <c r="AN180">
        <v>1</v>
      </c>
      <c r="AO180">
        <v>1</v>
      </c>
      <c r="AP180">
        <v>1</v>
      </c>
      <c r="AR180">
        <v>5</v>
      </c>
      <c r="AS180">
        <v>4</v>
      </c>
      <c r="AT180">
        <v>3</v>
      </c>
      <c r="AU180">
        <v>2</v>
      </c>
      <c r="AV180">
        <v>3</v>
      </c>
      <c r="AW180">
        <v>2</v>
      </c>
      <c r="AX180">
        <v>5</v>
      </c>
      <c r="AY180">
        <v>1</v>
      </c>
      <c r="AZ180">
        <v>4</v>
      </c>
      <c r="BA180">
        <v>1</v>
      </c>
      <c r="BB180">
        <v>4</v>
      </c>
      <c r="BC180">
        <v>3</v>
      </c>
      <c r="BD180">
        <v>2</v>
      </c>
      <c r="BE180">
        <v>4</v>
      </c>
      <c r="BF180">
        <v>4</v>
      </c>
      <c r="BG180">
        <v>2</v>
      </c>
      <c r="BH180">
        <v>4</v>
      </c>
      <c r="BI180">
        <v>5</v>
      </c>
      <c r="BJ180">
        <v>4</v>
      </c>
      <c r="BK180">
        <v>2</v>
      </c>
      <c r="BL180" t="str">
        <f t="shared" si="38"/>
        <v/>
      </c>
      <c r="BM180">
        <f t="shared" si="39"/>
        <v>1</v>
      </c>
      <c r="BN180">
        <v>3</v>
      </c>
      <c r="BO180">
        <v>1</v>
      </c>
      <c r="BP180" t="str">
        <f t="shared" si="40"/>
        <v>NONE</v>
      </c>
      <c r="BQ180">
        <v>1</v>
      </c>
      <c r="BU180">
        <v>1</v>
      </c>
      <c r="BX180">
        <v>1</v>
      </c>
      <c r="CA180">
        <f t="shared" si="41"/>
        <v>1</v>
      </c>
      <c r="CC180">
        <v>1</v>
      </c>
      <c r="CJ180" t="s">
        <v>413</v>
      </c>
      <c r="CK180" s="1">
        <v>41642</v>
      </c>
      <c r="CL180" s="2">
        <v>4.7060185185185184E-2</v>
      </c>
    </row>
    <row r="181" spans="1:90" x14ac:dyDescent="0.3">
      <c r="A181">
        <v>2058</v>
      </c>
      <c r="B181">
        <f t="shared" si="28"/>
        <v>0</v>
      </c>
      <c r="C181">
        <v>2014</v>
      </c>
      <c r="D181" t="s">
        <v>75</v>
      </c>
      <c r="E181" t="s">
        <v>360</v>
      </c>
      <c r="F181" t="s">
        <v>351</v>
      </c>
      <c r="G181">
        <f t="shared" si="29"/>
        <v>7</v>
      </c>
      <c r="H181">
        <f t="shared" si="30"/>
        <v>1</v>
      </c>
      <c r="I181">
        <f t="shared" si="31"/>
        <v>1</v>
      </c>
      <c r="J181">
        <f t="shared" si="32"/>
        <v>0</v>
      </c>
      <c r="P181" t="s">
        <v>79</v>
      </c>
      <c r="Q181" t="s">
        <v>80</v>
      </c>
      <c r="R181" t="s">
        <v>90</v>
      </c>
      <c r="S181">
        <f t="shared" si="33"/>
        <v>0</v>
      </c>
      <c r="T181">
        <f t="shared" si="34"/>
        <v>3</v>
      </c>
      <c r="U181" t="str">
        <f t="shared" si="35"/>
        <v>NO</v>
      </c>
      <c r="V181" t="str">
        <f t="shared" si="36"/>
        <v>FALSE</v>
      </c>
      <c r="W181">
        <v>1</v>
      </c>
      <c r="AC181" t="s">
        <v>349</v>
      </c>
      <c r="AD181">
        <f t="shared" si="37"/>
        <v>2</v>
      </c>
      <c r="AH181">
        <v>1</v>
      </c>
      <c r="AN181">
        <v>1</v>
      </c>
      <c r="AR181">
        <v>4</v>
      </c>
      <c r="AS181">
        <v>4</v>
      </c>
      <c r="AT181">
        <v>4</v>
      </c>
      <c r="AU181">
        <v>2</v>
      </c>
      <c r="AV181">
        <v>4</v>
      </c>
      <c r="AW181">
        <v>3</v>
      </c>
      <c r="AX181">
        <v>4</v>
      </c>
      <c r="AY181">
        <v>2</v>
      </c>
      <c r="AZ181">
        <v>2</v>
      </c>
      <c r="BA181">
        <v>4</v>
      </c>
      <c r="BB181">
        <v>4</v>
      </c>
      <c r="BC181">
        <v>4</v>
      </c>
      <c r="BD181">
        <v>4</v>
      </c>
      <c r="BE181">
        <v>3</v>
      </c>
      <c r="BF181">
        <v>4</v>
      </c>
      <c r="BG181">
        <v>2</v>
      </c>
      <c r="BH181">
        <v>2</v>
      </c>
      <c r="BI181">
        <v>4</v>
      </c>
      <c r="BJ181">
        <v>4</v>
      </c>
      <c r="BK181">
        <v>2</v>
      </c>
      <c r="BL181" t="str">
        <f t="shared" si="38"/>
        <v/>
      </c>
      <c r="BM181">
        <f t="shared" si="39"/>
        <v>1</v>
      </c>
      <c r="BN181">
        <v>3</v>
      </c>
      <c r="BO181">
        <v>3</v>
      </c>
      <c r="BP181" t="str">
        <f t="shared" si="40"/>
        <v>NONE</v>
      </c>
      <c r="BQ181">
        <v>1</v>
      </c>
      <c r="BX181">
        <v>1</v>
      </c>
      <c r="CA181">
        <f t="shared" si="41"/>
        <v>0</v>
      </c>
      <c r="CB181">
        <v>1</v>
      </c>
      <c r="CJ181" t="s">
        <v>414</v>
      </c>
      <c r="CK181" s="1">
        <v>41642</v>
      </c>
      <c r="CL181" s="2">
        <v>5.0462962962962961E-3</v>
      </c>
    </row>
    <row r="182" spans="1:90" x14ac:dyDescent="0.3">
      <c r="A182">
        <v>2057</v>
      </c>
      <c r="B182">
        <f t="shared" si="28"/>
        <v>0</v>
      </c>
      <c r="C182">
        <v>2014</v>
      </c>
      <c r="D182" t="s">
        <v>75</v>
      </c>
      <c r="E182" t="s">
        <v>348</v>
      </c>
      <c r="F182" t="s">
        <v>148</v>
      </c>
      <c r="G182">
        <f t="shared" si="29"/>
        <v>6</v>
      </c>
      <c r="H182">
        <f t="shared" si="30"/>
        <v>1</v>
      </c>
      <c r="I182">
        <f t="shared" si="31"/>
        <v>1</v>
      </c>
      <c r="J182">
        <f t="shared" si="32"/>
        <v>0</v>
      </c>
      <c r="P182" t="s">
        <v>79</v>
      </c>
      <c r="Q182" t="s">
        <v>80</v>
      </c>
      <c r="R182" t="s">
        <v>81</v>
      </c>
      <c r="S182">
        <f t="shared" si="33"/>
        <v>1</v>
      </c>
      <c r="T182">
        <f t="shared" si="34"/>
        <v>4</v>
      </c>
      <c r="U182" t="str">
        <f t="shared" si="35"/>
        <v>YES</v>
      </c>
      <c r="V182" t="str">
        <f t="shared" si="36"/>
        <v>FALSE</v>
      </c>
      <c r="W182">
        <v>1</v>
      </c>
      <c r="AC182" t="s">
        <v>87</v>
      </c>
      <c r="AD182">
        <f t="shared" si="37"/>
        <v>2</v>
      </c>
      <c r="AI182">
        <v>1</v>
      </c>
      <c r="AO182">
        <v>1</v>
      </c>
      <c r="AR182">
        <v>4</v>
      </c>
      <c r="AS182">
        <v>2</v>
      </c>
      <c r="AT182">
        <v>3</v>
      </c>
      <c r="AU182">
        <v>4</v>
      </c>
      <c r="AV182">
        <v>2</v>
      </c>
      <c r="AW182">
        <v>2</v>
      </c>
      <c r="AX182">
        <v>5</v>
      </c>
      <c r="AY182">
        <v>4</v>
      </c>
      <c r="AZ182">
        <v>1</v>
      </c>
      <c r="BA182">
        <v>5</v>
      </c>
      <c r="BB182">
        <v>4</v>
      </c>
      <c r="BC182">
        <v>4</v>
      </c>
      <c r="BD182">
        <v>2</v>
      </c>
      <c r="BE182">
        <v>5</v>
      </c>
      <c r="BF182">
        <v>4</v>
      </c>
      <c r="BG182">
        <v>4</v>
      </c>
      <c r="BH182">
        <v>4</v>
      </c>
      <c r="BI182">
        <v>5</v>
      </c>
      <c r="BJ182">
        <v>4</v>
      </c>
      <c r="BK182">
        <v>2</v>
      </c>
      <c r="BL182" t="str">
        <f t="shared" si="38"/>
        <v/>
      </c>
      <c r="BM182">
        <f t="shared" si="39"/>
        <v>1</v>
      </c>
      <c r="BN182">
        <v>3</v>
      </c>
      <c r="BO182">
        <v>2</v>
      </c>
      <c r="BP182" t="str">
        <f t="shared" si="40"/>
        <v>NONE</v>
      </c>
      <c r="BU182">
        <v>1</v>
      </c>
      <c r="CA182">
        <f t="shared" si="41"/>
        <v>0</v>
      </c>
      <c r="CB182">
        <v>1</v>
      </c>
      <c r="CF182">
        <v>1</v>
      </c>
      <c r="CJ182" t="s">
        <v>415</v>
      </c>
      <c r="CK182" s="1">
        <v>41641</v>
      </c>
      <c r="CL182" s="2">
        <v>0.96050925925925934</v>
      </c>
    </row>
    <row r="183" spans="1:90" x14ac:dyDescent="0.3">
      <c r="A183">
        <v>2056</v>
      </c>
      <c r="B183">
        <f t="shared" si="28"/>
        <v>0</v>
      </c>
      <c r="C183">
        <v>2014</v>
      </c>
      <c r="D183" t="s">
        <v>75</v>
      </c>
      <c r="E183" t="s">
        <v>360</v>
      </c>
      <c r="F183" t="s">
        <v>86</v>
      </c>
      <c r="G183">
        <f t="shared" si="29"/>
        <v>2</v>
      </c>
      <c r="H183">
        <f t="shared" si="30"/>
        <v>1</v>
      </c>
      <c r="I183">
        <f t="shared" si="31"/>
        <v>1</v>
      </c>
      <c r="J183">
        <f t="shared" si="32"/>
        <v>0</v>
      </c>
      <c r="P183" t="s">
        <v>79</v>
      </c>
      <c r="Q183" t="s">
        <v>80</v>
      </c>
      <c r="R183" t="s">
        <v>81</v>
      </c>
      <c r="S183">
        <f t="shared" si="33"/>
        <v>1</v>
      </c>
      <c r="T183">
        <f t="shared" si="34"/>
        <v>4</v>
      </c>
      <c r="U183" t="str">
        <f t="shared" si="35"/>
        <v>YES</v>
      </c>
      <c r="V183" t="str">
        <f t="shared" si="36"/>
        <v>FALSE</v>
      </c>
      <c r="W183">
        <v>1</v>
      </c>
      <c r="AC183" t="s">
        <v>109</v>
      </c>
      <c r="AD183">
        <f t="shared" si="37"/>
        <v>0</v>
      </c>
      <c r="AR183">
        <v>3</v>
      </c>
      <c r="AS183">
        <v>3</v>
      </c>
      <c r="AT183">
        <v>1</v>
      </c>
      <c r="AU183">
        <v>1</v>
      </c>
      <c r="AV183">
        <v>3</v>
      </c>
      <c r="AW183">
        <v>3</v>
      </c>
      <c r="AX183">
        <v>4</v>
      </c>
      <c r="AY183">
        <v>3</v>
      </c>
      <c r="AZ183">
        <v>1</v>
      </c>
      <c r="BA183">
        <v>1</v>
      </c>
      <c r="BB183">
        <v>2</v>
      </c>
      <c r="BC183">
        <v>3</v>
      </c>
      <c r="BD183">
        <v>3</v>
      </c>
      <c r="BE183">
        <v>4</v>
      </c>
      <c r="BF183">
        <v>2</v>
      </c>
      <c r="BG183">
        <v>2</v>
      </c>
      <c r="BH183">
        <v>2</v>
      </c>
      <c r="BI183">
        <v>3</v>
      </c>
      <c r="BJ183">
        <v>5</v>
      </c>
      <c r="BK183">
        <v>3</v>
      </c>
      <c r="BL183" t="str">
        <f t="shared" si="38"/>
        <v/>
      </c>
      <c r="BM183" t="str">
        <f t="shared" si="39"/>
        <v/>
      </c>
      <c r="BN183">
        <v>1</v>
      </c>
      <c r="BO183">
        <v>4</v>
      </c>
      <c r="BP183" t="str">
        <f t="shared" si="40"/>
        <v>OK</v>
      </c>
      <c r="CA183">
        <f t="shared" si="41"/>
        <v>0</v>
      </c>
      <c r="CB183">
        <v>1</v>
      </c>
      <c r="CE183">
        <v>1</v>
      </c>
      <c r="CF183">
        <v>1</v>
      </c>
      <c r="CI183">
        <v>1</v>
      </c>
      <c r="CJ183" t="s">
        <v>416</v>
      </c>
      <c r="CK183" s="1">
        <v>41641</v>
      </c>
      <c r="CL183" s="2">
        <v>0.95818287037037031</v>
      </c>
    </row>
    <row r="184" spans="1:90" x14ac:dyDescent="0.3">
      <c r="A184">
        <v>2055</v>
      </c>
      <c r="B184">
        <f t="shared" si="28"/>
        <v>0</v>
      </c>
      <c r="C184">
        <v>2014</v>
      </c>
      <c r="D184" t="s">
        <v>75</v>
      </c>
      <c r="E184" t="s">
        <v>348</v>
      </c>
      <c r="F184" t="s">
        <v>95</v>
      </c>
      <c r="G184">
        <f t="shared" si="29"/>
        <v>1</v>
      </c>
      <c r="H184">
        <f t="shared" si="30"/>
        <v>1</v>
      </c>
      <c r="I184">
        <f t="shared" si="31"/>
        <v>1</v>
      </c>
      <c r="J184">
        <f t="shared" si="32"/>
        <v>0</v>
      </c>
      <c r="P184" t="s">
        <v>79</v>
      </c>
      <c r="Q184" t="s">
        <v>80</v>
      </c>
      <c r="R184" t="s">
        <v>81</v>
      </c>
      <c r="S184">
        <f t="shared" si="33"/>
        <v>1</v>
      </c>
      <c r="T184">
        <f t="shared" si="34"/>
        <v>4</v>
      </c>
      <c r="U184" t="str">
        <f t="shared" si="35"/>
        <v>YES</v>
      </c>
      <c r="V184" t="str">
        <f t="shared" si="36"/>
        <v>FALSE</v>
      </c>
      <c r="W184">
        <v>1</v>
      </c>
      <c r="AC184" t="s">
        <v>91</v>
      </c>
      <c r="AD184">
        <f t="shared" si="37"/>
        <v>0</v>
      </c>
      <c r="AR184">
        <v>4</v>
      </c>
      <c r="AS184">
        <v>3</v>
      </c>
      <c r="AT184">
        <v>1</v>
      </c>
      <c r="AU184">
        <v>1</v>
      </c>
      <c r="AV184">
        <v>2</v>
      </c>
      <c r="AW184">
        <v>2</v>
      </c>
      <c r="AX184">
        <v>4</v>
      </c>
      <c r="AY184">
        <v>4</v>
      </c>
      <c r="AZ184">
        <v>2</v>
      </c>
      <c r="BA184">
        <v>5</v>
      </c>
      <c r="BB184">
        <v>5</v>
      </c>
      <c r="BC184">
        <v>5</v>
      </c>
      <c r="BD184">
        <v>2</v>
      </c>
      <c r="BE184">
        <v>5</v>
      </c>
      <c r="BF184">
        <v>4</v>
      </c>
      <c r="BG184">
        <v>3</v>
      </c>
      <c r="BH184">
        <v>2</v>
      </c>
      <c r="BI184">
        <v>5</v>
      </c>
      <c r="BJ184">
        <v>3</v>
      </c>
      <c r="BK184">
        <v>4</v>
      </c>
      <c r="BL184">
        <f t="shared" si="38"/>
        <v>1</v>
      </c>
      <c r="BM184" t="str">
        <f t="shared" si="39"/>
        <v/>
      </c>
      <c r="BN184">
        <v>1</v>
      </c>
      <c r="BO184">
        <v>2</v>
      </c>
      <c r="BP184" t="str">
        <f t="shared" si="40"/>
        <v>NONE</v>
      </c>
      <c r="BQ184">
        <v>1</v>
      </c>
      <c r="BW184">
        <v>1</v>
      </c>
      <c r="CA184">
        <f t="shared" si="41"/>
        <v>0</v>
      </c>
      <c r="CB184">
        <v>1</v>
      </c>
      <c r="CC184">
        <v>1</v>
      </c>
      <c r="CE184">
        <v>1</v>
      </c>
      <c r="CF184">
        <v>1</v>
      </c>
      <c r="CJ184" t="s">
        <v>417</v>
      </c>
      <c r="CK184" s="1">
        <v>41641</v>
      </c>
      <c r="CL184" s="2">
        <v>0.83471064814814822</v>
      </c>
    </row>
    <row r="185" spans="1:90" x14ac:dyDescent="0.3">
      <c r="A185">
        <v>2054</v>
      </c>
      <c r="B185">
        <f t="shared" si="28"/>
        <v>0</v>
      </c>
      <c r="C185">
        <v>2014</v>
      </c>
      <c r="D185" t="s">
        <v>75</v>
      </c>
      <c r="E185" t="s">
        <v>360</v>
      </c>
      <c r="F185" t="s">
        <v>86</v>
      </c>
      <c r="G185">
        <f t="shared" si="29"/>
        <v>2</v>
      </c>
      <c r="H185">
        <f t="shared" si="30"/>
        <v>0</v>
      </c>
      <c r="I185">
        <f t="shared" si="31"/>
        <v>1</v>
      </c>
      <c r="J185">
        <f t="shared" si="32"/>
        <v>1</v>
      </c>
      <c r="P185" t="s">
        <v>79</v>
      </c>
      <c r="Q185" t="s">
        <v>90</v>
      </c>
      <c r="R185" t="s">
        <v>96</v>
      </c>
      <c r="S185">
        <f t="shared" si="33"/>
        <v>0</v>
      </c>
      <c r="T185">
        <f t="shared" si="34"/>
        <v>2</v>
      </c>
      <c r="U185" t="str">
        <f t="shared" si="35"/>
        <v>NO</v>
      </c>
      <c r="V185" t="str">
        <f t="shared" si="36"/>
        <v>FALSE</v>
      </c>
      <c r="W185">
        <v>1</v>
      </c>
      <c r="AC185" t="s">
        <v>91</v>
      </c>
      <c r="AD185">
        <f t="shared" si="37"/>
        <v>1</v>
      </c>
      <c r="AM185">
        <v>1</v>
      </c>
      <c r="AR185">
        <v>2</v>
      </c>
      <c r="AS185">
        <v>5</v>
      </c>
      <c r="AT185">
        <v>1</v>
      </c>
      <c r="AU185">
        <v>1</v>
      </c>
      <c r="AV185">
        <v>2</v>
      </c>
      <c r="AW185">
        <v>1</v>
      </c>
      <c r="AX185">
        <v>2</v>
      </c>
      <c r="AY185">
        <v>2</v>
      </c>
      <c r="AZ185">
        <v>2</v>
      </c>
      <c r="BA185">
        <v>3</v>
      </c>
      <c r="BB185">
        <v>3</v>
      </c>
      <c r="BC185">
        <v>3</v>
      </c>
      <c r="BD185">
        <v>1</v>
      </c>
      <c r="BE185">
        <v>2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1</v>
      </c>
      <c r="BL185" t="str">
        <f t="shared" si="38"/>
        <v/>
      </c>
      <c r="BM185">
        <f t="shared" si="39"/>
        <v>1</v>
      </c>
      <c r="BN185">
        <v>1</v>
      </c>
      <c r="BO185">
        <v>1</v>
      </c>
      <c r="BP185" t="str">
        <f t="shared" si="40"/>
        <v>NONE</v>
      </c>
      <c r="BZ185">
        <v>1</v>
      </c>
      <c r="CA185">
        <f t="shared" si="41"/>
        <v>0</v>
      </c>
      <c r="CJ185" t="s">
        <v>418</v>
      </c>
      <c r="CK185" s="1">
        <v>41641</v>
      </c>
      <c r="CL185" s="2">
        <v>0.8131018518518518</v>
      </c>
    </row>
    <row r="186" spans="1:90" x14ac:dyDescent="0.3">
      <c r="A186">
        <v>2053</v>
      </c>
      <c r="B186">
        <f t="shared" si="28"/>
        <v>0</v>
      </c>
      <c r="C186">
        <v>2014</v>
      </c>
      <c r="D186" t="s">
        <v>75</v>
      </c>
      <c r="E186" t="s">
        <v>357</v>
      </c>
      <c r="F186" t="s">
        <v>131</v>
      </c>
      <c r="G186">
        <f t="shared" si="29"/>
        <v>3</v>
      </c>
      <c r="H186">
        <f t="shared" si="30"/>
        <v>0</v>
      </c>
      <c r="I186">
        <f t="shared" si="31"/>
        <v>1</v>
      </c>
      <c r="J186">
        <f t="shared" si="32"/>
        <v>1</v>
      </c>
      <c r="P186" t="s">
        <v>79</v>
      </c>
      <c r="Q186" t="s">
        <v>90</v>
      </c>
      <c r="R186" t="s">
        <v>96</v>
      </c>
      <c r="S186">
        <f t="shared" si="33"/>
        <v>0</v>
      </c>
      <c r="T186">
        <f t="shared" si="34"/>
        <v>2</v>
      </c>
      <c r="U186" t="str">
        <f t="shared" si="35"/>
        <v>NO</v>
      </c>
      <c r="V186" t="str">
        <f t="shared" si="36"/>
        <v>FALSE</v>
      </c>
      <c r="W186">
        <v>1</v>
      </c>
      <c r="AC186" t="s">
        <v>406</v>
      </c>
      <c r="AD186">
        <f t="shared" si="37"/>
        <v>0</v>
      </c>
      <c r="AR186">
        <v>3</v>
      </c>
      <c r="AS186">
        <v>4</v>
      </c>
      <c r="AT186">
        <v>1</v>
      </c>
      <c r="AU186">
        <v>2</v>
      </c>
      <c r="AV186">
        <v>4</v>
      </c>
      <c r="AW186">
        <v>4</v>
      </c>
      <c r="AX186">
        <v>5</v>
      </c>
      <c r="AY186">
        <v>1</v>
      </c>
      <c r="AZ186">
        <v>5</v>
      </c>
      <c r="BA186">
        <v>5</v>
      </c>
      <c r="BB186">
        <v>4</v>
      </c>
      <c r="BC186">
        <v>4</v>
      </c>
      <c r="BD186">
        <v>4</v>
      </c>
      <c r="BE186">
        <v>4</v>
      </c>
      <c r="BF186">
        <v>3</v>
      </c>
      <c r="BG186">
        <v>1</v>
      </c>
      <c r="BH186">
        <v>3</v>
      </c>
      <c r="BI186">
        <v>4</v>
      </c>
      <c r="BJ186">
        <v>4</v>
      </c>
      <c r="BK186">
        <v>2</v>
      </c>
      <c r="BL186" t="str">
        <f t="shared" si="38"/>
        <v/>
      </c>
      <c r="BM186">
        <f t="shared" si="39"/>
        <v>1</v>
      </c>
      <c r="BN186">
        <v>3</v>
      </c>
      <c r="BO186">
        <v>4</v>
      </c>
      <c r="BP186" t="str">
        <f t="shared" si="40"/>
        <v>OK</v>
      </c>
      <c r="BX186">
        <v>1</v>
      </c>
      <c r="CA186">
        <f t="shared" si="41"/>
        <v>0</v>
      </c>
      <c r="CE186">
        <v>1</v>
      </c>
      <c r="CF186">
        <v>1</v>
      </c>
      <c r="CI186">
        <v>1</v>
      </c>
      <c r="CJ186" t="s">
        <v>419</v>
      </c>
      <c r="CK186" s="1">
        <v>41641</v>
      </c>
      <c r="CL186" s="2">
        <v>0.80380787037037038</v>
      </c>
    </row>
    <row r="187" spans="1:90" x14ac:dyDescent="0.3">
      <c r="A187">
        <v>2052</v>
      </c>
      <c r="B187">
        <f t="shared" si="28"/>
        <v>0</v>
      </c>
      <c r="C187">
        <v>2014</v>
      </c>
      <c r="D187" t="s">
        <v>75</v>
      </c>
      <c r="E187" t="s">
        <v>357</v>
      </c>
      <c r="F187" t="s">
        <v>95</v>
      </c>
      <c r="G187">
        <f t="shared" si="29"/>
        <v>1</v>
      </c>
      <c r="H187">
        <f t="shared" si="30"/>
        <v>1</v>
      </c>
      <c r="I187">
        <f t="shared" si="31"/>
        <v>1</v>
      </c>
      <c r="J187">
        <f t="shared" si="32"/>
        <v>0</v>
      </c>
      <c r="P187" t="s">
        <v>79</v>
      </c>
      <c r="Q187" t="s">
        <v>80</v>
      </c>
      <c r="R187" t="s">
        <v>81</v>
      </c>
      <c r="S187">
        <f t="shared" si="33"/>
        <v>1</v>
      </c>
      <c r="T187">
        <f t="shared" si="34"/>
        <v>4</v>
      </c>
      <c r="U187" t="str">
        <f t="shared" si="35"/>
        <v>YES</v>
      </c>
      <c r="V187" t="str">
        <f t="shared" si="36"/>
        <v>FALSE</v>
      </c>
      <c r="W187">
        <v>1</v>
      </c>
      <c r="AC187" t="s">
        <v>406</v>
      </c>
      <c r="AD187">
        <f t="shared" si="37"/>
        <v>0</v>
      </c>
      <c r="BL187" t="str">
        <f t="shared" si="38"/>
        <v/>
      </c>
      <c r="BM187">
        <f t="shared" si="39"/>
        <v>1</v>
      </c>
      <c r="BP187" t="str">
        <f t="shared" si="40"/>
        <v>NONE</v>
      </c>
      <c r="CA187">
        <f t="shared" si="41"/>
        <v>0</v>
      </c>
      <c r="CJ187" t="s">
        <v>419</v>
      </c>
      <c r="CK187" s="1">
        <v>41641</v>
      </c>
      <c r="CL187" s="2">
        <v>0.80048611111111112</v>
      </c>
    </row>
    <row r="188" spans="1:90" x14ac:dyDescent="0.3">
      <c r="A188">
        <v>2051</v>
      </c>
      <c r="B188">
        <f t="shared" si="28"/>
        <v>0</v>
      </c>
      <c r="C188">
        <v>2014</v>
      </c>
      <c r="D188" t="s">
        <v>75</v>
      </c>
      <c r="E188" t="s">
        <v>348</v>
      </c>
      <c r="F188" t="s">
        <v>131</v>
      </c>
      <c r="G188">
        <f t="shared" si="29"/>
        <v>3</v>
      </c>
      <c r="H188">
        <f t="shared" si="30"/>
        <v>0</v>
      </c>
      <c r="I188">
        <f t="shared" si="31"/>
        <v>1</v>
      </c>
      <c r="J188">
        <f t="shared" si="32"/>
        <v>1</v>
      </c>
      <c r="P188" t="s">
        <v>79</v>
      </c>
      <c r="Q188" t="s">
        <v>90</v>
      </c>
      <c r="R188" t="s">
        <v>96</v>
      </c>
      <c r="S188">
        <f t="shared" si="33"/>
        <v>0</v>
      </c>
      <c r="T188">
        <f t="shared" si="34"/>
        <v>2</v>
      </c>
      <c r="U188" t="str">
        <f t="shared" si="35"/>
        <v>NO</v>
      </c>
      <c r="V188" t="str">
        <f t="shared" si="36"/>
        <v>FALSE</v>
      </c>
      <c r="W188">
        <v>1</v>
      </c>
      <c r="AC188" t="s">
        <v>105</v>
      </c>
      <c r="AD188">
        <f t="shared" si="37"/>
        <v>1</v>
      </c>
      <c r="AM188">
        <v>1</v>
      </c>
      <c r="AR188">
        <v>4</v>
      </c>
      <c r="AS188">
        <v>4</v>
      </c>
      <c r="AT188">
        <v>2</v>
      </c>
      <c r="AU188">
        <v>2</v>
      </c>
      <c r="AV188">
        <v>3</v>
      </c>
      <c r="AW188">
        <v>3</v>
      </c>
      <c r="AX188">
        <v>4</v>
      </c>
      <c r="AY188">
        <v>2</v>
      </c>
      <c r="AZ188">
        <v>4</v>
      </c>
      <c r="BA188">
        <v>3</v>
      </c>
      <c r="BB188">
        <v>3</v>
      </c>
      <c r="BC188">
        <v>3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4</v>
      </c>
      <c r="BJ188">
        <v>3</v>
      </c>
      <c r="BK188">
        <v>3</v>
      </c>
      <c r="BL188" t="str">
        <f t="shared" si="38"/>
        <v/>
      </c>
      <c r="BM188" t="str">
        <f t="shared" si="39"/>
        <v/>
      </c>
      <c r="BN188">
        <v>2</v>
      </c>
      <c r="BO188">
        <v>2</v>
      </c>
      <c r="BP188" t="str">
        <f t="shared" si="40"/>
        <v>NONE</v>
      </c>
      <c r="BX188">
        <v>1</v>
      </c>
      <c r="CA188">
        <f t="shared" si="41"/>
        <v>0</v>
      </c>
      <c r="CB188">
        <v>1</v>
      </c>
      <c r="CC188">
        <v>1</v>
      </c>
      <c r="CE188">
        <v>1</v>
      </c>
      <c r="CF188">
        <v>1</v>
      </c>
      <c r="CJ188" t="s">
        <v>420</v>
      </c>
      <c r="CK188" s="1">
        <v>41641</v>
      </c>
      <c r="CL188" s="2">
        <v>0.73342592592592604</v>
      </c>
    </row>
    <row r="189" spans="1:90" x14ac:dyDescent="0.3">
      <c r="A189">
        <v>2050</v>
      </c>
      <c r="B189">
        <f t="shared" si="28"/>
        <v>0</v>
      </c>
      <c r="C189">
        <v>2014</v>
      </c>
      <c r="D189" t="s">
        <v>75</v>
      </c>
      <c r="E189" t="s">
        <v>360</v>
      </c>
      <c r="F189" t="s">
        <v>95</v>
      </c>
      <c r="G189">
        <f t="shared" si="29"/>
        <v>1</v>
      </c>
      <c r="H189">
        <f t="shared" si="30"/>
        <v>0</v>
      </c>
      <c r="I189">
        <f t="shared" si="31"/>
        <v>0</v>
      </c>
      <c r="J189">
        <f t="shared" si="32"/>
        <v>0</v>
      </c>
      <c r="P189" t="s">
        <v>90</v>
      </c>
      <c r="Q189" t="s">
        <v>90</v>
      </c>
      <c r="R189" t="s">
        <v>90</v>
      </c>
      <c r="S189">
        <f t="shared" si="33"/>
        <v>0</v>
      </c>
      <c r="T189">
        <f t="shared" si="34"/>
        <v>0</v>
      </c>
      <c r="U189" t="str">
        <f t="shared" si="35"/>
        <v>NO</v>
      </c>
      <c r="V189" t="str">
        <f t="shared" si="36"/>
        <v>TRUE</v>
      </c>
      <c r="Y189">
        <v>1</v>
      </c>
      <c r="AC189" t="s">
        <v>105</v>
      </c>
      <c r="AD189">
        <f t="shared" si="37"/>
        <v>5</v>
      </c>
      <c r="AH189">
        <v>1</v>
      </c>
      <c r="AI189">
        <v>1</v>
      </c>
      <c r="AM189">
        <v>1</v>
      </c>
      <c r="AN189">
        <v>1</v>
      </c>
      <c r="AO189">
        <v>1</v>
      </c>
      <c r="AR189">
        <v>4</v>
      </c>
      <c r="AS189">
        <v>5</v>
      </c>
      <c r="AT189">
        <v>2</v>
      </c>
      <c r="AU189">
        <v>3</v>
      </c>
      <c r="AV189">
        <v>3</v>
      </c>
      <c r="AW189">
        <v>2</v>
      </c>
      <c r="AX189">
        <v>5</v>
      </c>
      <c r="AY189">
        <v>3</v>
      </c>
      <c r="AZ189">
        <v>5</v>
      </c>
      <c r="BA189">
        <v>5</v>
      </c>
      <c r="BB189">
        <v>4</v>
      </c>
      <c r="BC189">
        <v>4</v>
      </c>
      <c r="BD189">
        <v>2</v>
      </c>
      <c r="BE189">
        <v>2</v>
      </c>
      <c r="BF189">
        <v>4</v>
      </c>
      <c r="BG189">
        <v>3</v>
      </c>
      <c r="BH189">
        <v>4</v>
      </c>
      <c r="BI189">
        <v>4</v>
      </c>
      <c r="BJ189">
        <v>3</v>
      </c>
      <c r="BK189">
        <v>1</v>
      </c>
      <c r="BL189" t="str">
        <f t="shared" si="38"/>
        <v/>
      </c>
      <c r="BM189">
        <f t="shared" si="39"/>
        <v>1</v>
      </c>
      <c r="BN189">
        <v>3</v>
      </c>
      <c r="BO189">
        <v>1</v>
      </c>
      <c r="BP189" t="str">
        <f t="shared" si="40"/>
        <v>NONE</v>
      </c>
      <c r="BT189">
        <v>1</v>
      </c>
      <c r="BU189">
        <v>1</v>
      </c>
      <c r="CA189">
        <f t="shared" si="41"/>
        <v>0</v>
      </c>
      <c r="CJ189" t="s">
        <v>421</v>
      </c>
      <c r="CK189" s="1">
        <v>41641</v>
      </c>
      <c r="CL189" s="2">
        <v>0.72793981481481485</v>
      </c>
    </row>
    <row r="190" spans="1:90" x14ac:dyDescent="0.3">
      <c r="A190">
        <v>2049</v>
      </c>
      <c r="B190">
        <f t="shared" si="28"/>
        <v>0</v>
      </c>
      <c r="C190">
        <v>2014</v>
      </c>
      <c r="D190" t="s">
        <v>75</v>
      </c>
      <c r="E190" t="s">
        <v>348</v>
      </c>
      <c r="F190" t="s">
        <v>131</v>
      </c>
      <c r="G190">
        <f t="shared" si="29"/>
        <v>3</v>
      </c>
      <c r="H190">
        <f t="shared" si="30"/>
        <v>0</v>
      </c>
      <c r="I190">
        <f t="shared" si="31"/>
        <v>1</v>
      </c>
      <c r="J190">
        <f t="shared" si="32"/>
        <v>1</v>
      </c>
      <c r="P190" t="s">
        <v>79</v>
      </c>
      <c r="Q190" t="s">
        <v>90</v>
      </c>
      <c r="R190" t="s">
        <v>96</v>
      </c>
      <c r="S190">
        <f t="shared" si="33"/>
        <v>0</v>
      </c>
      <c r="T190">
        <f t="shared" si="34"/>
        <v>2</v>
      </c>
      <c r="U190" t="str">
        <f t="shared" si="35"/>
        <v>NO</v>
      </c>
      <c r="V190" t="str">
        <f t="shared" si="36"/>
        <v>FALSE</v>
      </c>
      <c r="W190">
        <v>1</v>
      </c>
      <c r="AC190" t="s">
        <v>109</v>
      </c>
      <c r="AD190">
        <f t="shared" si="37"/>
        <v>4</v>
      </c>
      <c r="AH190">
        <v>1</v>
      </c>
      <c r="AJ190">
        <v>1</v>
      </c>
      <c r="AM190">
        <v>1</v>
      </c>
      <c r="AN190">
        <v>1</v>
      </c>
      <c r="AR190">
        <v>3</v>
      </c>
      <c r="AS190">
        <v>2</v>
      </c>
      <c r="AT190">
        <v>1</v>
      </c>
      <c r="AU190">
        <v>1</v>
      </c>
      <c r="AV190">
        <v>3</v>
      </c>
      <c r="AW190">
        <v>3</v>
      </c>
      <c r="AX190">
        <v>4</v>
      </c>
      <c r="AY190">
        <v>4</v>
      </c>
      <c r="AZ190">
        <v>4</v>
      </c>
      <c r="BA190">
        <v>3</v>
      </c>
      <c r="BB190">
        <v>4</v>
      </c>
      <c r="BC190">
        <v>4</v>
      </c>
      <c r="BD190">
        <v>2</v>
      </c>
      <c r="BE190">
        <v>2</v>
      </c>
      <c r="BF190">
        <v>4</v>
      </c>
      <c r="BG190">
        <v>2</v>
      </c>
      <c r="BH190">
        <v>2</v>
      </c>
      <c r="BI190">
        <v>4</v>
      </c>
      <c r="BJ190">
        <v>4</v>
      </c>
      <c r="BK190">
        <v>4</v>
      </c>
      <c r="BL190">
        <f t="shared" si="38"/>
        <v>1</v>
      </c>
      <c r="BM190" t="str">
        <f t="shared" si="39"/>
        <v/>
      </c>
      <c r="BN190">
        <v>3</v>
      </c>
      <c r="BO190">
        <v>1</v>
      </c>
      <c r="BP190" t="str">
        <f t="shared" si="40"/>
        <v>NONE</v>
      </c>
      <c r="BQ190">
        <v>1</v>
      </c>
      <c r="BV190">
        <v>1</v>
      </c>
      <c r="BW190">
        <v>1</v>
      </c>
      <c r="BZ190">
        <v>1</v>
      </c>
      <c r="CA190">
        <f t="shared" si="41"/>
        <v>1</v>
      </c>
      <c r="CB190">
        <v>1</v>
      </c>
      <c r="CC190">
        <v>1</v>
      </c>
      <c r="CF190">
        <v>1</v>
      </c>
      <c r="CJ190" t="s">
        <v>422</v>
      </c>
      <c r="CK190" s="1">
        <v>41641</v>
      </c>
      <c r="CL190" s="2">
        <v>0.72739583333333335</v>
      </c>
    </row>
    <row r="191" spans="1:90" x14ac:dyDescent="0.3">
      <c r="A191">
        <v>2048</v>
      </c>
      <c r="B191">
        <f t="shared" si="28"/>
        <v>0</v>
      </c>
      <c r="C191">
        <v>2014</v>
      </c>
      <c r="D191" t="s">
        <v>75</v>
      </c>
      <c r="E191" t="s">
        <v>357</v>
      </c>
      <c r="F191" t="s">
        <v>86</v>
      </c>
      <c r="G191">
        <f t="shared" si="29"/>
        <v>2</v>
      </c>
      <c r="H191">
        <f t="shared" si="30"/>
        <v>0</v>
      </c>
      <c r="I191">
        <f t="shared" si="31"/>
        <v>1</v>
      </c>
      <c r="J191">
        <f t="shared" si="32"/>
        <v>1</v>
      </c>
      <c r="P191" t="s">
        <v>90</v>
      </c>
      <c r="Q191" t="s">
        <v>90</v>
      </c>
      <c r="R191" t="s">
        <v>81</v>
      </c>
      <c r="S191">
        <f t="shared" si="33"/>
        <v>1</v>
      </c>
      <c r="T191">
        <f t="shared" si="34"/>
        <v>2</v>
      </c>
      <c r="U191" t="str">
        <f t="shared" si="35"/>
        <v>NO</v>
      </c>
      <c r="V191" t="str">
        <f t="shared" si="36"/>
        <v>FALSE</v>
      </c>
      <c r="W191">
        <v>1</v>
      </c>
      <c r="AC191" t="s">
        <v>109</v>
      </c>
      <c r="AD191">
        <f t="shared" si="37"/>
        <v>6</v>
      </c>
      <c r="AH191">
        <v>1</v>
      </c>
      <c r="AI191">
        <v>1</v>
      </c>
      <c r="AJ191">
        <v>1</v>
      </c>
      <c r="AM191">
        <v>1</v>
      </c>
      <c r="AO191">
        <v>1</v>
      </c>
      <c r="AP191">
        <v>1</v>
      </c>
      <c r="AR191">
        <v>4</v>
      </c>
      <c r="AS191">
        <v>5</v>
      </c>
      <c r="AT191">
        <v>3</v>
      </c>
      <c r="AU191">
        <v>2</v>
      </c>
      <c r="AV191">
        <v>3</v>
      </c>
      <c r="AW191">
        <v>2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3</v>
      </c>
      <c r="BD191">
        <v>4</v>
      </c>
      <c r="BE191">
        <v>3</v>
      </c>
      <c r="BF191">
        <v>4</v>
      </c>
      <c r="BG191">
        <v>2</v>
      </c>
      <c r="BH191">
        <v>2</v>
      </c>
      <c r="BI191">
        <v>4</v>
      </c>
      <c r="BJ191">
        <v>4</v>
      </c>
      <c r="BK191">
        <v>1</v>
      </c>
      <c r="BL191" t="str">
        <f t="shared" si="38"/>
        <v/>
      </c>
      <c r="BM191">
        <f t="shared" si="39"/>
        <v>1</v>
      </c>
      <c r="BN191">
        <v>4</v>
      </c>
      <c r="BO191">
        <v>3</v>
      </c>
      <c r="BP191" t="str">
        <f t="shared" si="40"/>
        <v>OK</v>
      </c>
      <c r="BQ191">
        <v>1</v>
      </c>
      <c r="BV191">
        <v>1</v>
      </c>
      <c r="CA191">
        <f t="shared" si="41"/>
        <v>0</v>
      </c>
      <c r="CB191">
        <v>1</v>
      </c>
      <c r="CD191">
        <v>1</v>
      </c>
      <c r="CE191">
        <v>1</v>
      </c>
      <c r="CF191">
        <v>1</v>
      </c>
      <c r="CJ191" t="s">
        <v>423</v>
      </c>
      <c r="CK191" s="1">
        <v>41641</v>
      </c>
      <c r="CL191" s="2">
        <v>0.71357638888888886</v>
      </c>
    </row>
    <row r="192" spans="1:90" x14ac:dyDescent="0.3">
      <c r="A192">
        <v>2047</v>
      </c>
      <c r="B192">
        <f t="shared" si="28"/>
        <v>0</v>
      </c>
      <c r="C192">
        <v>2014</v>
      </c>
      <c r="D192" t="s">
        <v>75</v>
      </c>
      <c r="E192" t="s">
        <v>357</v>
      </c>
      <c r="F192" t="s">
        <v>204</v>
      </c>
      <c r="G192">
        <f t="shared" si="29"/>
        <v>5</v>
      </c>
      <c r="H192">
        <f t="shared" si="30"/>
        <v>0</v>
      </c>
      <c r="I192">
        <f t="shared" si="31"/>
        <v>1</v>
      </c>
      <c r="J192">
        <f t="shared" si="32"/>
        <v>1</v>
      </c>
      <c r="P192" t="s">
        <v>79</v>
      </c>
      <c r="Q192" t="s">
        <v>90</v>
      </c>
      <c r="R192" t="s">
        <v>126</v>
      </c>
      <c r="S192">
        <f t="shared" si="33"/>
        <v>0</v>
      </c>
      <c r="T192">
        <f t="shared" si="34"/>
        <v>2</v>
      </c>
      <c r="U192" t="str">
        <f t="shared" si="35"/>
        <v>NO</v>
      </c>
      <c r="V192" t="str">
        <f t="shared" si="36"/>
        <v>FALSE</v>
      </c>
      <c r="W192">
        <v>1</v>
      </c>
      <c r="AC192" t="s">
        <v>91</v>
      </c>
      <c r="AD192">
        <f t="shared" si="37"/>
        <v>0</v>
      </c>
      <c r="AR192">
        <v>2</v>
      </c>
      <c r="AS192">
        <v>5</v>
      </c>
      <c r="AT192">
        <v>1</v>
      </c>
      <c r="AU192">
        <v>1</v>
      </c>
      <c r="AV192">
        <v>2</v>
      </c>
      <c r="AW192">
        <v>2</v>
      </c>
      <c r="AX192">
        <v>5</v>
      </c>
      <c r="AY192">
        <v>4</v>
      </c>
      <c r="AZ192">
        <v>5</v>
      </c>
      <c r="BA192">
        <v>5</v>
      </c>
      <c r="BB192">
        <v>4</v>
      </c>
      <c r="BC192">
        <v>2</v>
      </c>
      <c r="BD192">
        <v>2</v>
      </c>
      <c r="BE192">
        <v>2</v>
      </c>
      <c r="BF192">
        <v>4</v>
      </c>
      <c r="BG192">
        <v>2</v>
      </c>
      <c r="BH192">
        <v>2</v>
      </c>
      <c r="BI192">
        <v>5</v>
      </c>
      <c r="BJ192">
        <v>4</v>
      </c>
      <c r="BK192">
        <v>2</v>
      </c>
      <c r="BL192" t="str">
        <f t="shared" si="38"/>
        <v/>
      </c>
      <c r="BM192">
        <f t="shared" si="39"/>
        <v>1</v>
      </c>
      <c r="BN192">
        <v>1</v>
      </c>
      <c r="BO192">
        <v>2</v>
      </c>
      <c r="BP192" t="str">
        <f t="shared" si="40"/>
        <v>NONE</v>
      </c>
      <c r="BU192">
        <v>1</v>
      </c>
      <c r="BX192">
        <v>1</v>
      </c>
      <c r="CA192">
        <f t="shared" si="41"/>
        <v>0</v>
      </c>
      <c r="CF192">
        <v>1</v>
      </c>
      <c r="CJ192" t="s">
        <v>424</v>
      </c>
      <c r="CK192" s="1">
        <v>41641</v>
      </c>
      <c r="CL192" s="2">
        <v>0.70917824074074076</v>
      </c>
    </row>
    <row r="193" spans="1:90" x14ac:dyDescent="0.3">
      <c r="A193">
        <v>2046</v>
      </c>
      <c r="B193">
        <f t="shared" si="28"/>
        <v>0</v>
      </c>
      <c r="C193">
        <v>2014</v>
      </c>
      <c r="D193" t="s">
        <v>75</v>
      </c>
      <c r="E193" t="s">
        <v>360</v>
      </c>
      <c r="F193" t="s">
        <v>131</v>
      </c>
      <c r="G193">
        <f t="shared" si="29"/>
        <v>3</v>
      </c>
      <c r="H193">
        <f t="shared" si="30"/>
        <v>0</v>
      </c>
      <c r="I193">
        <f t="shared" si="31"/>
        <v>0</v>
      </c>
      <c r="J193">
        <f t="shared" si="32"/>
        <v>0</v>
      </c>
      <c r="P193" t="s">
        <v>90</v>
      </c>
      <c r="Q193" t="s">
        <v>90</v>
      </c>
      <c r="R193" t="s">
        <v>96</v>
      </c>
      <c r="S193">
        <f t="shared" si="33"/>
        <v>0</v>
      </c>
      <c r="T193">
        <f t="shared" si="34"/>
        <v>1</v>
      </c>
      <c r="U193" t="str">
        <f t="shared" si="35"/>
        <v>NO</v>
      </c>
      <c r="V193" t="str">
        <f t="shared" si="36"/>
        <v>FALSE</v>
      </c>
      <c r="W193">
        <v>1</v>
      </c>
      <c r="AC193" t="s">
        <v>91</v>
      </c>
      <c r="AD193">
        <f t="shared" si="37"/>
        <v>0</v>
      </c>
      <c r="AR193">
        <v>3</v>
      </c>
      <c r="AS193">
        <v>4</v>
      </c>
      <c r="AT193">
        <v>1</v>
      </c>
      <c r="AU193">
        <v>1</v>
      </c>
      <c r="AV193">
        <v>2</v>
      </c>
      <c r="AW193">
        <v>3</v>
      </c>
      <c r="AX193">
        <v>5</v>
      </c>
      <c r="AY193">
        <v>3</v>
      </c>
      <c r="AZ193">
        <v>4</v>
      </c>
      <c r="BA193">
        <v>4</v>
      </c>
      <c r="BB193">
        <v>3</v>
      </c>
      <c r="BC193">
        <v>2</v>
      </c>
      <c r="BD193">
        <v>2</v>
      </c>
      <c r="BE193">
        <v>2</v>
      </c>
      <c r="BF193">
        <v>4</v>
      </c>
      <c r="BG193">
        <v>2</v>
      </c>
      <c r="BH193">
        <v>2</v>
      </c>
      <c r="BI193">
        <v>3</v>
      </c>
      <c r="BJ193">
        <v>2</v>
      </c>
      <c r="BK193">
        <v>2</v>
      </c>
      <c r="BL193" t="str">
        <f t="shared" si="38"/>
        <v/>
      </c>
      <c r="BM193">
        <f t="shared" si="39"/>
        <v>1</v>
      </c>
      <c r="BN193">
        <v>1</v>
      </c>
      <c r="BO193">
        <v>1</v>
      </c>
      <c r="BP193" t="str">
        <f t="shared" si="40"/>
        <v>NONE</v>
      </c>
      <c r="BU193">
        <v>1</v>
      </c>
      <c r="BV193">
        <v>1</v>
      </c>
      <c r="BZ193">
        <v>1</v>
      </c>
      <c r="CA193">
        <f t="shared" si="41"/>
        <v>1</v>
      </c>
      <c r="CB193">
        <v>1</v>
      </c>
      <c r="CF193">
        <v>1</v>
      </c>
      <c r="CJ193" t="s">
        <v>425</v>
      </c>
      <c r="CK193" s="1">
        <v>41641</v>
      </c>
      <c r="CL193" s="2">
        <v>0.69877314814814817</v>
      </c>
    </row>
    <row r="194" spans="1:90" x14ac:dyDescent="0.3">
      <c r="A194">
        <v>2045</v>
      </c>
      <c r="B194">
        <f t="shared" ref="B194:B257" si="42">COUNTA(K194:O194)</f>
        <v>0</v>
      </c>
      <c r="C194">
        <v>2014</v>
      </c>
      <c r="D194" t="s">
        <v>75</v>
      </c>
      <c r="E194" t="s">
        <v>360</v>
      </c>
      <c r="F194" t="s">
        <v>148</v>
      </c>
      <c r="G194">
        <f t="shared" ref="G194:G257" si="43">IF(F194="Accounting",1,IF(F194="Finance",2,IF(F194="Marketing",3,IF(F194="Management",4,IF(F194="MIS",5,IF(F194="Supply Chain",6,7))))))</f>
        <v>6</v>
      </c>
      <c r="H194">
        <f t="shared" ref="H194:H257" si="44">IF(T194&gt;2,1,0)</f>
        <v>1</v>
      </c>
      <c r="I194">
        <f t="shared" ref="I194:I257" si="45">IF(T194&gt;1,1,0)</f>
        <v>1</v>
      </c>
      <c r="J194">
        <f t="shared" ref="J194:J257" si="46">IF(T194=2,1,0)</f>
        <v>0</v>
      </c>
      <c r="P194" t="s">
        <v>79</v>
      </c>
      <c r="Q194" t="s">
        <v>80</v>
      </c>
      <c r="R194" t="s">
        <v>81</v>
      </c>
      <c r="S194">
        <f t="shared" ref="S194:S257" si="47">IF(AND(R194="Apple Macbook", T194&gt;1), 1,0)</f>
        <v>1</v>
      </c>
      <c r="T194">
        <f t="shared" ref="T194:T257" si="48">W194+COUNTIF(P194, "iPod") + COUNTIF(Q194, "iPad") + COUNTIF(R194,"Apple Macbook")+COUNTIF(Q194, "iPad Mini")</f>
        <v>4</v>
      </c>
      <c r="U194" t="str">
        <f t="shared" ref="U194:U257" si="49">IF(T194=4, "YES", "NO")</f>
        <v>YES</v>
      </c>
      <c r="V194" t="str">
        <f t="shared" ref="V194:V257" si="50">IF(T194&gt;0, "FALSE", "TRUE")</f>
        <v>FALSE</v>
      </c>
      <c r="W194">
        <v>1</v>
      </c>
      <c r="AC194" t="s">
        <v>349</v>
      </c>
      <c r="AD194">
        <f t="shared" ref="AD194:AD257" si="51">COUNT(AG194:AQ194)</f>
        <v>2</v>
      </c>
      <c r="AM194">
        <v>1</v>
      </c>
      <c r="AN194">
        <v>1</v>
      </c>
      <c r="AR194">
        <v>2</v>
      </c>
      <c r="AS194">
        <v>4</v>
      </c>
      <c r="AT194">
        <v>1</v>
      </c>
      <c r="AU194">
        <v>1</v>
      </c>
      <c r="AV194">
        <v>1</v>
      </c>
      <c r="AW194">
        <v>1</v>
      </c>
      <c r="AX194">
        <v>4</v>
      </c>
      <c r="AY194">
        <v>1</v>
      </c>
      <c r="AZ194">
        <v>1</v>
      </c>
      <c r="BA194">
        <v>1</v>
      </c>
      <c r="BB194">
        <v>4</v>
      </c>
      <c r="BC194">
        <v>1</v>
      </c>
      <c r="BD194">
        <v>1</v>
      </c>
      <c r="BE194">
        <v>2</v>
      </c>
      <c r="BF194">
        <v>2</v>
      </c>
      <c r="BG194">
        <v>2</v>
      </c>
      <c r="BH194">
        <v>1</v>
      </c>
      <c r="BI194">
        <v>5</v>
      </c>
      <c r="BJ194">
        <v>5</v>
      </c>
      <c r="BK194">
        <v>1</v>
      </c>
      <c r="BL194" t="str">
        <f t="shared" ref="BL194:BL257" si="52">IF(BK194&gt;3,1,"")</f>
        <v/>
      </c>
      <c r="BM194">
        <f t="shared" ref="BM194:BM257" si="53">IF(BK194&lt;3,1,"")</f>
        <v>1</v>
      </c>
      <c r="BN194">
        <v>1</v>
      </c>
      <c r="BO194">
        <v>1</v>
      </c>
      <c r="BP194" t="str">
        <f t="shared" ref="BP194:BP257" si="54">IF(AND(AD194&gt;7,BN194&gt;3,BO194&gt;3),"GOOD",IF(OR(AD194&gt;7,BN194&gt;3,BO194&gt;3),"OK","NONE"))</f>
        <v>NONE</v>
      </c>
      <c r="BQ194">
        <v>1</v>
      </c>
      <c r="BU194">
        <v>1</v>
      </c>
      <c r="BV194">
        <v>1</v>
      </c>
      <c r="BW194">
        <v>1</v>
      </c>
      <c r="CA194">
        <f t="shared" ref="CA194:CA257" si="55">IF(SUM(BQ194:BZ194)&gt;2,1,0)</f>
        <v>1</v>
      </c>
      <c r="CE194">
        <v>1</v>
      </c>
      <c r="CJ194" t="s">
        <v>426</v>
      </c>
      <c r="CK194" s="1">
        <v>41641</v>
      </c>
      <c r="CL194" s="2">
        <v>0.69574074074074066</v>
      </c>
    </row>
    <row r="195" spans="1:90" x14ac:dyDescent="0.3">
      <c r="A195">
        <v>2044</v>
      </c>
      <c r="B195">
        <f t="shared" si="42"/>
        <v>0</v>
      </c>
      <c r="C195">
        <v>2014</v>
      </c>
      <c r="D195" t="s">
        <v>75</v>
      </c>
      <c r="E195" t="s">
        <v>360</v>
      </c>
      <c r="F195" t="s">
        <v>351</v>
      </c>
      <c r="G195">
        <f t="shared" si="43"/>
        <v>7</v>
      </c>
      <c r="H195">
        <f t="shared" si="44"/>
        <v>1</v>
      </c>
      <c r="I195">
        <f t="shared" si="45"/>
        <v>1</v>
      </c>
      <c r="J195">
        <f t="shared" si="46"/>
        <v>0</v>
      </c>
      <c r="P195" t="s">
        <v>79</v>
      </c>
      <c r="Q195" t="s">
        <v>90</v>
      </c>
      <c r="R195" t="s">
        <v>81</v>
      </c>
      <c r="S195">
        <f t="shared" si="47"/>
        <v>1</v>
      </c>
      <c r="T195">
        <f t="shared" si="48"/>
        <v>3</v>
      </c>
      <c r="U195" t="str">
        <f t="shared" si="49"/>
        <v>NO</v>
      </c>
      <c r="V195" t="str">
        <f t="shared" si="50"/>
        <v>FALSE</v>
      </c>
      <c r="W195">
        <v>1</v>
      </c>
      <c r="AC195" t="s">
        <v>109</v>
      </c>
      <c r="AD195">
        <f t="shared" si="51"/>
        <v>0</v>
      </c>
      <c r="AR195">
        <v>2</v>
      </c>
      <c r="AS195">
        <v>3</v>
      </c>
      <c r="AT195">
        <v>3</v>
      </c>
      <c r="AU195">
        <v>2</v>
      </c>
      <c r="AV195">
        <v>2</v>
      </c>
      <c r="AW195">
        <v>1</v>
      </c>
      <c r="AX195">
        <v>2</v>
      </c>
      <c r="AY195">
        <v>2</v>
      </c>
      <c r="AZ195">
        <v>4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3</v>
      </c>
      <c r="BJ195">
        <v>3</v>
      </c>
      <c r="BK195">
        <v>1</v>
      </c>
      <c r="BL195" t="str">
        <f t="shared" si="52"/>
        <v/>
      </c>
      <c r="BM195">
        <f t="shared" si="53"/>
        <v>1</v>
      </c>
      <c r="BN195">
        <v>1</v>
      </c>
      <c r="BO195">
        <v>1</v>
      </c>
      <c r="BP195" t="str">
        <f t="shared" si="54"/>
        <v>NONE</v>
      </c>
      <c r="BX195">
        <v>1</v>
      </c>
      <c r="CA195">
        <f t="shared" si="55"/>
        <v>0</v>
      </c>
      <c r="CF195">
        <v>1</v>
      </c>
      <c r="CJ195" t="s">
        <v>427</v>
      </c>
      <c r="CK195" s="1">
        <v>41641</v>
      </c>
      <c r="CL195" s="2">
        <v>0.69361111111111118</v>
      </c>
    </row>
    <row r="196" spans="1:90" x14ac:dyDescent="0.3">
      <c r="A196">
        <v>2043</v>
      </c>
      <c r="B196">
        <f t="shared" si="42"/>
        <v>0</v>
      </c>
      <c r="C196">
        <v>2014</v>
      </c>
      <c r="D196" t="s">
        <v>75</v>
      </c>
      <c r="E196" t="s">
        <v>357</v>
      </c>
      <c r="F196" t="s">
        <v>95</v>
      </c>
      <c r="G196">
        <f t="shared" si="43"/>
        <v>1</v>
      </c>
      <c r="H196">
        <f t="shared" si="44"/>
        <v>1</v>
      </c>
      <c r="I196">
        <f t="shared" si="45"/>
        <v>1</v>
      </c>
      <c r="J196">
        <f t="shared" si="46"/>
        <v>0</v>
      </c>
      <c r="P196" t="s">
        <v>79</v>
      </c>
      <c r="Q196" t="s">
        <v>80</v>
      </c>
      <c r="R196" t="s">
        <v>81</v>
      </c>
      <c r="S196">
        <f t="shared" si="47"/>
        <v>1</v>
      </c>
      <c r="T196">
        <f t="shared" si="48"/>
        <v>4</v>
      </c>
      <c r="U196" t="str">
        <f t="shared" si="49"/>
        <v>YES</v>
      </c>
      <c r="V196" t="str">
        <f t="shared" si="50"/>
        <v>FALSE</v>
      </c>
      <c r="W196">
        <v>1</v>
      </c>
      <c r="AC196" t="s">
        <v>406</v>
      </c>
      <c r="AD196">
        <f t="shared" si="51"/>
        <v>0</v>
      </c>
      <c r="BL196" t="str">
        <f t="shared" si="52"/>
        <v/>
      </c>
      <c r="BM196">
        <f t="shared" si="53"/>
        <v>1</v>
      </c>
      <c r="BP196" t="str">
        <f t="shared" si="54"/>
        <v>NONE</v>
      </c>
      <c r="CA196">
        <f t="shared" si="55"/>
        <v>0</v>
      </c>
      <c r="CJ196" t="s">
        <v>428</v>
      </c>
      <c r="CK196" s="1">
        <v>41641</v>
      </c>
      <c r="CL196" s="2">
        <v>0.68343750000000003</v>
      </c>
    </row>
    <row r="197" spans="1:90" x14ac:dyDescent="0.3">
      <c r="A197">
        <v>2042</v>
      </c>
      <c r="B197">
        <f t="shared" si="42"/>
        <v>0</v>
      </c>
      <c r="C197">
        <v>2014</v>
      </c>
      <c r="D197" t="s">
        <v>75</v>
      </c>
      <c r="E197" t="s">
        <v>357</v>
      </c>
      <c r="F197" t="s">
        <v>86</v>
      </c>
      <c r="G197">
        <f t="shared" si="43"/>
        <v>2</v>
      </c>
      <c r="H197">
        <f t="shared" si="44"/>
        <v>1</v>
      </c>
      <c r="I197">
        <f t="shared" si="45"/>
        <v>1</v>
      </c>
      <c r="J197">
        <f t="shared" si="46"/>
        <v>0</v>
      </c>
      <c r="P197" t="s">
        <v>79</v>
      </c>
      <c r="Q197" t="s">
        <v>80</v>
      </c>
      <c r="R197" t="s">
        <v>90</v>
      </c>
      <c r="S197">
        <f t="shared" si="47"/>
        <v>0</v>
      </c>
      <c r="T197">
        <f t="shared" si="48"/>
        <v>3</v>
      </c>
      <c r="U197" t="str">
        <f t="shared" si="49"/>
        <v>NO</v>
      </c>
      <c r="V197" t="str">
        <f t="shared" si="50"/>
        <v>FALSE</v>
      </c>
      <c r="W197">
        <v>1</v>
      </c>
      <c r="AC197" t="s">
        <v>105</v>
      </c>
      <c r="AD197">
        <f t="shared" si="51"/>
        <v>7</v>
      </c>
      <c r="AG197">
        <v>1</v>
      </c>
      <c r="AH197">
        <v>1</v>
      </c>
      <c r="AJ197">
        <v>1</v>
      </c>
      <c r="AL197">
        <v>1</v>
      </c>
      <c r="AM197">
        <v>1</v>
      </c>
      <c r="AN197">
        <v>1</v>
      </c>
      <c r="AO197">
        <v>1</v>
      </c>
      <c r="AR197">
        <v>3</v>
      </c>
      <c r="AS197">
        <v>4</v>
      </c>
      <c r="AT197">
        <v>2</v>
      </c>
      <c r="AU197">
        <v>2</v>
      </c>
      <c r="AV197">
        <v>4</v>
      </c>
      <c r="AW197">
        <v>5</v>
      </c>
      <c r="AX197">
        <v>5</v>
      </c>
      <c r="AY197">
        <v>3</v>
      </c>
      <c r="AZ197">
        <v>4</v>
      </c>
      <c r="BA197">
        <v>4</v>
      </c>
      <c r="BB197">
        <v>4</v>
      </c>
      <c r="BC197">
        <v>4</v>
      </c>
      <c r="BD197">
        <v>5</v>
      </c>
      <c r="BE197">
        <v>5</v>
      </c>
      <c r="BF197">
        <v>5</v>
      </c>
      <c r="BG197">
        <v>3</v>
      </c>
      <c r="BH197">
        <v>4</v>
      </c>
      <c r="BI197">
        <v>4</v>
      </c>
      <c r="BJ197">
        <v>4</v>
      </c>
      <c r="BK197">
        <v>3</v>
      </c>
      <c r="BL197" t="str">
        <f t="shared" si="52"/>
        <v/>
      </c>
      <c r="BM197" t="str">
        <f t="shared" si="53"/>
        <v/>
      </c>
      <c r="BN197">
        <v>4</v>
      </c>
      <c r="BO197">
        <v>4</v>
      </c>
      <c r="BP197" t="str">
        <f t="shared" si="54"/>
        <v>OK</v>
      </c>
      <c r="BQ197">
        <v>1</v>
      </c>
      <c r="BV197">
        <v>1</v>
      </c>
      <c r="BX197">
        <v>1</v>
      </c>
      <c r="CA197">
        <f t="shared" si="55"/>
        <v>1</v>
      </c>
      <c r="CC197">
        <v>1</v>
      </c>
      <c r="CF197">
        <v>1</v>
      </c>
      <c r="CG197">
        <v>1</v>
      </c>
      <c r="CI197">
        <v>1</v>
      </c>
      <c r="CJ197" t="s">
        <v>429</v>
      </c>
      <c r="CK197" s="1">
        <v>41641</v>
      </c>
      <c r="CL197" s="2">
        <v>0.67899305555555556</v>
      </c>
    </row>
    <row r="198" spans="1:90" x14ac:dyDescent="0.3">
      <c r="A198">
        <v>2041</v>
      </c>
      <c r="B198">
        <f t="shared" si="42"/>
        <v>0</v>
      </c>
      <c r="C198">
        <v>2014</v>
      </c>
      <c r="D198" t="s">
        <v>75</v>
      </c>
      <c r="E198" t="s">
        <v>357</v>
      </c>
      <c r="F198" t="s">
        <v>351</v>
      </c>
      <c r="G198">
        <f t="shared" si="43"/>
        <v>7</v>
      </c>
      <c r="H198">
        <f t="shared" si="44"/>
        <v>0</v>
      </c>
      <c r="I198">
        <f t="shared" si="45"/>
        <v>1</v>
      </c>
      <c r="J198">
        <f t="shared" si="46"/>
        <v>1</v>
      </c>
      <c r="P198" t="s">
        <v>79</v>
      </c>
      <c r="Q198" t="s">
        <v>80</v>
      </c>
      <c r="R198" t="s">
        <v>126</v>
      </c>
      <c r="S198">
        <f t="shared" si="47"/>
        <v>0</v>
      </c>
      <c r="T198">
        <f t="shared" si="48"/>
        <v>2</v>
      </c>
      <c r="U198" t="str">
        <f t="shared" si="49"/>
        <v>NO</v>
      </c>
      <c r="V198" t="str">
        <f t="shared" si="50"/>
        <v>FALSE</v>
      </c>
      <c r="Y198">
        <v>1</v>
      </c>
      <c r="AC198" t="s">
        <v>256</v>
      </c>
      <c r="AD198">
        <f t="shared" si="51"/>
        <v>5</v>
      </c>
      <c r="AG198">
        <v>1</v>
      </c>
      <c r="AH198">
        <v>1</v>
      </c>
      <c r="AI198">
        <v>1</v>
      </c>
      <c r="AN198">
        <v>1</v>
      </c>
      <c r="AO198">
        <v>1</v>
      </c>
      <c r="AR198">
        <v>3</v>
      </c>
      <c r="AS198">
        <v>3</v>
      </c>
      <c r="AT198">
        <v>3</v>
      </c>
      <c r="AU198">
        <v>3</v>
      </c>
      <c r="AV198">
        <v>4</v>
      </c>
      <c r="AW198">
        <v>4</v>
      </c>
      <c r="AX198">
        <v>4</v>
      </c>
      <c r="AY198">
        <v>4</v>
      </c>
      <c r="AZ198">
        <v>4</v>
      </c>
      <c r="BA198">
        <v>4</v>
      </c>
      <c r="BB198">
        <v>4</v>
      </c>
      <c r="BC198">
        <v>4</v>
      </c>
      <c r="BD198">
        <v>4</v>
      </c>
      <c r="BE198">
        <v>4</v>
      </c>
      <c r="BF198">
        <v>4</v>
      </c>
      <c r="BG198">
        <v>3</v>
      </c>
      <c r="BH198">
        <v>3</v>
      </c>
      <c r="BI198">
        <v>4</v>
      </c>
      <c r="BJ198">
        <v>4</v>
      </c>
      <c r="BK198">
        <v>3</v>
      </c>
      <c r="BL198" t="str">
        <f t="shared" si="52"/>
        <v/>
      </c>
      <c r="BM198" t="str">
        <f t="shared" si="53"/>
        <v/>
      </c>
      <c r="BN198">
        <v>4</v>
      </c>
      <c r="BO198">
        <v>4</v>
      </c>
      <c r="BP198" t="str">
        <f t="shared" si="54"/>
        <v>OK</v>
      </c>
      <c r="CA198">
        <f t="shared" si="55"/>
        <v>0</v>
      </c>
      <c r="CB198">
        <v>1</v>
      </c>
      <c r="CC198">
        <v>1</v>
      </c>
      <c r="CF198">
        <v>1</v>
      </c>
      <c r="CG198">
        <v>1</v>
      </c>
      <c r="CH198">
        <v>1</v>
      </c>
      <c r="CI198">
        <v>1</v>
      </c>
      <c r="CJ198" t="s">
        <v>430</v>
      </c>
      <c r="CK198" s="1">
        <v>41641</v>
      </c>
      <c r="CL198" s="2">
        <v>0.67420138888888881</v>
      </c>
    </row>
    <row r="199" spans="1:90" x14ac:dyDescent="0.3">
      <c r="A199">
        <v>2040</v>
      </c>
      <c r="B199">
        <f t="shared" si="42"/>
        <v>0</v>
      </c>
      <c r="C199">
        <v>2014</v>
      </c>
      <c r="D199" t="s">
        <v>75</v>
      </c>
      <c r="E199" t="s">
        <v>348</v>
      </c>
      <c r="F199" t="s">
        <v>131</v>
      </c>
      <c r="G199">
        <f t="shared" si="43"/>
        <v>3</v>
      </c>
      <c r="H199">
        <f t="shared" si="44"/>
        <v>1</v>
      </c>
      <c r="I199">
        <f t="shared" si="45"/>
        <v>1</v>
      </c>
      <c r="J199">
        <f t="shared" si="46"/>
        <v>0</v>
      </c>
      <c r="P199" t="s">
        <v>79</v>
      </c>
      <c r="Q199" t="s">
        <v>90</v>
      </c>
      <c r="R199" t="s">
        <v>81</v>
      </c>
      <c r="S199">
        <f t="shared" si="47"/>
        <v>1</v>
      </c>
      <c r="T199">
        <f t="shared" si="48"/>
        <v>3</v>
      </c>
      <c r="U199" t="str">
        <f t="shared" si="49"/>
        <v>NO</v>
      </c>
      <c r="V199" t="str">
        <f t="shared" si="50"/>
        <v>FALSE</v>
      </c>
      <c r="W199">
        <v>1</v>
      </c>
      <c r="AC199" t="s">
        <v>349</v>
      </c>
      <c r="AD199">
        <f t="shared" si="51"/>
        <v>3</v>
      </c>
      <c r="AH199">
        <v>1</v>
      </c>
      <c r="AM199">
        <v>1</v>
      </c>
      <c r="AO199">
        <v>1</v>
      </c>
      <c r="AR199">
        <v>2</v>
      </c>
      <c r="AS199">
        <v>3</v>
      </c>
      <c r="AT199">
        <v>1</v>
      </c>
      <c r="AU199">
        <v>1</v>
      </c>
      <c r="AV199">
        <v>4</v>
      </c>
      <c r="AW199">
        <v>3</v>
      </c>
      <c r="AX199">
        <v>4</v>
      </c>
      <c r="AY199">
        <v>2</v>
      </c>
      <c r="AZ199">
        <v>5</v>
      </c>
      <c r="BA199">
        <v>5</v>
      </c>
      <c r="BB199">
        <v>4</v>
      </c>
      <c r="BC199">
        <v>3</v>
      </c>
      <c r="BD199">
        <v>1</v>
      </c>
      <c r="BE199">
        <v>3</v>
      </c>
      <c r="BF199">
        <v>4</v>
      </c>
      <c r="BG199">
        <v>3</v>
      </c>
      <c r="BH199">
        <v>3</v>
      </c>
      <c r="BI199">
        <v>4</v>
      </c>
      <c r="BJ199">
        <v>5</v>
      </c>
      <c r="BK199">
        <v>4</v>
      </c>
      <c r="BL199">
        <f t="shared" si="52"/>
        <v>1</v>
      </c>
      <c r="BM199" t="str">
        <f t="shared" si="53"/>
        <v/>
      </c>
      <c r="BN199">
        <v>1</v>
      </c>
      <c r="BO199">
        <v>1</v>
      </c>
      <c r="BP199" t="str">
        <f t="shared" si="54"/>
        <v>NONE</v>
      </c>
      <c r="BQ199">
        <v>1</v>
      </c>
      <c r="BU199">
        <v>1</v>
      </c>
      <c r="BX199">
        <v>1</v>
      </c>
      <c r="CA199">
        <f t="shared" si="55"/>
        <v>1</v>
      </c>
      <c r="CJ199" t="s">
        <v>431</v>
      </c>
      <c r="CK199" s="1">
        <v>41641</v>
      </c>
      <c r="CL199" s="2">
        <v>0.67216435185185175</v>
      </c>
    </row>
    <row r="200" spans="1:90" x14ac:dyDescent="0.3">
      <c r="A200">
        <v>2039</v>
      </c>
      <c r="B200">
        <f t="shared" si="42"/>
        <v>0</v>
      </c>
      <c r="C200">
        <v>2014</v>
      </c>
      <c r="D200" t="s">
        <v>75</v>
      </c>
      <c r="E200" t="s">
        <v>357</v>
      </c>
      <c r="F200" t="s">
        <v>86</v>
      </c>
      <c r="G200">
        <f t="shared" si="43"/>
        <v>2</v>
      </c>
      <c r="H200">
        <f t="shared" si="44"/>
        <v>1</v>
      </c>
      <c r="I200">
        <f t="shared" si="45"/>
        <v>1</v>
      </c>
      <c r="J200">
        <f t="shared" si="46"/>
        <v>0</v>
      </c>
      <c r="P200" t="s">
        <v>79</v>
      </c>
      <c r="Q200" t="s">
        <v>80</v>
      </c>
      <c r="R200" t="s">
        <v>81</v>
      </c>
      <c r="S200">
        <f t="shared" si="47"/>
        <v>1</v>
      </c>
      <c r="T200">
        <f t="shared" si="48"/>
        <v>4</v>
      </c>
      <c r="U200" t="str">
        <f t="shared" si="49"/>
        <v>YES</v>
      </c>
      <c r="V200" t="str">
        <f t="shared" si="50"/>
        <v>FALSE</v>
      </c>
      <c r="W200">
        <v>1</v>
      </c>
      <c r="AC200" t="s">
        <v>87</v>
      </c>
      <c r="AD200">
        <f t="shared" si="51"/>
        <v>1</v>
      </c>
      <c r="AM200">
        <v>1</v>
      </c>
      <c r="AR200">
        <v>3</v>
      </c>
      <c r="AS200">
        <v>4</v>
      </c>
      <c r="AT200">
        <v>2</v>
      </c>
      <c r="AU200">
        <v>2</v>
      </c>
      <c r="AV200">
        <v>3</v>
      </c>
      <c r="AW200">
        <v>3</v>
      </c>
      <c r="AX200">
        <v>4</v>
      </c>
      <c r="AY200">
        <v>1</v>
      </c>
      <c r="AZ200">
        <v>1</v>
      </c>
      <c r="BA200">
        <v>1</v>
      </c>
      <c r="BB200">
        <v>2</v>
      </c>
      <c r="BC200">
        <v>2</v>
      </c>
      <c r="BD200">
        <v>1</v>
      </c>
      <c r="BE200">
        <v>1</v>
      </c>
      <c r="BF200">
        <v>3</v>
      </c>
      <c r="BG200">
        <v>2</v>
      </c>
      <c r="BH200">
        <v>1</v>
      </c>
      <c r="BI200">
        <v>3</v>
      </c>
      <c r="BJ200">
        <v>4</v>
      </c>
      <c r="BK200">
        <v>2</v>
      </c>
      <c r="BL200" t="str">
        <f t="shared" si="52"/>
        <v/>
      </c>
      <c r="BM200">
        <f t="shared" si="53"/>
        <v>1</v>
      </c>
      <c r="BN200">
        <v>2</v>
      </c>
      <c r="BO200">
        <v>1</v>
      </c>
      <c r="BP200" t="str">
        <f t="shared" si="54"/>
        <v>NONE</v>
      </c>
      <c r="BZ200">
        <v>1</v>
      </c>
      <c r="CA200">
        <f t="shared" si="55"/>
        <v>0</v>
      </c>
      <c r="CJ200" t="s">
        <v>432</v>
      </c>
      <c r="CK200" s="1">
        <v>41641</v>
      </c>
      <c r="CL200" s="2">
        <v>0.67030092592592594</v>
      </c>
    </row>
    <row r="201" spans="1:90" x14ac:dyDescent="0.3">
      <c r="A201">
        <v>2038</v>
      </c>
      <c r="B201">
        <f t="shared" si="42"/>
        <v>0</v>
      </c>
      <c r="C201">
        <v>2014</v>
      </c>
      <c r="D201" t="s">
        <v>75</v>
      </c>
      <c r="E201" t="s">
        <v>357</v>
      </c>
      <c r="F201" t="s">
        <v>86</v>
      </c>
      <c r="G201">
        <f t="shared" si="43"/>
        <v>2</v>
      </c>
      <c r="H201">
        <f t="shared" si="44"/>
        <v>1</v>
      </c>
      <c r="I201">
        <f t="shared" si="45"/>
        <v>1</v>
      </c>
      <c r="J201">
        <f t="shared" si="46"/>
        <v>0</v>
      </c>
      <c r="P201" t="s">
        <v>79</v>
      </c>
      <c r="Q201" t="s">
        <v>80</v>
      </c>
      <c r="R201" t="s">
        <v>81</v>
      </c>
      <c r="S201">
        <f t="shared" si="47"/>
        <v>1</v>
      </c>
      <c r="T201">
        <f t="shared" si="48"/>
        <v>4</v>
      </c>
      <c r="U201" t="str">
        <f t="shared" si="49"/>
        <v>YES</v>
      </c>
      <c r="V201" t="str">
        <f t="shared" si="50"/>
        <v>FALSE</v>
      </c>
      <c r="W201">
        <v>1</v>
      </c>
      <c r="AC201" t="s">
        <v>87</v>
      </c>
      <c r="AD201">
        <f t="shared" si="51"/>
        <v>1</v>
      </c>
      <c r="AM201">
        <v>1</v>
      </c>
      <c r="AR201">
        <v>3</v>
      </c>
      <c r="AS201">
        <v>4</v>
      </c>
      <c r="AT201">
        <v>2</v>
      </c>
      <c r="AU201">
        <v>2</v>
      </c>
      <c r="AV201">
        <v>3</v>
      </c>
      <c r="AW201">
        <v>3</v>
      </c>
      <c r="AX201">
        <v>4</v>
      </c>
      <c r="AY201">
        <v>1</v>
      </c>
      <c r="AZ201">
        <v>1</v>
      </c>
      <c r="BA201">
        <v>1</v>
      </c>
      <c r="BB201">
        <v>2</v>
      </c>
      <c r="BC201">
        <v>2</v>
      </c>
      <c r="BD201">
        <v>1</v>
      </c>
      <c r="BE201">
        <v>1</v>
      </c>
      <c r="BF201">
        <v>3</v>
      </c>
      <c r="BG201">
        <v>2</v>
      </c>
      <c r="BH201">
        <v>1</v>
      </c>
      <c r="BI201">
        <v>3</v>
      </c>
      <c r="BJ201">
        <v>4</v>
      </c>
      <c r="BK201">
        <v>2</v>
      </c>
      <c r="BL201" t="str">
        <f t="shared" si="52"/>
        <v/>
      </c>
      <c r="BM201">
        <f t="shared" si="53"/>
        <v>1</v>
      </c>
      <c r="BN201">
        <v>2</v>
      </c>
      <c r="BO201">
        <v>1</v>
      </c>
      <c r="BP201" t="str">
        <f t="shared" si="54"/>
        <v>NONE</v>
      </c>
      <c r="BZ201">
        <v>1</v>
      </c>
      <c r="CA201">
        <f t="shared" si="55"/>
        <v>0</v>
      </c>
      <c r="CJ201" t="s">
        <v>432</v>
      </c>
      <c r="CK201" s="1">
        <v>41641</v>
      </c>
      <c r="CL201" s="2">
        <v>0.66871527777777784</v>
      </c>
    </row>
    <row r="202" spans="1:90" x14ac:dyDescent="0.3">
      <c r="A202">
        <v>2037</v>
      </c>
      <c r="B202">
        <f t="shared" si="42"/>
        <v>0</v>
      </c>
      <c r="C202">
        <v>2014</v>
      </c>
      <c r="D202" t="s">
        <v>75</v>
      </c>
      <c r="E202" t="s">
        <v>357</v>
      </c>
      <c r="F202" t="s">
        <v>148</v>
      </c>
      <c r="G202">
        <f t="shared" si="43"/>
        <v>6</v>
      </c>
      <c r="H202">
        <f t="shared" si="44"/>
        <v>1</v>
      </c>
      <c r="I202">
        <f t="shared" si="45"/>
        <v>1</v>
      </c>
      <c r="J202">
        <f t="shared" si="46"/>
        <v>0</v>
      </c>
      <c r="P202" t="s">
        <v>79</v>
      </c>
      <c r="Q202" t="s">
        <v>80</v>
      </c>
      <c r="R202" t="s">
        <v>81</v>
      </c>
      <c r="S202">
        <f t="shared" si="47"/>
        <v>1</v>
      </c>
      <c r="T202">
        <f t="shared" si="48"/>
        <v>4</v>
      </c>
      <c r="U202" t="str">
        <f t="shared" si="49"/>
        <v>YES</v>
      </c>
      <c r="V202" t="str">
        <f t="shared" si="50"/>
        <v>FALSE</v>
      </c>
      <c r="W202">
        <v>1</v>
      </c>
      <c r="AC202" t="s">
        <v>109</v>
      </c>
      <c r="AD202">
        <f t="shared" si="51"/>
        <v>0</v>
      </c>
      <c r="AR202">
        <v>2</v>
      </c>
      <c r="AS202">
        <v>4</v>
      </c>
      <c r="AT202">
        <v>1</v>
      </c>
      <c r="AU202">
        <v>2</v>
      </c>
      <c r="AV202">
        <v>3</v>
      </c>
      <c r="AW202">
        <v>2</v>
      </c>
      <c r="AX202">
        <v>4</v>
      </c>
      <c r="AY202">
        <v>2</v>
      </c>
      <c r="AZ202">
        <v>4</v>
      </c>
      <c r="BA202">
        <v>3</v>
      </c>
      <c r="BB202">
        <v>2</v>
      </c>
      <c r="BC202">
        <v>2</v>
      </c>
      <c r="BD202">
        <v>1</v>
      </c>
      <c r="BE202">
        <v>3</v>
      </c>
      <c r="BF202">
        <v>3</v>
      </c>
      <c r="BG202">
        <v>2</v>
      </c>
      <c r="BH202">
        <v>2</v>
      </c>
      <c r="BI202">
        <v>3</v>
      </c>
      <c r="BJ202">
        <v>4</v>
      </c>
      <c r="BK202">
        <v>2</v>
      </c>
      <c r="BL202" t="str">
        <f t="shared" si="52"/>
        <v/>
      </c>
      <c r="BM202">
        <f t="shared" si="53"/>
        <v>1</v>
      </c>
      <c r="BN202">
        <v>3</v>
      </c>
      <c r="BO202">
        <v>1</v>
      </c>
      <c r="BP202" t="str">
        <f t="shared" si="54"/>
        <v>NONE</v>
      </c>
      <c r="BU202">
        <v>1</v>
      </c>
      <c r="CA202">
        <f t="shared" si="55"/>
        <v>0</v>
      </c>
      <c r="CC202">
        <v>1</v>
      </c>
      <c r="CF202">
        <v>1</v>
      </c>
      <c r="CJ202" t="s">
        <v>433</v>
      </c>
      <c r="CK202" s="1">
        <v>41641</v>
      </c>
      <c r="CL202" s="2">
        <v>0.66064814814814821</v>
      </c>
    </row>
    <row r="203" spans="1:90" x14ac:dyDescent="0.3">
      <c r="A203">
        <v>2036</v>
      </c>
      <c r="B203">
        <f t="shared" si="42"/>
        <v>0</v>
      </c>
      <c r="C203">
        <v>2014</v>
      </c>
      <c r="D203" t="s">
        <v>75</v>
      </c>
      <c r="E203" t="s">
        <v>357</v>
      </c>
      <c r="F203" t="s">
        <v>86</v>
      </c>
      <c r="G203">
        <f t="shared" si="43"/>
        <v>2</v>
      </c>
      <c r="H203">
        <f t="shared" si="44"/>
        <v>1</v>
      </c>
      <c r="I203">
        <f t="shared" si="45"/>
        <v>1</v>
      </c>
      <c r="J203">
        <f t="shared" si="46"/>
        <v>0</v>
      </c>
      <c r="P203" t="s">
        <v>79</v>
      </c>
      <c r="Q203" t="s">
        <v>80</v>
      </c>
      <c r="R203" t="s">
        <v>81</v>
      </c>
      <c r="S203">
        <f t="shared" si="47"/>
        <v>1</v>
      </c>
      <c r="T203">
        <f t="shared" si="48"/>
        <v>4</v>
      </c>
      <c r="U203" t="str">
        <f t="shared" si="49"/>
        <v>YES</v>
      </c>
      <c r="V203" t="str">
        <f t="shared" si="50"/>
        <v>FALSE</v>
      </c>
      <c r="W203">
        <v>1</v>
      </c>
      <c r="AC203" t="s">
        <v>82</v>
      </c>
      <c r="AD203">
        <f t="shared" si="51"/>
        <v>6</v>
      </c>
      <c r="AG203">
        <v>1</v>
      </c>
      <c r="AH203">
        <v>1</v>
      </c>
      <c r="AK203">
        <v>1</v>
      </c>
      <c r="AM203">
        <v>1</v>
      </c>
      <c r="AN203">
        <v>1</v>
      </c>
      <c r="AO203">
        <v>1</v>
      </c>
      <c r="AR203">
        <v>3</v>
      </c>
      <c r="AS203">
        <v>3</v>
      </c>
      <c r="AT203">
        <v>4</v>
      </c>
      <c r="AU203">
        <v>3</v>
      </c>
      <c r="AV203">
        <v>4</v>
      </c>
      <c r="AW203">
        <v>4</v>
      </c>
      <c r="AX203">
        <v>2</v>
      </c>
      <c r="AY203">
        <v>4</v>
      </c>
      <c r="AZ203">
        <v>4</v>
      </c>
      <c r="BA203">
        <v>4</v>
      </c>
      <c r="BB203">
        <v>5</v>
      </c>
      <c r="BC203">
        <v>5</v>
      </c>
      <c r="BD203">
        <v>4</v>
      </c>
      <c r="BE203">
        <v>4</v>
      </c>
      <c r="BF203">
        <v>4</v>
      </c>
      <c r="BG203">
        <v>4</v>
      </c>
      <c r="BH203">
        <v>5</v>
      </c>
      <c r="BI203">
        <v>5</v>
      </c>
      <c r="BJ203">
        <v>4</v>
      </c>
      <c r="BK203">
        <v>4</v>
      </c>
      <c r="BL203">
        <f t="shared" si="52"/>
        <v>1</v>
      </c>
      <c r="BM203" t="str">
        <f t="shared" si="53"/>
        <v/>
      </c>
      <c r="BN203">
        <v>3</v>
      </c>
      <c r="BO203">
        <v>4</v>
      </c>
      <c r="BP203" t="str">
        <f t="shared" si="54"/>
        <v>OK</v>
      </c>
      <c r="BQ203">
        <v>1</v>
      </c>
      <c r="CA203">
        <f t="shared" si="55"/>
        <v>0</v>
      </c>
      <c r="CC203">
        <v>1</v>
      </c>
      <c r="CF203">
        <v>1</v>
      </c>
      <c r="CG203">
        <v>1</v>
      </c>
      <c r="CH203">
        <v>1</v>
      </c>
      <c r="CI203">
        <v>1</v>
      </c>
      <c r="CJ203" t="s">
        <v>434</v>
      </c>
      <c r="CK203" s="1">
        <v>41641</v>
      </c>
      <c r="CL203" s="2">
        <v>0.63825231481481481</v>
      </c>
    </row>
    <row r="204" spans="1:90" x14ac:dyDescent="0.3">
      <c r="A204">
        <v>2035</v>
      </c>
      <c r="B204">
        <f t="shared" si="42"/>
        <v>0</v>
      </c>
      <c r="C204">
        <v>2014</v>
      </c>
      <c r="D204" t="s">
        <v>75</v>
      </c>
      <c r="E204" t="s">
        <v>348</v>
      </c>
      <c r="F204" t="s">
        <v>148</v>
      </c>
      <c r="G204">
        <f t="shared" si="43"/>
        <v>6</v>
      </c>
      <c r="H204">
        <f t="shared" si="44"/>
        <v>1</v>
      </c>
      <c r="I204">
        <f t="shared" si="45"/>
        <v>1</v>
      </c>
      <c r="J204">
        <f t="shared" si="46"/>
        <v>0</v>
      </c>
      <c r="P204" t="s">
        <v>79</v>
      </c>
      <c r="Q204" t="s">
        <v>90</v>
      </c>
      <c r="R204" t="s">
        <v>81</v>
      </c>
      <c r="S204">
        <f t="shared" si="47"/>
        <v>1</v>
      </c>
      <c r="T204">
        <f t="shared" si="48"/>
        <v>3</v>
      </c>
      <c r="U204" t="str">
        <f t="shared" si="49"/>
        <v>NO</v>
      </c>
      <c r="V204" t="str">
        <f t="shared" si="50"/>
        <v>FALSE</v>
      </c>
      <c r="W204">
        <v>1</v>
      </c>
      <c r="AC204" t="s">
        <v>82</v>
      </c>
      <c r="AD204">
        <f t="shared" si="51"/>
        <v>1</v>
      </c>
      <c r="AM204">
        <v>1</v>
      </c>
      <c r="AR204">
        <v>4</v>
      </c>
      <c r="AS204">
        <v>3</v>
      </c>
      <c r="AT204">
        <v>3</v>
      </c>
      <c r="AU204">
        <v>2</v>
      </c>
      <c r="AV204">
        <v>4</v>
      </c>
      <c r="AW204">
        <v>4</v>
      </c>
      <c r="AX204">
        <v>4</v>
      </c>
      <c r="AY204">
        <v>3</v>
      </c>
      <c r="AZ204">
        <v>4</v>
      </c>
      <c r="BA204">
        <v>5</v>
      </c>
      <c r="BB204">
        <v>4</v>
      </c>
      <c r="BC204">
        <v>4</v>
      </c>
      <c r="BD204">
        <v>2</v>
      </c>
      <c r="BE204">
        <v>1</v>
      </c>
      <c r="BF204">
        <v>3</v>
      </c>
      <c r="BG204">
        <v>4</v>
      </c>
      <c r="BH204">
        <v>2</v>
      </c>
      <c r="BI204">
        <v>4</v>
      </c>
      <c r="BJ204">
        <v>4</v>
      </c>
      <c r="BK204">
        <v>3</v>
      </c>
      <c r="BL204" t="str">
        <f t="shared" si="52"/>
        <v/>
      </c>
      <c r="BM204" t="str">
        <f t="shared" si="53"/>
        <v/>
      </c>
      <c r="BN204">
        <v>1</v>
      </c>
      <c r="BO204">
        <v>2</v>
      </c>
      <c r="BP204" t="str">
        <f t="shared" si="54"/>
        <v>NONE</v>
      </c>
      <c r="BX204">
        <v>1</v>
      </c>
      <c r="CA204">
        <f t="shared" si="55"/>
        <v>0</v>
      </c>
      <c r="CJ204" t="s">
        <v>435</v>
      </c>
      <c r="CK204" s="1">
        <v>41641</v>
      </c>
      <c r="CL204" s="2">
        <v>0.63092592592592589</v>
      </c>
    </row>
    <row r="205" spans="1:90" x14ac:dyDescent="0.3">
      <c r="A205">
        <v>2034</v>
      </c>
      <c r="B205">
        <f t="shared" si="42"/>
        <v>0</v>
      </c>
      <c r="C205">
        <v>2014</v>
      </c>
      <c r="D205" t="s">
        <v>75</v>
      </c>
      <c r="E205" t="s">
        <v>360</v>
      </c>
      <c r="F205" t="s">
        <v>95</v>
      </c>
      <c r="G205">
        <f t="shared" si="43"/>
        <v>1</v>
      </c>
      <c r="H205">
        <f t="shared" si="44"/>
        <v>0</v>
      </c>
      <c r="I205">
        <f t="shared" si="45"/>
        <v>0</v>
      </c>
      <c r="J205">
        <f t="shared" si="46"/>
        <v>0</v>
      </c>
      <c r="P205" t="s">
        <v>90</v>
      </c>
      <c r="Q205" t="s">
        <v>90</v>
      </c>
      <c r="R205" t="s">
        <v>90</v>
      </c>
      <c r="S205">
        <f t="shared" si="47"/>
        <v>0</v>
      </c>
      <c r="T205">
        <f t="shared" si="48"/>
        <v>1</v>
      </c>
      <c r="U205" t="str">
        <f t="shared" si="49"/>
        <v>NO</v>
      </c>
      <c r="V205" t="str">
        <f t="shared" si="50"/>
        <v>FALSE</v>
      </c>
      <c r="W205">
        <v>1</v>
      </c>
      <c r="AC205" t="s">
        <v>91</v>
      </c>
      <c r="AD205">
        <f t="shared" si="51"/>
        <v>0</v>
      </c>
      <c r="AR205">
        <v>4</v>
      </c>
      <c r="AS205">
        <v>5</v>
      </c>
      <c r="AT205">
        <v>1</v>
      </c>
      <c r="AU205">
        <v>1</v>
      </c>
      <c r="AV205">
        <v>2</v>
      </c>
      <c r="AW205">
        <v>2</v>
      </c>
      <c r="AX205">
        <v>4</v>
      </c>
      <c r="AY205">
        <v>4</v>
      </c>
      <c r="AZ205">
        <v>4</v>
      </c>
      <c r="BA205">
        <v>4</v>
      </c>
      <c r="BB205">
        <v>5</v>
      </c>
      <c r="BC205">
        <v>4</v>
      </c>
      <c r="BD205">
        <v>1</v>
      </c>
      <c r="BE205">
        <v>2</v>
      </c>
      <c r="BF205">
        <v>4</v>
      </c>
      <c r="BG205">
        <v>4</v>
      </c>
      <c r="BH205">
        <v>2</v>
      </c>
      <c r="BI205">
        <v>5</v>
      </c>
      <c r="BJ205">
        <v>1</v>
      </c>
      <c r="BK205">
        <v>1</v>
      </c>
      <c r="BL205" t="str">
        <f t="shared" si="52"/>
        <v/>
      </c>
      <c r="BM205">
        <f t="shared" si="53"/>
        <v>1</v>
      </c>
      <c r="BN205">
        <v>1</v>
      </c>
      <c r="BO205">
        <v>1</v>
      </c>
      <c r="BP205" t="str">
        <f t="shared" si="54"/>
        <v>NONE</v>
      </c>
      <c r="BU205">
        <v>1</v>
      </c>
      <c r="BY205">
        <v>1</v>
      </c>
      <c r="CA205">
        <f t="shared" si="55"/>
        <v>0</v>
      </c>
      <c r="CB205">
        <v>1</v>
      </c>
      <c r="CJ205" t="s">
        <v>436</v>
      </c>
      <c r="CK205" s="1">
        <v>41641</v>
      </c>
      <c r="CL205" s="2">
        <v>0.62361111111111112</v>
      </c>
    </row>
    <row r="206" spans="1:90" x14ac:dyDescent="0.3">
      <c r="A206">
        <v>2033</v>
      </c>
      <c r="B206">
        <f t="shared" si="42"/>
        <v>0</v>
      </c>
      <c r="C206">
        <v>2014</v>
      </c>
      <c r="D206" t="s">
        <v>75</v>
      </c>
      <c r="E206" t="s">
        <v>357</v>
      </c>
      <c r="F206" t="s">
        <v>148</v>
      </c>
      <c r="G206">
        <f t="shared" si="43"/>
        <v>6</v>
      </c>
      <c r="H206">
        <f t="shared" si="44"/>
        <v>0</v>
      </c>
      <c r="I206">
        <f t="shared" si="45"/>
        <v>1</v>
      </c>
      <c r="J206">
        <f t="shared" si="46"/>
        <v>1</v>
      </c>
      <c r="P206" t="s">
        <v>79</v>
      </c>
      <c r="Q206" t="s">
        <v>90</v>
      </c>
      <c r="R206" t="s">
        <v>113</v>
      </c>
      <c r="S206">
        <f t="shared" si="47"/>
        <v>0</v>
      </c>
      <c r="T206">
        <f t="shared" si="48"/>
        <v>2</v>
      </c>
      <c r="U206" t="str">
        <f t="shared" si="49"/>
        <v>NO</v>
      </c>
      <c r="V206" t="str">
        <f t="shared" si="50"/>
        <v>FALSE</v>
      </c>
      <c r="W206">
        <v>1</v>
      </c>
      <c r="AC206" t="s">
        <v>91</v>
      </c>
      <c r="AD206">
        <f t="shared" si="51"/>
        <v>3</v>
      </c>
      <c r="AI206">
        <v>1</v>
      </c>
      <c r="AN206">
        <v>1</v>
      </c>
      <c r="AO206">
        <v>1</v>
      </c>
      <c r="AR206">
        <v>4</v>
      </c>
      <c r="AS206">
        <v>2</v>
      </c>
      <c r="AT206">
        <v>1</v>
      </c>
      <c r="AU206">
        <v>2</v>
      </c>
      <c r="AV206">
        <v>3</v>
      </c>
      <c r="AW206">
        <v>2</v>
      </c>
      <c r="AX206">
        <v>4</v>
      </c>
      <c r="AY206">
        <v>3</v>
      </c>
      <c r="AZ206">
        <v>5</v>
      </c>
      <c r="BA206">
        <v>1</v>
      </c>
      <c r="BB206">
        <v>2</v>
      </c>
      <c r="BC206">
        <v>2</v>
      </c>
      <c r="BD206">
        <v>1</v>
      </c>
      <c r="BE206">
        <v>2</v>
      </c>
      <c r="BF206">
        <v>3</v>
      </c>
      <c r="BG206">
        <v>2</v>
      </c>
      <c r="BH206">
        <v>3</v>
      </c>
      <c r="BI206">
        <v>4</v>
      </c>
      <c r="BJ206">
        <v>4</v>
      </c>
      <c r="BK206">
        <v>2</v>
      </c>
      <c r="BL206" t="str">
        <f t="shared" si="52"/>
        <v/>
      </c>
      <c r="BM206">
        <f t="shared" si="53"/>
        <v>1</v>
      </c>
      <c r="BN206">
        <v>2</v>
      </c>
      <c r="BO206">
        <v>1</v>
      </c>
      <c r="BP206" t="str">
        <f t="shared" si="54"/>
        <v>NONE</v>
      </c>
      <c r="CA206">
        <f t="shared" si="55"/>
        <v>0</v>
      </c>
      <c r="CJ206" t="s">
        <v>437</v>
      </c>
      <c r="CK206" s="1">
        <v>41641</v>
      </c>
      <c r="CL206" s="2">
        <v>0.62261574074074078</v>
      </c>
    </row>
    <row r="207" spans="1:90" x14ac:dyDescent="0.3">
      <c r="A207">
        <v>2032</v>
      </c>
      <c r="B207">
        <f t="shared" si="42"/>
        <v>0</v>
      </c>
      <c r="C207">
        <v>2014</v>
      </c>
      <c r="D207" t="s">
        <v>75</v>
      </c>
      <c r="E207" t="s">
        <v>360</v>
      </c>
      <c r="F207" t="s">
        <v>131</v>
      </c>
      <c r="G207">
        <f t="shared" si="43"/>
        <v>3</v>
      </c>
      <c r="H207">
        <f t="shared" si="44"/>
        <v>0</v>
      </c>
      <c r="I207">
        <f t="shared" si="45"/>
        <v>1</v>
      </c>
      <c r="J207">
        <f t="shared" si="46"/>
        <v>1</v>
      </c>
      <c r="P207" t="s">
        <v>79</v>
      </c>
      <c r="Q207" t="s">
        <v>90</v>
      </c>
      <c r="R207" t="s">
        <v>126</v>
      </c>
      <c r="S207">
        <f t="shared" si="47"/>
        <v>0</v>
      </c>
      <c r="T207">
        <f t="shared" si="48"/>
        <v>2</v>
      </c>
      <c r="U207" t="str">
        <f t="shared" si="49"/>
        <v>NO</v>
      </c>
      <c r="V207" t="str">
        <f t="shared" si="50"/>
        <v>FALSE</v>
      </c>
      <c r="W207">
        <v>1</v>
      </c>
      <c r="AC207" t="s">
        <v>256</v>
      </c>
      <c r="AD207">
        <f t="shared" si="51"/>
        <v>0</v>
      </c>
      <c r="AR207">
        <v>3</v>
      </c>
      <c r="AS207">
        <v>3</v>
      </c>
      <c r="AT207">
        <v>1</v>
      </c>
      <c r="AU207">
        <v>1</v>
      </c>
      <c r="AV207">
        <v>4</v>
      </c>
      <c r="AW207">
        <v>5</v>
      </c>
      <c r="AX207">
        <v>4</v>
      </c>
      <c r="AY207">
        <v>2</v>
      </c>
      <c r="AZ207">
        <v>4</v>
      </c>
      <c r="BA207">
        <v>5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1</v>
      </c>
      <c r="BH207">
        <v>1</v>
      </c>
      <c r="BI207">
        <v>3</v>
      </c>
      <c r="BJ207">
        <v>3</v>
      </c>
      <c r="BK207">
        <v>1</v>
      </c>
      <c r="BL207" t="str">
        <f t="shared" si="52"/>
        <v/>
      </c>
      <c r="BM207">
        <f t="shared" si="53"/>
        <v>1</v>
      </c>
      <c r="BN207">
        <v>1</v>
      </c>
      <c r="BO207">
        <v>1</v>
      </c>
      <c r="BP207" t="str">
        <f t="shared" si="54"/>
        <v>NONE</v>
      </c>
      <c r="BZ207">
        <v>1</v>
      </c>
      <c r="CA207">
        <f t="shared" si="55"/>
        <v>0</v>
      </c>
      <c r="CB207">
        <v>1</v>
      </c>
      <c r="CJ207" t="s">
        <v>438</v>
      </c>
      <c r="CK207" s="1">
        <v>41641</v>
      </c>
      <c r="CL207" s="2">
        <v>0.6033680555555555</v>
      </c>
    </row>
    <row r="208" spans="1:90" x14ac:dyDescent="0.3">
      <c r="A208">
        <v>2031</v>
      </c>
      <c r="B208">
        <f t="shared" si="42"/>
        <v>0</v>
      </c>
      <c r="C208">
        <v>2014</v>
      </c>
      <c r="D208" t="s">
        <v>75</v>
      </c>
      <c r="E208" t="s">
        <v>360</v>
      </c>
      <c r="F208" t="s">
        <v>86</v>
      </c>
      <c r="G208">
        <f t="shared" si="43"/>
        <v>2</v>
      </c>
      <c r="H208">
        <f t="shared" si="44"/>
        <v>1</v>
      </c>
      <c r="I208">
        <f t="shared" si="45"/>
        <v>1</v>
      </c>
      <c r="J208">
        <f t="shared" si="46"/>
        <v>0</v>
      </c>
      <c r="P208" t="s">
        <v>79</v>
      </c>
      <c r="Q208" t="s">
        <v>80</v>
      </c>
      <c r="R208" t="s">
        <v>81</v>
      </c>
      <c r="S208">
        <f t="shared" si="47"/>
        <v>1</v>
      </c>
      <c r="T208">
        <f t="shared" si="48"/>
        <v>4</v>
      </c>
      <c r="U208" t="str">
        <f t="shared" si="49"/>
        <v>YES</v>
      </c>
      <c r="V208" t="str">
        <f t="shared" si="50"/>
        <v>FALSE</v>
      </c>
      <c r="W208">
        <v>1</v>
      </c>
      <c r="AC208" t="s">
        <v>349</v>
      </c>
      <c r="AD208">
        <f t="shared" si="51"/>
        <v>3</v>
      </c>
      <c r="AH208">
        <v>1</v>
      </c>
      <c r="AN208">
        <v>1</v>
      </c>
      <c r="AO208">
        <v>1</v>
      </c>
      <c r="AR208">
        <v>3</v>
      </c>
      <c r="AS208">
        <v>3</v>
      </c>
      <c r="AT208">
        <v>2</v>
      </c>
      <c r="AU208">
        <v>2</v>
      </c>
      <c r="AV208">
        <v>4</v>
      </c>
      <c r="AW208">
        <v>3</v>
      </c>
      <c r="AX208">
        <v>4</v>
      </c>
      <c r="AY208">
        <v>2</v>
      </c>
      <c r="AZ208">
        <v>5</v>
      </c>
      <c r="BA208">
        <v>4</v>
      </c>
      <c r="BB208">
        <v>2</v>
      </c>
      <c r="BC208">
        <v>3</v>
      </c>
      <c r="BD208">
        <v>2</v>
      </c>
      <c r="BE208">
        <v>2</v>
      </c>
      <c r="BF208">
        <v>3</v>
      </c>
      <c r="BG208">
        <v>2</v>
      </c>
      <c r="BH208">
        <v>2</v>
      </c>
      <c r="BI208">
        <v>5</v>
      </c>
      <c r="BJ208">
        <v>5</v>
      </c>
      <c r="BK208">
        <v>4</v>
      </c>
      <c r="BL208">
        <f t="shared" si="52"/>
        <v>1</v>
      </c>
      <c r="BM208" t="str">
        <f t="shared" si="53"/>
        <v/>
      </c>
      <c r="BN208">
        <v>3</v>
      </c>
      <c r="BO208">
        <v>2</v>
      </c>
      <c r="BP208" t="str">
        <f t="shared" si="54"/>
        <v>NONE</v>
      </c>
      <c r="BQ208">
        <v>1</v>
      </c>
      <c r="CA208">
        <f t="shared" si="55"/>
        <v>0</v>
      </c>
      <c r="CB208">
        <v>1</v>
      </c>
      <c r="CC208">
        <v>1</v>
      </c>
      <c r="CJ208" t="s">
        <v>439</v>
      </c>
      <c r="CK208" s="1">
        <v>41641</v>
      </c>
      <c r="CL208" s="2">
        <v>0.59534722222222225</v>
      </c>
    </row>
    <row r="209" spans="1:90" x14ac:dyDescent="0.3">
      <c r="A209">
        <v>2030</v>
      </c>
      <c r="B209">
        <f t="shared" si="42"/>
        <v>0</v>
      </c>
      <c r="C209">
        <v>2014</v>
      </c>
      <c r="D209" t="s">
        <v>75</v>
      </c>
      <c r="E209" t="s">
        <v>360</v>
      </c>
      <c r="F209" t="s">
        <v>204</v>
      </c>
      <c r="G209">
        <f t="shared" si="43"/>
        <v>5</v>
      </c>
      <c r="H209">
        <f t="shared" si="44"/>
        <v>1</v>
      </c>
      <c r="I209">
        <f t="shared" si="45"/>
        <v>1</v>
      </c>
      <c r="J209">
        <f t="shared" si="46"/>
        <v>0</v>
      </c>
      <c r="P209" t="s">
        <v>79</v>
      </c>
      <c r="Q209" t="s">
        <v>80</v>
      </c>
      <c r="R209" t="s">
        <v>126</v>
      </c>
      <c r="S209">
        <f t="shared" si="47"/>
        <v>0</v>
      </c>
      <c r="T209">
        <f t="shared" si="48"/>
        <v>3</v>
      </c>
      <c r="U209" t="str">
        <f t="shared" si="49"/>
        <v>NO</v>
      </c>
      <c r="V209" t="str">
        <f t="shared" si="50"/>
        <v>FALSE</v>
      </c>
      <c r="W209">
        <v>1</v>
      </c>
      <c r="AC209" t="s">
        <v>109</v>
      </c>
      <c r="AD209">
        <f t="shared" si="51"/>
        <v>0</v>
      </c>
      <c r="AR209">
        <v>3</v>
      </c>
      <c r="AS209">
        <v>4</v>
      </c>
      <c r="AT209">
        <v>1</v>
      </c>
      <c r="AU209">
        <v>3</v>
      </c>
      <c r="AV209">
        <v>4</v>
      </c>
      <c r="AW209">
        <v>4</v>
      </c>
      <c r="AX209">
        <v>4</v>
      </c>
      <c r="AY209">
        <v>3</v>
      </c>
      <c r="AZ209">
        <v>2</v>
      </c>
      <c r="BA209">
        <v>4</v>
      </c>
      <c r="BB209">
        <v>4</v>
      </c>
      <c r="BC209">
        <v>4</v>
      </c>
      <c r="BD209">
        <v>2</v>
      </c>
      <c r="BE209">
        <v>3</v>
      </c>
      <c r="BF209">
        <v>4</v>
      </c>
      <c r="BG209">
        <v>3</v>
      </c>
      <c r="BH209">
        <v>4</v>
      </c>
      <c r="BI209">
        <v>4</v>
      </c>
      <c r="BJ209">
        <v>4</v>
      </c>
      <c r="BK209">
        <v>4</v>
      </c>
      <c r="BL209">
        <f t="shared" si="52"/>
        <v>1</v>
      </c>
      <c r="BM209" t="str">
        <f t="shared" si="53"/>
        <v/>
      </c>
      <c r="BN209">
        <v>3</v>
      </c>
      <c r="BO209">
        <v>2</v>
      </c>
      <c r="BP209" t="str">
        <f t="shared" si="54"/>
        <v>NONE</v>
      </c>
      <c r="CA209">
        <f t="shared" si="55"/>
        <v>0</v>
      </c>
      <c r="CE209">
        <v>1</v>
      </c>
      <c r="CF209">
        <v>1</v>
      </c>
      <c r="CJ209" t="s">
        <v>440</v>
      </c>
      <c r="CK209" s="1">
        <v>41641</v>
      </c>
      <c r="CL209" s="2">
        <v>0.57219907407407411</v>
      </c>
    </row>
    <row r="210" spans="1:90" x14ac:dyDescent="0.3">
      <c r="A210">
        <v>2029</v>
      </c>
      <c r="B210">
        <f t="shared" si="42"/>
        <v>0</v>
      </c>
      <c r="C210">
        <v>2014</v>
      </c>
      <c r="D210" t="s">
        <v>75</v>
      </c>
      <c r="E210" t="s">
        <v>357</v>
      </c>
      <c r="F210" t="s">
        <v>86</v>
      </c>
      <c r="G210">
        <f t="shared" si="43"/>
        <v>2</v>
      </c>
      <c r="H210">
        <f t="shared" si="44"/>
        <v>1</v>
      </c>
      <c r="I210">
        <f t="shared" si="45"/>
        <v>1</v>
      </c>
      <c r="J210">
        <f t="shared" si="46"/>
        <v>0</v>
      </c>
      <c r="P210" t="s">
        <v>79</v>
      </c>
      <c r="Q210" t="s">
        <v>80</v>
      </c>
      <c r="R210" t="s">
        <v>81</v>
      </c>
      <c r="S210">
        <f t="shared" si="47"/>
        <v>1</v>
      </c>
      <c r="T210">
        <f t="shared" si="48"/>
        <v>4</v>
      </c>
      <c r="U210" t="str">
        <f t="shared" si="49"/>
        <v>YES</v>
      </c>
      <c r="V210" t="str">
        <f t="shared" si="50"/>
        <v>FALSE</v>
      </c>
      <c r="W210">
        <v>1</v>
      </c>
      <c r="AC210" t="s">
        <v>109</v>
      </c>
      <c r="AD210">
        <f t="shared" si="51"/>
        <v>0</v>
      </c>
      <c r="AR210">
        <v>3</v>
      </c>
      <c r="AS210">
        <v>4</v>
      </c>
      <c r="AT210">
        <v>1</v>
      </c>
      <c r="AU210">
        <v>2</v>
      </c>
      <c r="AV210">
        <v>4</v>
      </c>
      <c r="AW210">
        <v>5</v>
      </c>
      <c r="AX210">
        <v>5</v>
      </c>
      <c r="AY210">
        <v>2</v>
      </c>
      <c r="AZ210">
        <v>4</v>
      </c>
      <c r="BA210">
        <v>5</v>
      </c>
      <c r="BB210">
        <v>4</v>
      </c>
      <c r="BC210">
        <v>4</v>
      </c>
      <c r="BD210">
        <v>4</v>
      </c>
      <c r="BE210">
        <v>3</v>
      </c>
      <c r="BF210">
        <v>3</v>
      </c>
      <c r="BG210">
        <v>2</v>
      </c>
      <c r="BH210">
        <v>3</v>
      </c>
      <c r="BI210">
        <v>4</v>
      </c>
      <c r="BJ210">
        <v>4</v>
      </c>
      <c r="BK210">
        <v>3</v>
      </c>
      <c r="BL210" t="str">
        <f t="shared" si="52"/>
        <v/>
      </c>
      <c r="BM210" t="str">
        <f t="shared" si="53"/>
        <v/>
      </c>
      <c r="BN210">
        <v>4</v>
      </c>
      <c r="BO210">
        <v>3</v>
      </c>
      <c r="BP210" t="str">
        <f t="shared" si="54"/>
        <v>OK</v>
      </c>
      <c r="BQ210">
        <v>1</v>
      </c>
      <c r="BR210">
        <v>1</v>
      </c>
      <c r="BS210">
        <v>1</v>
      </c>
      <c r="BU210">
        <v>1</v>
      </c>
      <c r="BV210">
        <v>1</v>
      </c>
      <c r="BW210">
        <v>1</v>
      </c>
      <c r="BX210">
        <v>1</v>
      </c>
      <c r="CA210">
        <f t="shared" si="55"/>
        <v>1</v>
      </c>
      <c r="CE210">
        <v>1</v>
      </c>
      <c r="CJ210" t="s">
        <v>441</v>
      </c>
      <c r="CK210" s="1">
        <v>41641</v>
      </c>
      <c r="CL210" s="2">
        <v>0.56685185185185183</v>
      </c>
    </row>
    <row r="211" spans="1:90" x14ac:dyDescent="0.3">
      <c r="A211">
        <v>2028</v>
      </c>
      <c r="B211">
        <f t="shared" si="42"/>
        <v>0</v>
      </c>
      <c r="C211">
        <v>2014</v>
      </c>
      <c r="D211" t="s">
        <v>75</v>
      </c>
      <c r="E211" t="s">
        <v>360</v>
      </c>
      <c r="F211" t="s">
        <v>86</v>
      </c>
      <c r="G211">
        <f t="shared" si="43"/>
        <v>2</v>
      </c>
      <c r="H211">
        <f t="shared" si="44"/>
        <v>1</v>
      </c>
      <c r="I211">
        <f t="shared" si="45"/>
        <v>1</v>
      </c>
      <c r="J211">
        <f t="shared" si="46"/>
        <v>0</v>
      </c>
      <c r="P211" t="s">
        <v>79</v>
      </c>
      <c r="Q211" t="s">
        <v>80</v>
      </c>
      <c r="R211" t="s">
        <v>81</v>
      </c>
      <c r="S211">
        <f t="shared" si="47"/>
        <v>1</v>
      </c>
      <c r="T211">
        <f t="shared" si="48"/>
        <v>4</v>
      </c>
      <c r="U211" t="str">
        <f t="shared" si="49"/>
        <v>YES</v>
      </c>
      <c r="V211" t="str">
        <f t="shared" si="50"/>
        <v>FALSE</v>
      </c>
      <c r="W211">
        <v>1</v>
      </c>
      <c r="AC211" t="s">
        <v>87</v>
      </c>
      <c r="AD211">
        <f t="shared" si="51"/>
        <v>1</v>
      </c>
      <c r="AM211">
        <v>1</v>
      </c>
      <c r="AR211">
        <v>4</v>
      </c>
      <c r="AS211">
        <v>5</v>
      </c>
      <c r="AT211">
        <v>1</v>
      </c>
      <c r="AU211">
        <v>4</v>
      </c>
      <c r="AV211">
        <v>2</v>
      </c>
      <c r="AW211">
        <v>1</v>
      </c>
      <c r="AX211">
        <v>4</v>
      </c>
      <c r="AY211">
        <v>3</v>
      </c>
      <c r="AZ211">
        <v>3</v>
      </c>
      <c r="BA211">
        <v>5</v>
      </c>
      <c r="BB211">
        <v>3</v>
      </c>
      <c r="BC211">
        <v>4</v>
      </c>
      <c r="BD211">
        <v>1</v>
      </c>
      <c r="BE211">
        <v>3</v>
      </c>
      <c r="BF211">
        <v>4</v>
      </c>
      <c r="BG211">
        <v>3</v>
      </c>
      <c r="BH211">
        <v>2</v>
      </c>
      <c r="BI211">
        <v>4</v>
      </c>
      <c r="BJ211">
        <v>4</v>
      </c>
      <c r="BK211">
        <v>2</v>
      </c>
      <c r="BL211" t="str">
        <f t="shared" si="52"/>
        <v/>
      </c>
      <c r="BM211">
        <f t="shared" si="53"/>
        <v>1</v>
      </c>
      <c r="BN211">
        <v>1</v>
      </c>
      <c r="BO211">
        <v>1</v>
      </c>
      <c r="BP211" t="str">
        <f t="shared" si="54"/>
        <v>NONE</v>
      </c>
      <c r="CA211">
        <f t="shared" si="55"/>
        <v>0</v>
      </c>
      <c r="CJ211" t="s">
        <v>442</v>
      </c>
      <c r="CK211" s="1">
        <v>41641</v>
      </c>
      <c r="CL211" s="2">
        <v>0.5635648148148148</v>
      </c>
    </row>
    <row r="212" spans="1:90" x14ac:dyDescent="0.3">
      <c r="A212">
        <v>2027</v>
      </c>
      <c r="B212">
        <f t="shared" si="42"/>
        <v>0</v>
      </c>
      <c r="C212">
        <v>2014</v>
      </c>
      <c r="D212" t="s">
        <v>75</v>
      </c>
      <c r="E212" t="s">
        <v>357</v>
      </c>
      <c r="F212" t="s">
        <v>351</v>
      </c>
      <c r="G212">
        <f t="shared" si="43"/>
        <v>7</v>
      </c>
      <c r="H212">
        <f t="shared" si="44"/>
        <v>1</v>
      </c>
      <c r="I212">
        <f t="shared" si="45"/>
        <v>1</v>
      </c>
      <c r="J212">
        <f t="shared" si="46"/>
        <v>0</v>
      </c>
      <c r="P212" t="s">
        <v>79</v>
      </c>
      <c r="Q212" t="s">
        <v>80</v>
      </c>
      <c r="R212" t="s">
        <v>126</v>
      </c>
      <c r="S212">
        <f t="shared" si="47"/>
        <v>0</v>
      </c>
      <c r="T212">
        <f t="shared" si="48"/>
        <v>3</v>
      </c>
      <c r="U212" t="str">
        <f t="shared" si="49"/>
        <v>NO</v>
      </c>
      <c r="V212" t="str">
        <f t="shared" si="50"/>
        <v>FALSE</v>
      </c>
      <c r="W212">
        <v>1</v>
      </c>
      <c r="AC212" t="s">
        <v>82</v>
      </c>
      <c r="AD212">
        <f t="shared" si="51"/>
        <v>0</v>
      </c>
      <c r="AR212">
        <v>2</v>
      </c>
      <c r="AS212">
        <v>3</v>
      </c>
      <c r="AT212">
        <v>1</v>
      </c>
      <c r="AU212">
        <v>1</v>
      </c>
      <c r="AV212">
        <v>3</v>
      </c>
      <c r="AW212">
        <v>3</v>
      </c>
      <c r="AX212">
        <v>4</v>
      </c>
      <c r="AY212">
        <v>3</v>
      </c>
      <c r="AZ212">
        <v>4</v>
      </c>
      <c r="BA212">
        <v>4</v>
      </c>
      <c r="BB212">
        <v>2</v>
      </c>
      <c r="BC212">
        <v>1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3</v>
      </c>
      <c r="BJ212">
        <v>3</v>
      </c>
      <c r="BK212">
        <v>2</v>
      </c>
      <c r="BL212" t="str">
        <f t="shared" si="52"/>
        <v/>
      </c>
      <c r="BM212">
        <f t="shared" si="53"/>
        <v>1</v>
      </c>
      <c r="BN212">
        <v>1</v>
      </c>
      <c r="BO212">
        <v>1</v>
      </c>
      <c r="BP212" t="str">
        <f t="shared" si="54"/>
        <v>NONE</v>
      </c>
      <c r="CA212">
        <f t="shared" si="55"/>
        <v>0</v>
      </c>
      <c r="CJ212" t="s">
        <v>443</v>
      </c>
      <c r="CK212" s="1">
        <v>41641</v>
      </c>
      <c r="CL212" s="2">
        <v>0.55793981481481481</v>
      </c>
    </row>
    <row r="213" spans="1:90" x14ac:dyDescent="0.3">
      <c r="A213">
        <v>2026</v>
      </c>
      <c r="B213">
        <f t="shared" si="42"/>
        <v>0</v>
      </c>
      <c r="C213">
        <v>2014</v>
      </c>
      <c r="D213" t="s">
        <v>75</v>
      </c>
      <c r="E213" t="s">
        <v>360</v>
      </c>
      <c r="F213" t="s">
        <v>86</v>
      </c>
      <c r="G213">
        <f t="shared" si="43"/>
        <v>2</v>
      </c>
      <c r="H213">
        <f t="shared" si="44"/>
        <v>0</v>
      </c>
      <c r="I213">
        <f t="shared" si="45"/>
        <v>0</v>
      </c>
      <c r="J213">
        <f t="shared" si="46"/>
        <v>0</v>
      </c>
      <c r="P213" t="s">
        <v>79</v>
      </c>
      <c r="Q213" t="s">
        <v>90</v>
      </c>
      <c r="R213" t="s">
        <v>90</v>
      </c>
      <c r="S213">
        <f t="shared" si="47"/>
        <v>0</v>
      </c>
      <c r="T213">
        <f t="shared" si="48"/>
        <v>1</v>
      </c>
      <c r="U213" t="str">
        <f t="shared" si="49"/>
        <v>NO</v>
      </c>
      <c r="V213" t="str">
        <f t="shared" si="50"/>
        <v>FALSE</v>
      </c>
      <c r="X213">
        <v>1</v>
      </c>
      <c r="AC213" t="s">
        <v>105</v>
      </c>
      <c r="AD213">
        <f t="shared" si="51"/>
        <v>0</v>
      </c>
      <c r="AR213">
        <v>3</v>
      </c>
      <c r="AS213">
        <v>4</v>
      </c>
      <c r="AT213">
        <v>2</v>
      </c>
      <c r="AU213">
        <v>2</v>
      </c>
      <c r="AV213">
        <v>4</v>
      </c>
      <c r="AW213">
        <v>3</v>
      </c>
      <c r="AX213">
        <v>3</v>
      </c>
      <c r="AY213">
        <v>2</v>
      </c>
      <c r="AZ213">
        <v>2</v>
      </c>
      <c r="BA213">
        <v>3</v>
      </c>
      <c r="BB213">
        <v>3</v>
      </c>
      <c r="BC213">
        <v>3</v>
      </c>
      <c r="BD213">
        <v>2</v>
      </c>
      <c r="BE213">
        <v>4</v>
      </c>
      <c r="BF213">
        <v>3</v>
      </c>
      <c r="BG213">
        <v>2</v>
      </c>
      <c r="BH213">
        <v>2</v>
      </c>
      <c r="BI213">
        <v>4</v>
      </c>
      <c r="BJ213">
        <v>4</v>
      </c>
      <c r="BK213">
        <v>3</v>
      </c>
      <c r="BL213" t="str">
        <f t="shared" si="52"/>
        <v/>
      </c>
      <c r="BM213" t="str">
        <f t="shared" si="53"/>
        <v/>
      </c>
      <c r="BN213">
        <v>3</v>
      </c>
      <c r="BO213">
        <v>2</v>
      </c>
      <c r="BP213" t="str">
        <f t="shared" si="54"/>
        <v>NONE</v>
      </c>
      <c r="BR213">
        <v>1</v>
      </c>
      <c r="BW213">
        <v>1</v>
      </c>
      <c r="CA213">
        <f t="shared" si="55"/>
        <v>0</v>
      </c>
      <c r="CJ213" t="s">
        <v>444</v>
      </c>
      <c r="CK213" s="1">
        <v>41641</v>
      </c>
      <c r="CL213" s="2">
        <v>0.53714120370370366</v>
      </c>
    </row>
    <row r="214" spans="1:90" x14ac:dyDescent="0.3">
      <c r="A214">
        <v>2025</v>
      </c>
      <c r="B214">
        <f t="shared" si="42"/>
        <v>0</v>
      </c>
      <c r="C214">
        <v>2014</v>
      </c>
      <c r="D214" t="s">
        <v>75</v>
      </c>
      <c r="E214" t="s">
        <v>357</v>
      </c>
      <c r="F214" t="s">
        <v>86</v>
      </c>
      <c r="G214">
        <f t="shared" si="43"/>
        <v>2</v>
      </c>
      <c r="H214">
        <f t="shared" si="44"/>
        <v>0</v>
      </c>
      <c r="I214">
        <f t="shared" si="45"/>
        <v>0</v>
      </c>
      <c r="J214">
        <f t="shared" si="46"/>
        <v>0</v>
      </c>
      <c r="P214" t="s">
        <v>90</v>
      </c>
      <c r="Q214" t="s">
        <v>90</v>
      </c>
      <c r="R214" t="s">
        <v>113</v>
      </c>
      <c r="S214">
        <f t="shared" si="47"/>
        <v>0</v>
      </c>
      <c r="T214">
        <f t="shared" si="48"/>
        <v>1</v>
      </c>
      <c r="U214" t="str">
        <f t="shared" si="49"/>
        <v>NO</v>
      </c>
      <c r="V214" t="str">
        <f t="shared" si="50"/>
        <v>FALSE</v>
      </c>
      <c r="W214">
        <v>1</v>
      </c>
      <c r="AC214" t="s">
        <v>82</v>
      </c>
      <c r="AD214">
        <f t="shared" si="51"/>
        <v>0</v>
      </c>
      <c r="AR214">
        <v>4</v>
      </c>
      <c r="AS214">
        <v>4</v>
      </c>
      <c r="AT214">
        <v>1</v>
      </c>
      <c r="AU214">
        <v>3</v>
      </c>
      <c r="AV214">
        <v>4</v>
      </c>
      <c r="AW214">
        <v>3</v>
      </c>
      <c r="AX214">
        <v>2</v>
      </c>
      <c r="AY214">
        <v>4</v>
      </c>
      <c r="AZ214">
        <v>4</v>
      </c>
      <c r="BA214">
        <v>3</v>
      </c>
      <c r="BB214">
        <v>3</v>
      </c>
      <c r="BC214">
        <v>3</v>
      </c>
      <c r="BD214">
        <v>4</v>
      </c>
      <c r="BE214">
        <v>3</v>
      </c>
      <c r="BF214">
        <v>4</v>
      </c>
      <c r="BG214">
        <v>3</v>
      </c>
      <c r="BH214">
        <v>3</v>
      </c>
      <c r="BI214">
        <v>5</v>
      </c>
      <c r="BJ214">
        <v>2</v>
      </c>
      <c r="BK214">
        <v>1</v>
      </c>
      <c r="BL214" t="str">
        <f t="shared" si="52"/>
        <v/>
      </c>
      <c r="BM214">
        <f t="shared" si="53"/>
        <v>1</v>
      </c>
      <c r="BN214">
        <v>4</v>
      </c>
      <c r="BO214">
        <v>2</v>
      </c>
      <c r="BP214" t="str">
        <f t="shared" si="54"/>
        <v>OK</v>
      </c>
      <c r="BQ214">
        <v>1</v>
      </c>
      <c r="CA214">
        <f t="shared" si="55"/>
        <v>0</v>
      </c>
      <c r="CB214">
        <v>1</v>
      </c>
      <c r="CC214">
        <v>1</v>
      </c>
      <c r="CF214">
        <v>1</v>
      </c>
      <c r="CJ214" t="s">
        <v>445</v>
      </c>
      <c r="CK214" s="1">
        <v>41641</v>
      </c>
      <c r="CL214" s="2">
        <v>0.53511574074074075</v>
      </c>
    </row>
    <row r="215" spans="1:90" x14ac:dyDescent="0.3">
      <c r="A215">
        <v>2024</v>
      </c>
      <c r="B215">
        <f t="shared" si="42"/>
        <v>0</v>
      </c>
      <c r="C215">
        <v>2014</v>
      </c>
      <c r="D215" t="s">
        <v>75</v>
      </c>
      <c r="E215" t="s">
        <v>348</v>
      </c>
      <c r="F215" t="s">
        <v>131</v>
      </c>
      <c r="G215">
        <f t="shared" si="43"/>
        <v>3</v>
      </c>
      <c r="H215">
        <f t="shared" si="44"/>
        <v>0</v>
      </c>
      <c r="I215">
        <f t="shared" si="45"/>
        <v>0</v>
      </c>
      <c r="J215">
        <f t="shared" si="46"/>
        <v>0</v>
      </c>
      <c r="P215" t="s">
        <v>79</v>
      </c>
      <c r="Q215" t="s">
        <v>90</v>
      </c>
      <c r="R215" t="s">
        <v>90</v>
      </c>
      <c r="S215">
        <f t="shared" si="47"/>
        <v>0</v>
      </c>
      <c r="T215">
        <f t="shared" si="48"/>
        <v>1</v>
      </c>
      <c r="U215" t="str">
        <f t="shared" si="49"/>
        <v>NO</v>
      </c>
      <c r="V215" t="str">
        <f t="shared" si="50"/>
        <v>FALSE</v>
      </c>
      <c r="Y215">
        <v>1</v>
      </c>
      <c r="AC215" t="s">
        <v>256</v>
      </c>
      <c r="AD215">
        <f t="shared" si="51"/>
        <v>1</v>
      </c>
      <c r="AM215">
        <v>1</v>
      </c>
      <c r="AR215">
        <v>2</v>
      </c>
      <c r="AS215">
        <v>3</v>
      </c>
      <c r="AT215">
        <v>1</v>
      </c>
      <c r="AU215">
        <v>1</v>
      </c>
      <c r="AV215">
        <v>3</v>
      </c>
      <c r="AW215">
        <v>3</v>
      </c>
      <c r="AX215">
        <v>4</v>
      </c>
      <c r="AY215">
        <v>2</v>
      </c>
      <c r="AZ215">
        <v>2</v>
      </c>
      <c r="BA215">
        <v>4</v>
      </c>
      <c r="BB215">
        <v>4</v>
      </c>
      <c r="BC215">
        <v>3</v>
      </c>
      <c r="BD215">
        <v>3</v>
      </c>
      <c r="BE215">
        <v>2</v>
      </c>
      <c r="BF215">
        <v>4</v>
      </c>
      <c r="BG215">
        <v>2</v>
      </c>
      <c r="BH215">
        <v>3</v>
      </c>
      <c r="BI215">
        <v>3</v>
      </c>
      <c r="BJ215">
        <v>3</v>
      </c>
      <c r="BK215">
        <v>3</v>
      </c>
      <c r="BL215" t="str">
        <f t="shared" si="52"/>
        <v/>
      </c>
      <c r="BM215" t="str">
        <f t="shared" si="53"/>
        <v/>
      </c>
      <c r="BN215">
        <v>2</v>
      </c>
      <c r="BO215">
        <v>1</v>
      </c>
      <c r="BP215" t="str">
        <f t="shared" si="54"/>
        <v>NONE</v>
      </c>
      <c r="BU215">
        <v>1</v>
      </c>
      <c r="BX215">
        <v>1</v>
      </c>
      <c r="BY215">
        <v>1</v>
      </c>
      <c r="CA215">
        <f t="shared" si="55"/>
        <v>1</v>
      </c>
      <c r="CB215">
        <v>1</v>
      </c>
      <c r="CF215">
        <v>1</v>
      </c>
      <c r="CG215">
        <v>1</v>
      </c>
      <c r="CJ215" t="s">
        <v>446</v>
      </c>
      <c r="CK215" s="1">
        <v>41641</v>
      </c>
      <c r="CL215" s="2">
        <v>0.53450231481481481</v>
      </c>
    </row>
    <row r="216" spans="1:90" x14ac:dyDescent="0.3">
      <c r="A216">
        <v>2023</v>
      </c>
      <c r="B216">
        <f t="shared" si="42"/>
        <v>0</v>
      </c>
      <c r="C216">
        <v>2014</v>
      </c>
      <c r="D216" t="s">
        <v>75</v>
      </c>
      <c r="E216" t="s">
        <v>360</v>
      </c>
      <c r="F216" t="s">
        <v>148</v>
      </c>
      <c r="G216">
        <f t="shared" si="43"/>
        <v>6</v>
      </c>
      <c r="H216">
        <f t="shared" si="44"/>
        <v>1</v>
      </c>
      <c r="I216">
        <f t="shared" si="45"/>
        <v>1</v>
      </c>
      <c r="J216">
        <f t="shared" si="46"/>
        <v>0</v>
      </c>
      <c r="P216" t="s">
        <v>79</v>
      </c>
      <c r="Q216" t="s">
        <v>80</v>
      </c>
      <c r="R216" t="s">
        <v>96</v>
      </c>
      <c r="S216">
        <f t="shared" si="47"/>
        <v>0</v>
      </c>
      <c r="T216">
        <f t="shared" si="48"/>
        <v>3</v>
      </c>
      <c r="U216" t="str">
        <f t="shared" si="49"/>
        <v>NO</v>
      </c>
      <c r="V216" t="str">
        <f t="shared" si="50"/>
        <v>FALSE</v>
      </c>
      <c r="W216">
        <v>1</v>
      </c>
      <c r="AC216" t="s">
        <v>349</v>
      </c>
      <c r="AD216">
        <f t="shared" si="51"/>
        <v>3</v>
      </c>
      <c r="AH216">
        <v>1</v>
      </c>
      <c r="AN216">
        <v>1</v>
      </c>
      <c r="AO216">
        <v>1</v>
      </c>
      <c r="AR216">
        <v>4</v>
      </c>
      <c r="AS216">
        <v>5</v>
      </c>
      <c r="AT216">
        <v>2</v>
      </c>
      <c r="AU216">
        <v>1</v>
      </c>
      <c r="AV216">
        <v>3</v>
      </c>
      <c r="AW216">
        <v>2</v>
      </c>
      <c r="AX216">
        <v>5</v>
      </c>
      <c r="AY216">
        <v>2</v>
      </c>
      <c r="AZ216">
        <v>2</v>
      </c>
      <c r="BA216">
        <v>5</v>
      </c>
      <c r="BB216">
        <v>4</v>
      </c>
      <c r="BC216">
        <v>4</v>
      </c>
      <c r="BD216">
        <v>2</v>
      </c>
      <c r="BE216">
        <v>4</v>
      </c>
      <c r="BF216">
        <v>5</v>
      </c>
      <c r="BG216">
        <v>2</v>
      </c>
      <c r="BH216">
        <v>2</v>
      </c>
      <c r="BI216">
        <v>5</v>
      </c>
      <c r="BJ216">
        <v>5</v>
      </c>
      <c r="BK216">
        <v>2</v>
      </c>
      <c r="BL216" t="str">
        <f t="shared" si="52"/>
        <v/>
      </c>
      <c r="BM216">
        <f t="shared" si="53"/>
        <v>1</v>
      </c>
      <c r="BN216">
        <v>1</v>
      </c>
      <c r="BO216">
        <v>2</v>
      </c>
      <c r="BP216" t="str">
        <f t="shared" si="54"/>
        <v>NONE</v>
      </c>
      <c r="BR216">
        <v>1</v>
      </c>
      <c r="BW216">
        <v>1</v>
      </c>
      <c r="CA216">
        <f t="shared" si="55"/>
        <v>0</v>
      </c>
      <c r="CC216">
        <v>1</v>
      </c>
      <c r="CF216">
        <v>1</v>
      </c>
      <c r="CJ216" t="s">
        <v>447</v>
      </c>
      <c r="CK216" s="1">
        <v>41641</v>
      </c>
      <c r="CL216" s="2">
        <v>0.53107638888888886</v>
      </c>
    </row>
    <row r="217" spans="1:90" x14ac:dyDescent="0.3">
      <c r="A217">
        <v>2022</v>
      </c>
      <c r="B217">
        <f t="shared" si="42"/>
        <v>0</v>
      </c>
      <c r="C217">
        <v>2014</v>
      </c>
      <c r="D217" t="s">
        <v>75</v>
      </c>
      <c r="E217" t="s">
        <v>348</v>
      </c>
      <c r="F217" t="s">
        <v>86</v>
      </c>
      <c r="G217">
        <f t="shared" si="43"/>
        <v>2</v>
      </c>
      <c r="H217">
        <f t="shared" si="44"/>
        <v>1</v>
      </c>
      <c r="I217">
        <f t="shared" si="45"/>
        <v>1</v>
      </c>
      <c r="J217">
        <f t="shared" si="46"/>
        <v>0</v>
      </c>
      <c r="P217" t="s">
        <v>79</v>
      </c>
      <c r="Q217" t="s">
        <v>90</v>
      </c>
      <c r="R217" t="s">
        <v>81</v>
      </c>
      <c r="S217">
        <f t="shared" si="47"/>
        <v>1</v>
      </c>
      <c r="T217">
        <f t="shared" si="48"/>
        <v>3</v>
      </c>
      <c r="U217" t="str">
        <f t="shared" si="49"/>
        <v>NO</v>
      </c>
      <c r="V217" t="str">
        <f t="shared" si="50"/>
        <v>FALSE</v>
      </c>
      <c r="W217">
        <v>1</v>
      </c>
      <c r="AC217" t="s">
        <v>91</v>
      </c>
      <c r="AD217">
        <f t="shared" si="51"/>
        <v>3</v>
      </c>
      <c r="AH217">
        <v>1</v>
      </c>
      <c r="AK217">
        <v>1</v>
      </c>
      <c r="AO217">
        <v>1</v>
      </c>
      <c r="AR217">
        <v>4</v>
      </c>
      <c r="AS217">
        <v>5</v>
      </c>
      <c r="AT217">
        <v>2</v>
      </c>
      <c r="AU217">
        <v>2</v>
      </c>
      <c r="AV217">
        <v>3</v>
      </c>
      <c r="AW217">
        <v>3</v>
      </c>
      <c r="AX217">
        <v>1</v>
      </c>
      <c r="AY217">
        <v>5</v>
      </c>
      <c r="AZ217">
        <v>1</v>
      </c>
      <c r="BA217">
        <v>2</v>
      </c>
      <c r="BB217">
        <v>5</v>
      </c>
      <c r="BC217">
        <v>3</v>
      </c>
      <c r="BD217">
        <v>4</v>
      </c>
      <c r="BE217">
        <v>3</v>
      </c>
      <c r="BF217">
        <v>4</v>
      </c>
      <c r="BG217">
        <v>2</v>
      </c>
      <c r="BH217">
        <v>3</v>
      </c>
      <c r="BI217">
        <v>3</v>
      </c>
      <c r="BJ217">
        <v>4</v>
      </c>
      <c r="BK217">
        <v>4</v>
      </c>
      <c r="BL217">
        <f t="shared" si="52"/>
        <v>1</v>
      </c>
      <c r="BM217" t="str">
        <f t="shared" si="53"/>
        <v/>
      </c>
      <c r="BN217">
        <v>4</v>
      </c>
      <c r="BO217">
        <v>4</v>
      </c>
      <c r="BP217" t="str">
        <f t="shared" si="54"/>
        <v>OK</v>
      </c>
      <c r="BU217">
        <v>1</v>
      </c>
      <c r="BV217">
        <v>1</v>
      </c>
      <c r="BX217">
        <v>1</v>
      </c>
      <c r="CA217">
        <f t="shared" si="55"/>
        <v>1</v>
      </c>
      <c r="CB217">
        <v>1</v>
      </c>
      <c r="CC217">
        <v>1</v>
      </c>
      <c r="CF217">
        <v>1</v>
      </c>
      <c r="CI217">
        <v>1</v>
      </c>
      <c r="CJ217" t="s">
        <v>448</v>
      </c>
      <c r="CK217" s="1">
        <v>41641</v>
      </c>
      <c r="CL217" s="2">
        <v>0.52922453703703709</v>
      </c>
    </row>
    <row r="218" spans="1:90" x14ac:dyDescent="0.3">
      <c r="A218">
        <v>2021</v>
      </c>
      <c r="B218">
        <f t="shared" si="42"/>
        <v>0</v>
      </c>
      <c r="C218">
        <v>2014</v>
      </c>
      <c r="D218" t="s">
        <v>75</v>
      </c>
      <c r="E218" t="s">
        <v>348</v>
      </c>
      <c r="F218" t="s">
        <v>86</v>
      </c>
      <c r="G218">
        <f t="shared" si="43"/>
        <v>2</v>
      </c>
      <c r="H218">
        <f t="shared" si="44"/>
        <v>1</v>
      </c>
      <c r="I218">
        <f t="shared" si="45"/>
        <v>1</v>
      </c>
      <c r="J218">
        <f t="shared" si="46"/>
        <v>0</v>
      </c>
      <c r="P218" t="s">
        <v>79</v>
      </c>
      <c r="Q218" t="s">
        <v>90</v>
      </c>
      <c r="R218" t="s">
        <v>81</v>
      </c>
      <c r="S218">
        <f t="shared" si="47"/>
        <v>1</v>
      </c>
      <c r="T218">
        <f t="shared" si="48"/>
        <v>3</v>
      </c>
      <c r="U218" t="str">
        <f t="shared" si="49"/>
        <v>NO</v>
      </c>
      <c r="V218" t="str">
        <f t="shared" si="50"/>
        <v>FALSE</v>
      </c>
      <c r="W218">
        <v>1</v>
      </c>
      <c r="AC218" t="s">
        <v>82</v>
      </c>
      <c r="AD218">
        <f t="shared" si="51"/>
        <v>0</v>
      </c>
      <c r="AR218">
        <v>4</v>
      </c>
      <c r="AS218">
        <v>4</v>
      </c>
      <c r="AT218">
        <v>1</v>
      </c>
      <c r="AU218">
        <v>2</v>
      </c>
      <c r="AV218">
        <v>4</v>
      </c>
      <c r="AW218">
        <v>4</v>
      </c>
      <c r="AX218">
        <v>4</v>
      </c>
      <c r="AY218">
        <v>4</v>
      </c>
      <c r="AZ218">
        <v>4</v>
      </c>
      <c r="BA218">
        <v>3</v>
      </c>
      <c r="BB218">
        <v>4</v>
      </c>
      <c r="BC218">
        <v>4</v>
      </c>
      <c r="BD218">
        <v>2</v>
      </c>
      <c r="BE218">
        <v>4</v>
      </c>
      <c r="BF218">
        <v>4</v>
      </c>
      <c r="BG218">
        <v>3</v>
      </c>
      <c r="BH218">
        <v>4</v>
      </c>
      <c r="BI218">
        <v>4</v>
      </c>
      <c r="BJ218">
        <v>3</v>
      </c>
      <c r="BK218">
        <v>2</v>
      </c>
      <c r="BL218" t="str">
        <f t="shared" si="52"/>
        <v/>
      </c>
      <c r="BM218">
        <f t="shared" si="53"/>
        <v>1</v>
      </c>
      <c r="BN218">
        <v>2</v>
      </c>
      <c r="BO218">
        <v>2</v>
      </c>
      <c r="BP218" t="str">
        <f t="shared" si="54"/>
        <v>NONE</v>
      </c>
      <c r="BQ218">
        <v>1</v>
      </c>
      <c r="BV218">
        <v>1</v>
      </c>
      <c r="BW218">
        <v>1</v>
      </c>
      <c r="CA218">
        <f t="shared" si="55"/>
        <v>1</v>
      </c>
      <c r="CF218">
        <v>1</v>
      </c>
      <c r="CJ218" t="s">
        <v>449</v>
      </c>
      <c r="CK218" s="1">
        <v>41641</v>
      </c>
      <c r="CL218" s="2">
        <v>0.51424768518518515</v>
      </c>
    </row>
    <row r="219" spans="1:90" x14ac:dyDescent="0.3">
      <c r="A219">
        <v>2020</v>
      </c>
      <c r="B219">
        <f t="shared" si="42"/>
        <v>0</v>
      </c>
      <c r="C219">
        <v>2014</v>
      </c>
      <c r="D219" t="s">
        <v>75</v>
      </c>
      <c r="E219" t="s">
        <v>348</v>
      </c>
      <c r="F219" t="s">
        <v>95</v>
      </c>
      <c r="G219">
        <f t="shared" si="43"/>
        <v>1</v>
      </c>
      <c r="H219">
        <f t="shared" si="44"/>
        <v>0</v>
      </c>
      <c r="I219">
        <f t="shared" si="45"/>
        <v>1</v>
      </c>
      <c r="J219">
        <f t="shared" si="46"/>
        <v>1</v>
      </c>
      <c r="P219" t="s">
        <v>79</v>
      </c>
      <c r="Q219" t="s">
        <v>90</v>
      </c>
      <c r="R219" t="s">
        <v>185</v>
      </c>
      <c r="S219">
        <f t="shared" si="47"/>
        <v>0</v>
      </c>
      <c r="T219">
        <f t="shared" si="48"/>
        <v>2</v>
      </c>
      <c r="U219" t="str">
        <f t="shared" si="49"/>
        <v>NO</v>
      </c>
      <c r="V219" t="str">
        <f t="shared" si="50"/>
        <v>FALSE</v>
      </c>
      <c r="W219">
        <v>1</v>
      </c>
      <c r="AC219" t="s">
        <v>109</v>
      </c>
      <c r="AD219">
        <f t="shared" si="51"/>
        <v>7</v>
      </c>
      <c r="AG219">
        <v>1</v>
      </c>
      <c r="AH219">
        <v>1</v>
      </c>
      <c r="AI219">
        <v>1</v>
      </c>
      <c r="AJ219">
        <v>1</v>
      </c>
      <c r="AM219">
        <v>1</v>
      </c>
      <c r="AN219">
        <v>1</v>
      </c>
      <c r="AO219">
        <v>1</v>
      </c>
      <c r="AR219">
        <v>4</v>
      </c>
      <c r="AS219">
        <v>4</v>
      </c>
      <c r="AT219">
        <v>3</v>
      </c>
      <c r="AU219">
        <v>2</v>
      </c>
      <c r="AV219">
        <v>3</v>
      </c>
      <c r="AW219">
        <v>2</v>
      </c>
      <c r="AX219">
        <v>3</v>
      </c>
      <c r="AY219">
        <v>2</v>
      </c>
      <c r="AZ219">
        <v>4</v>
      </c>
      <c r="BA219">
        <v>2</v>
      </c>
      <c r="BB219">
        <v>2</v>
      </c>
      <c r="BC219">
        <v>2</v>
      </c>
      <c r="BD219">
        <v>1</v>
      </c>
      <c r="BE219">
        <v>2</v>
      </c>
      <c r="BF219">
        <v>2</v>
      </c>
      <c r="BG219">
        <v>1</v>
      </c>
      <c r="BH219">
        <v>2</v>
      </c>
      <c r="BI219">
        <v>3</v>
      </c>
      <c r="BJ219">
        <v>3</v>
      </c>
      <c r="BK219">
        <v>2</v>
      </c>
      <c r="BL219" t="str">
        <f t="shared" si="52"/>
        <v/>
      </c>
      <c r="BM219">
        <f t="shared" si="53"/>
        <v>1</v>
      </c>
      <c r="BN219">
        <v>1</v>
      </c>
      <c r="BO219">
        <v>1</v>
      </c>
      <c r="BP219" t="str">
        <f t="shared" si="54"/>
        <v>NONE</v>
      </c>
      <c r="CA219">
        <f t="shared" si="55"/>
        <v>0</v>
      </c>
      <c r="CJ219" t="s">
        <v>450</v>
      </c>
      <c r="CK219" s="1">
        <v>41641</v>
      </c>
      <c r="CL219" s="2">
        <v>0.5119097222222222</v>
      </c>
    </row>
    <row r="220" spans="1:90" x14ac:dyDescent="0.3">
      <c r="A220">
        <v>2019</v>
      </c>
      <c r="B220">
        <f t="shared" si="42"/>
        <v>0</v>
      </c>
      <c r="C220">
        <v>2014</v>
      </c>
      <c r="D220" t="s">
        <v>75</v>
      </c>
      <c r="E220" t="s">
        <v>357</v>
      </c>
      <c r="F220" t="s">
        <v>95</v>
      </c>
      <c r="G220">
        <f t="shared" si="43"/>
        <v>1</v>
      </c>
      <c r="H220">
        <f t="shared" si="44"/>
        <v>0</v>
      </c>
      <c r="I220">
        <f t="shared" si="45"/>
        <v>1</v>
      </c>
      <c r="J220">
        <f t="shared" si="46"/>
        <v>1</v>
      </c>
      <c r="P220" t="s">
        <v>79</v>
      </c>
      <c r="Q220" t="s">
        <v>112</v>
      </c>
      <c r="R220" t="s">
        <v>90</v>
      </c>
      <c r="S220">
        <f t="shared" si="47"/>
        <v>0</v>
      </c>
      <c r="T220">
        <f t="shared" si="48"/>
        <v>2</v>
      </c>
      <c r="U220" t="str">
        <f t="shared" si="49"/>
        <v>NO</v>
      </c>
      <c r="V220" t="str">
        <f t="shared" si="50"/>
        <v>FALSE</v>
      </c>
      <c r="W220">
        <v>1</v>
      </c>
      <c r="AC220" t="s">
        <v>82</v>
      </c>
      <c r="AD220">
        <f t="shared" si="51"/>
        <v>1</v>
      </c>
      <c r="AH220">
        <v>1</v>
      </c>
      <c r="AR220">
        <v>3</v>
      </c>
      <c r="AS220">
        <v>2</v>
      </c>
      <c r="AT220">
        <v>1</v>
      </c>
      <c r="AU220">
        <v>1</v>
      </c>
      <c r="AV220">
        <v>2</v>
      </c>
      <c r="AW220">
        <v>2</v>
      </c>
      <c r="AX220">
        <v>5</v>
      </c>
      <c r="AY220">
        <v>1</v>
      </c>
      <c r="AZ220">
        <v>2</v>
      </c>
      <c r="BA220">
        <v>5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3</v>
      </c>
      <c r="BJ220">
        <v>3</v>
      </c>
      <c r="BK220">
        <v>2</v>
      </c>
      <c r="BL220" t="str">
        <f t="shared" si="52"/>
        <v/>
      </c>
      <c r="BM220">
        <f t="shared" si="53"/>
        <v>1</v>
      </c>
      <c r="BN220">
        <v>4</v>
      </c>
      <c r="BO220">
        <v>1</v>
      </c>
      <c r="BP220" t="str">
        <f t="shared" si="54"/>
        <v>OK</v>
      </c>
      <c r="CA220">
        <f t="shared" si="55"/>
        <v>0</v>
      </c>
      <c r="CJ220" t="s">
        <v>451</v>
      </c>
      <c r="CK220" s="1">
        <v>41641</v>
      </c>
      <c r="CL220" s="2">
        <v>0.50527777777777783</v>
      </c>
    </row>
    <row r="221" spans="1:90" x14ac:dyDescent="0.3">
      <c r="A221">
        <v>2018</v>
      </c>
      <c r="B221">
        <f t="shared" si="42"/>
        <v>0</v>
      </c>
      <c r="C221">
        <v>2014</v>
      </c>
      <c r="D221" t="s">
        <v>75</v>
      </c>
      <c r="E221" t="s">
        <v>357</v>
      </c>
      <c r="F221" t="s">
        <v>95</v>
      </c>
      <c r="G221">
        <f t="shared" si="43"/>
        <v>1</v>
      </c>
      <c r="H221">
        <f t="shared" si="44"/>
        <v>1</v>
      </c>
      <c r="I221">
        <f t="shared" si="45"/>
        <v>1</v>
      </c>
      <c r="J221">
        <f t="shared" si="46"/>
        <v>0</v>
      </c>
      <c r="P221" t="s">
        <v>79</v>
      </c>
      <c r="Q221" t="s">
        <v>90</v>
      </c>
      <c r="R221" t="s">
        <v>81</v>
      </c>
      <c r="S221">
        <f t="shared" si="47"/>
        <v>1</v>
      </c>
      <c r="T221">
        <f t="shared" si="48"/>
        <v>3</v>
      </c>
      <c r="U221" t="str">
        <f t="shared" si="49"/>
        <v>NO</v>
      </c>
      <c r="V221" t="str">
        <f t="shared" si="50"/>
        <v>FALSE</v>
      </c>
      <c r="W221">
        <v>1</v>
      </c>
      <c r="AC221" t="s">
        <v>349</v>
      </c>
      <c r="AD221">
        <f t="shared" si="51"/>
        <v>1</v>
      </c>
      <c r="AH221">
        <v>1</v>
      </c>
      <c r="AR221">
        <v>3</v>
      </c>
      <c r="AS221">
        <v>5</v>
      </c>
      <c r="AT221">
        <v>3</v>
      </c>
      <c r="AU221">
        <v>2</v>
      </c>
      <c r="AV221">
        <v>4</v>
      </c>
      <c r="AW221">
        <v>4</v>
      </c>
      <c r="AX221">
        <v>4</v>
      </c>
      <c r="AY221">
        <v>2</v>
      </c>
      <c r="AZ221">
        <v>3</v>
      </c>
      <c r="BA221">
        <v>5</v>
      </c>
      <c r="BB221">
        <v>4</v>
      </c>
      <c r="BC221">
        <v>4</v>
      </c>
      <c r="BD221">
        <v>2</v>
      </c>
      <c r="BE221">
        <v>3</v>
      </c>
      <c r="BF221">
        <v>4</v>
      </c>
      <c r="BG221">
        <v>2</v>
      </c>
      <c r="BH221">
        <v>3</v>
      </c>
      <c r="BI221">
        <v>4</v>
      </c>
      <c r="BJ221">
        <v>4</v>
      </c>
      <c r="BK221">
        <v>4</v>
      </c>
      <c r="BL221">
        <f t="shared" si="52"/>
        <v>1</v>
      </c>
      <c r="BM221" t="str">
        <f t="shared" si="53"/>
        <v/>
      </c>
      <c r="BN221">
        <v>1</v>
      </c>
      <c r="BO221">
        <v>3</v>
      </c>
      <c r="BP221" t="str">
        <f t="shared" si="54"/>
        <v>NONE</v>
      </c>
      <c r="BQ221">
        <v>1</v>
      </c>
      <c r="BW221">
        <v>1</v>
      </c>
      <c r="CA221">
        <f t="shared" si="55"/>
        <v>0</v>
      </c>
      <c r="CB221">
        <v>1</v>
      </c>
      <c r="CE221">
        <v>1</v>
      </c>
      <c r="CF221">
        <v>1</v>
      </c>
      <c r="CJ221" t="s">
        <v>452</v>
      </c>
      <c r="CK221" s="1">
        <v>41641</v>
      </c>
      <c r="CL221" s="2">
        <v>0.50399305555555551</v>
      </c>
    </row>
    <row r="222" spans="1:90" x14ac:dyDescent="0.3">
      <c r="A222">
        <v>2017</v>
      </c>
      <c r="B222">
        <f t="shared" si="42"/>
        <v>0</v>
      </c>
      <c r="C222">
        <v>2014</v>
      </c>
      <c r="D222" t="s">
        <v>75</v>
      </c>
      <c r="E222" t="s">
        <v>357</v>
      </c>
      <c r="F222" t="s">
        <v>204</v>
      </c>
      <c r="G222">
        <f t="shared" si="43"/>
        <v>5</v>
      </c>
      <c r="H222">
        <f t="shared" si="44"/>
        <v>0</v>
      </c>
      <c r="I222">
        <f t="shared" si="45"/>
        <v>0</v>
      </c>
      <c r="J222">
        <f t="shared" si="46"/>
        <v>0</v>
      </c>
      <c r="P222" t="s">
        <v>90</v>
      </c>
      <c r="Q222" t="s">
        <v>80</v>
      </c>
      <c r="R222" t="s">
        <v>126</v>
      </c>
      <c r="S222">
        <f t="shared" si="47"/>
        <v>0</v>
      </c>
      <c r="T222">
        <f t="shared" si="48"/>
        <v>1</v>
      </c>
      <c r="U222" t="str">
        <f t="shared" si="49"/>
        <v>NO</v>
      </c>
      <c r="V222" t="str">
        <f t="shared" si="50"/>
        <v>FALSE</v>
      </c>
      <c r="Y222">
        <v>1</v>
      </c>
      <c r="AC222" t="s">
        <v>349</v>
      </c>
      <c r="AD222">
        <f t="shared" si="51"/>
        <v>2</v>
      </c>
      <c r="AG222">
        <v>1</v>
      </c>
      <c r="AO222">
        <v>1</v>
      </c>
      <c r="AR222">
        <v>4</v>
      </c>
      <c r="AS222">
        <v>1</v>
      </c>
      <c r="AT222">
        <v>2</v>
      </c>
      <c r="AU222">
        <v>2</v>
      </c>
      <c r="AV222">
        <v>4</v>
      </c>
      <c r="AW222">
        <v>4</v>
      </c>
      <c r="AX222">
        <v>4</v>
      </c>
      <c r="AY222">
        <v>2</v>
      </c>
      <c r="AZ222">
        <v>5</v>
      </c>
      <c r="BA222">
        <v>4</v>
      </c>
      <c r="BB222">
        <v>4</v>
      </c>
      <c r="BC222">
        <v>4</v>
      </c>
      <c r="BD222">
        <v>4</v>
      </c>
      <c r="BE222">
        <v>2</v>
      </c>
      <c r="BF222">
        <v>4</v>
      </c>
      <c r="BG222">
        <v>2</v>
      </c>
      <c r="BH222">
        <v>2</v>
      </c>
      <c r="BI222">
        <v>4</v>
      </c>
      <c r="BJ222">
        <v>4</v>
      </c>
      <c r="BK222">
        <v>2</v>
      </c>
      <c r="BL222" t="str">
        <f t="shared" si="52"/>
        <v/>
      </c>
      <c r="BM222">
        <f t="shared" si="53"/>
        <v>1</v>
      </c>
      <c r="BN222">
        <v>4</v>
      </c>
      <c r="BO222">
        <v>4</v>
      </c>
      <c r="BP222" t="str">
        <f t="shared" si="54"/>
        <v>OK</v>
      </c>
      <c r="CA222">
        <f t="shared" si="55"/>
        <v>0</v>
      </c>
      <c r="CD222">
        <v>1</v>
      </c>
      <c r="CF222">
        <v>1</v>
      </c>
      <c r="CJ222" t="s">
        <v>453</v>
      </c>
      <c r="CK222" s="1">
        <v>41641</v>
      </c>
      <c r="CL222" s="2">
        <v>0.50121527777777775</v>
      </c>
    </row>
    <row r="223" spans="1:90" x14ac:dyDescent="0.3">
      <c r="A223">
        <v>2016</v>
      </c>
      <c r="B223">
        <f t="shared" si="42"/>
        <v>0</v>
      </c>
      <c r="C223">
        <v>2014</v>
      </c>
      <c r="D223" t="s">
        <v>75</v>
      </c>
      <c r="E223" t="s">
        <v>357</v>
      </c>
      <c r="F223" t="s">
        <v>86</v>
      </c>
      <c r="G223">
        <f t="shared" si="43"/>
        <v>2</v>
      </c>
      <c r="H223">
        <f t="shared" si="44"/>
        <v>1</v>
      </c>
      <c r="I223">
        <f t="shared" si="45"/>
        <v>1</v>
      </c>
      <c r="J223">
        <f t="shared" si="46"/>
        <v>0</v>
      </c>
      <c r="P223" t="s">
        <v>79</v>
      </c>
      <c r="Q223" t="s">
        <v>80</v>
      </c>
      <c r="R223" t="s">
        <v>81</v>
      </c>
      <c r="S223">
        <f t="shared" si="47"/>
        <v>1</v>
      </c>
      <c r="T223">
        <f t="shared" si="48"/>
        <v>4</v>
      </c>
      <c r="U223" t="str">
        <f t="shared" si="49"/>
        <v>YES</v>
      </c>
      <c r="V223" t="str">
        <f t="shared" si="50"/>
        <v>FALSE</v>
      </c>
      <c r="W223">
        <v>1</v>
      </c>
      <c r="AC223" t="s">
        <v>91</v>
      </c>
      <c r="AD223">
        <f t="shared" si="51"/>
        <v>6</v>
      </c>
      <c r="AG223">
        <v>1</v>
      </c>
      <c r="AH223">
        <v>1</v>
      </c>
      <c r="AI223">
        <v>1</v>
      </c>
      <c r="AM223">
        <v>1</v>
      </c>
      <c r="AN223">
        <v>1</v>
      </c>
      <c r="AO223">
        <v>1</v>
      </c>
      <c r="AR223">
        <v>3</v>
      </c>
      <c r="AS223">
        <v>3</v>
      </c>
      <c r="AT223">
        <v>2</v>
      </c>
      <c r="AU223">
        <v>2</v>
      </c>
      <c r="AV223">
        <v>4</v>
      </c>
      <c r="AW223">
        <v>4</v>
      </c>
      <c r="AX223">
        <v>4</v>
      </c>
      <c r="AY223">
        <v>2</v>
      </c>
      <c r="AZ223">
        <v>4</v>
      </c>
      <c r="BA223">
        <v>4</v>
      </c>
      <c r="BB223">
        <v>4</v>
      </c>
      <c r="BC223">
        <v>4</v>
      </c>
      <c r="BD223">
        <v>2</v>
      </c>
      <c r="BE223">
        <v>3</v>
      </c>
      <c r="BF223">
        <v>4</v>
      </c>
      <c r="BG223">
        <v>2</v>
      </c>
      <c r="BH223">
        <v>3</v>
      </c>
      <c r="BI223">
        <v>4</v>
      </c>
      <c r="BJ223">
        <v>4</v>
      </c>
      <c r="BK223">
        <v>3</v>
      </c>
      <c r="BL223" t="str">
        <f t="shared" si="52"/>
        <v/>
      </c>
      <c r="BM223" t="str">
        <f t="shared" si="53"/>
        <v/>
      </c>
      <c r="BN223">
        <v>2</v>
      </c>
      <c r="BO223">
        <v>3</v>
      </c>
      <c r="BP223" t="str">
        <f t="shared" si="54"/>
        <v>NONE</v>
      </c>
      <c r="BQ223">
        <v>1</v>
      </c>
      <c r="BX223">
        <v>1</v>
      </c>
      <c r="CA223">
        <f t="shared" si="55"/>
        <v>0</v>
      </c>
      <c r="CB223">
        <v>1</v>
      </c>
      <c r="CC223">
        <v>1</v>
      </c>
      <c r="CD223">
        <v>1</v>
      </c>
      <c r="CF223">
        <v>1</v>
      </c>
      <c r="CJ223" t="s">
        <v>454</v>
      </c>
      <c r="CK223" s="1">
        <v>41641</v>
      </c>
      <c r="CL223" s="2">
        <v>0.4957523148148148</v>
      </c>
    </row>
    <row r="224" spans="1:90" x14ac:dyDescent="0.3">
      <c r="A224">
        <v>2015</v>
      </c>
      <c r="B224">
        <f t="shared" si="42"/>
        <v>0</v>
      </c>
      <c r="C224">
        <v>2014</v>
      </c>
      <c r="D224" t="s">
        <v>75</v>
      </c>
      <c r="E224" t="s">
        <v>357</v>
      </c>
      <c r="F224" t="s">
        <v>86</v>
      </c>
      <c r="G224">
        <f t="shared" si="43"/>
        <v>2</v>
      </c>
      <c r="H224">
        <f t="shared" si="44"/>
        <v>0</v>
      </c>
      <c r="I224">
        <f t="shared" si="45"/>
        <v>0</v>
      </c>
      <c r="J224">
        <f t="shared" si="46"/>
        <v>0</v>
      </c>
      <c r="P224" t="s">
        <v>90</v>
      </c>
      <c r="Q224" t="s">
        <v>175</v>
      </c>
      <c r="R224" t="s">
        <v>113</v>
      </c>
      <c r="S224">
        <f t="shared" si="47"/>
        <v>0</v>
      </c>
      <c r="T224">
        <f t="shared" si="48"/>
        <v>0</v>
      </c>
      <c r="U224" t="str">
        <f t="shared" si="49"/>
        <v>NO</v>
      </c>
      <c r="V224" t="str">
        <f t="shared" si="50"/>
        <v>TRUE</v>
      </c>
      <c r="Y224">
        <v>1</v>
      </c>
      <c r="AC224" t="s">
        <v>349</v>
      </c>
      <c r="AD224">
        <f t="shared" si="51"/>
        <v>3</v>
      </c>
      <c r="AH224">
        <v>1</v>
      </c>
      <c r="AM224">
        <v>1</v>
      </c>
      <c r="AN224">
        <v>1</v>
      </c>
      <c r="AR224">
        <v>4</v>
      </c>
      <c r="AS224">
        <v>4</v>
      </c>
      <c r="AT224">
        <v>2</v>
      </c>
      <c r="AU224">
        <v>2</v>
      </c>
      <c r="AV224">
        <v>4</v>
      </c>
      <c r="AW224">
        <v>5</v>
      </c>
      <c r="AX224">
        <v>2</v>
      </c>
      <c r="AY224">
        <v>3</v>
      </c>
      <c r="AZ224">
        <v>4</v>
      </c>
      <c r="BA224">
        <v>4</v>
      </c>
      <c r="BB224">
        <v>4</v>
      </c>
      <c r="BC224">
        <v>4</v>
      </c>
      <c r="BD224">
        <v>5</v>
      </c>
      <c r="BE224">
        <v>5</v>
      </c>
      <c r="BF224">
        <v>5</v>
      </c>
      <c r="BG224">
        <v>2</v>
      </c>
      <c r="BH224">
        <v>2</v>
      </c>
      <c r="BI224">
        <v>4</v>
      </c>
      <c r="BJ224">
        <v>5</v>
      </c>
      <c r="BK224">
        <v>2</v>
      </c>
      <c r="BL224" t="str">
        <f t="shared" si="52"/>
        <v/>
      </c>
      <c r="BM224">
        <f t="shared" si="53"/>
        <v>1</v>
      </c>
      <c r="BN224">
        <v>4</v>
      </c>
      <c r="BO224">
        <v>4</v>
      </c>
      <c r="BP224" t="str">
        <f t="shared" si="54"/>
        <v>OK</v>
      </c>
      <c r="BQ224">
        <v>1</v>
      </c>
      <c r="BZ224">
        <v>1</v>
      </c>
      <c r="CA224">
        <f t="shared" si="55"/>
        <v>0</v>
      </c>
      <c r="CB224">
        <v>1</v>
      </c>
      <c r="CC224">
        <v>1</v>
      </c>
      <c r="CD224">
        <v>1</v>
      </c>
      <c r="CF224">
        <v>1</v>
      </c>
      <c r="CG224">
        <v>1</v>
      </c>
      <c r="CI224">
        <v>1</v>
      </c>
      <c r="CJ224" t="s">
        <v>455</v>
      </c>
      <c r="CK224" s="1">
        <v>41641</v>
      </c>
      <c r="CL224" s="2">
        <v>0.48762731481481486</v>
      </c>
    </row>
    <row r="225" spans="1:90" x14ac:dyDescent="0.3">
      <c r="A225">
        <v>2014</v>
      </c>
      <c r="B225">
        <f t="shared" si="42"/>
        <v>0</v>
      </c>
      <c r="C225">
        <v>2014</v>
      </c>
      <c r="D225" t="s">
        <v>75</v>
      </c>
      <c r="E225" t="s">
        <v>348</v>
      </c>
      <c r="F225" t="s">
        <v>131</v>
      </c>
      <c r="G225">
        <f t="shared" si="43"/>
        <v>3</v>
      </c>
      <c r="H225">
        <f t="shared" si="44"/>
        <v>1</v>
      </c>
      <c r="I225">
        <f t="shared" si="45"/>
        <v>1</v>
      </c>
      <c r="J225">
        <f t="shared" si="46"/>
        <v>0</v>
      </c>
      <c r="P225" t="s">
        <v>79</v>
      </c>
      <c r="Q225" t="s">
        <v>80</v>
      </c>
      <c r="R225" t="s">
        <v>126</v>
      </c>
      <c r="S225">
        <f t="shared" si="47"/>
        <v>0</v>
      </c>
      <c r="T225">
        <f t="shared" si="48"/>
        <v>3</v>
      </c>
      <c r="U225" t="str">
        <f t="shared" si="49"/>
        <v>NO</v>
      </c>
      <c r="V225" t="str">
        <f t="shared" si="50"/>
        <v>FALSE</v>
      </c>
      <c r="W225">
        <v>1</v>
      </c>
      <c r="AC225" t="s">
        <v>109</v>
      </c>
      <c r="AD225">
        <f t="shared" si="51"/>
        <v>0</v>
      </c>
      <c r="AR225">
        <v>2</v>
      </c>
      <c r="AT225">
        <v>1</v>
      </c>
      <c r="AU225">
        <v>1</v>
      </c>
      <c r="AV225">
        <v>2</v>
      </c>
      <c r="AW225">
        <v>2</v>
      </c>
      <c r="AX225">
        <v>2</v>
      </c>
      <c r="AY225">
        <v>1</v>
      </c>
      <c r="AZ225">
        <v>4</v>
      </c>
      <c r="BA225">
        <v>3</v>
      </c>
      <c r="BB225">
        <v>1</v>
      </c>
      <c r="BC225">
        <v>1</v>
      </c>
      <c r="BD225">
        <v>1</v>
      </c>
      <c r="BE225">
        <v>2</v>
      </c>
      <c r="BF225">
        <v>3</v>
      </c>
      <c r="BG225">
        <v>1</v>
      </c>
      <c r="BH225">
        <v>1</v>
      </c>
      <c r="BI225">
        <v>2</v>
      </c>
      <c r="BJ225">
        <v>4</v>
      </c>
      <c r="BK225">
        <v>4</v>
      </c>
      <c r="BL225">
        <f t="shared" si="52"/>
        <v>1</v>
      </c>
      <c r="BM225" t="str">
        <f t="shared" si="53"/>
        <v/>
      </c>
      <c r="BN225">
        <v>1</v>
      </c>
      <c r="BO225">
        <v>1</v>
      </c>
      <c r="BP225" t="str">
        <f t="shared" si="54"/>
        <v>NONE</v>
      </c>
      <c r="BQ225">
        <v>1</v>
      </c>
      <c r="BU225">
        <v>1</v>
      </c>
      <c r="BW225">
        <v>1</v>
      </c>
      <c r="BX225">
        <v>1</v>
      </c>
      <c r="CA225">
        <f t="shared" si="55"/>
        <v>1</v>
      </c>
      <c r="CJ225" t="s">
        <v>456</v>
      </c>
      <c r="CK225" s="1">
        <v>41641</v>
      </c>
      <c r="CL225" s="2">
        <v>0.48292824074074076</v>
      </c>
    </row>
    <row r="226" spans="1:90" x14ac:dyDescent="0.3">
      <c r="A226">
        <v>2013</v>
      </c>
      <c r="B226">
        <f t="shared" si="42"/>
        <v>0</v>
      </c>
      <c r="C226">
        <v>2014</v>
      </c>
      <c r="D226" t="s">
        <v>75</v>
      </c>
      <c r="E226" t="s">
        <v>357</v>
      </c>
      <c r="F226" t="s">
        <v>351</v>
      </c>
      <c r="G226">
        <f t="shared" si="43"/>
        <v>7</v>
      </c>
      <c r="H226">
        <f t="shared" si="44"/>
        <v>0</v>
      </c>
      <c r="I226">
        <f t="shared" si="45"/>
        <v>1</v>
      </c>
      <c r="J226">
        <f t="shared" si="46"/>
        <v>1</v>
      </c>
      <c r="P226" t="s">
        <v>79</v>
      </c>
      <c r="Q226" t="s">
        <v>90</v>
      </c>
      <c r="R226" t="s">
        <v>113</v>
      </c>
      <c r="S226">
        <f t="shared" si="47"/>
        <v>0</v>
      </c>
      <c r="T226">
        <f t="shared" si="48"/>
        <v>2</v>
      </c>
      <c r="U226" t="str">
        <f t="shared" si="49"/>
        <v>NO</v>
      </c>
      <c r="V226" t="str">
        <f t="shared" si="50"/>
        <v>FALSE</v>
      </c>
      <c r="W226">
        <v>1</v>
      </c>
      <c r="AC226" t="s">
        <v>349</v>
      </c>
      <c r="AD226">
        <f t="shared" si="51"/>
        <v>3</v>
      </c>
      <c r="AG226">
        <v>1</v>
      </c>
      <c r="AN226">
        <v>1</v>
      </c>
      <c r="AO226">
        <v>1</v>
      </c>
      <c r="AR226">
        <v>2</v>
      </c>
      <c r="AS226">
        <v>4</v>
      </c>
      <c r="AT226">
        <v>1</v>
      </c>
      <c r="AU226">
        <v>1</v>
      </c>
      <c r="AV226">
        <v>3</v>
      </c>
      <c r="AW226">
        <v>2</v>
      </c>
      <c r="AX226">
        <v>4</v>
      </c>
      <c r="AY226">
        <v>2</v>
      </c>
      <c r="AZ226">
        <v>4</v>
      </c>
      <c r="BA226">
        <v>1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1</v>
      </c>
      <c r="BI226">
        <v>4</v>
      </c>
      <c r="BJ226">
        <v>4</v>
      </c>
      <c r="BK226">
        <v>2</v>
      </c>
      <c r="BL226" t="str">
        <f t="shared" si="52"/>
        <v/>
      </c>
      <c r="BM226">
        <f t="shared" si="53"/>
        <v>1</v>
      </c>
      <c r="BN226">
        <v>4</v>
      </c>
      <c r="BO226">
        <v>2</v>
      </c>
      <c r="BP226" t="str">
        <f t="shared" si="54"/>
        <v>OK</v>
      </c>
      <c r="CA226">
        <f t="shared" si="55"/>
        <v>0</v>
      </c>
      <c r="CF226">
        <v>1</v>
      </c>
      <c r="CJ226" t="s">
        <v>457</v>
      </c>
      <c r="CK226" s="1">
        <v>41641</v>
      </c>
      <c r="CL226" s="2">
        <v>0.46929398148148144</v>
      </c>
    </row>
    <row r="227" spans="1:90" x14ac:dyDescent="0.3">
      <c r="A227">
        <v>2012</v>
      </c>
      <c r="B227">
        <f t="shared" si="42"/>
        <v>0</v>
      </c>
      <c r="C227">
        <v>2014</v>
      </c>
      <c r="D227" t="s">
        <v>75</v>
      </c>
      <c r="E227" t="s">
        <v>360</v>
      </c>
      <c r="F227" t="s">
        <v>86</v>
      </c>
      <c r="G227">
        <f t="shared" si="43"/>
        <v>2</v>
      </c>
      <c r="H227">
        <f t="shared" si="44"/>
        <v>1</v>
      </c>
      <c r="I227">
        <f t="shared" si="45"/>
        <v>1</v>
      </c>
      <c r="J227">
        <f t="shared" si="46"/>
        <v>0</v>
      </c>
      <c r="P227" t="s">
        <v>79</v>
      </c>
      <c r="Q227" t="s">
        <v>80</v>
      </c>
      <c r="R227" t="s">
        <v>96</v>
      </c>
      <c r="S227">
        <f t="shared" si="47"/>
        <v>0</v>
      </c>
      <c r="T227">
        <f t="shared" si="48"/>
        <v>3</v>
      </c>
      <c r="U227" t="str">
        <f t="shared" si="49"/>
        <v>NO</v>
      </c>
      <c r="V227" t="str">
        <f t="shared" si="50"/>
        <v>FALSE</v>
      </c>
      <c r="W227">
        <v>1</v>
      </c>
      <c r="AC227" t="s">
        <v>82</v>
      </c>
      <c r="AD227">
        <f t="shared" si="51"/>
        <v>8</v>
      </c>
      <c r="AG227">
        <v>1</v>
      </c>
      <c r="AH227">
        <v>1</v>
      </c>
      <c r="AI227">
        <v>1</v>
      </c>
      <c r="AJ227">
        <v>1</v>
      </c>
      <c r="AL227">
        <v>1</v>
      </c>
      <c r="AN227">
        <v>1</v>
      </c>
      <c r="AO227">
        <v>1</v>
      </c>
      <c r="AP227">
        <v>1</v>
      </c>
      <c r="AR227">
        <v>1</v>
      </c>
      <c r="AS227">
        <v>4</v>
      </c>
      <c r="AT227">
        <v>4</v>
      </c>
      <c r="AU227">
        <v>3</v>
      </c>
      <c r="AV227">
        <v>3</v>
      </c>
      <c r="AW227">
        <v>3</v>
      </c>
      <c r="AX227">
        <v>5</v>
      </c>
      <c r="AY227">
        <v>2</v>
      </c>
      <c r="AZ227">
        <v>4</v>
      </c>
      <c r="BA227">
        <v>2</v>
      </c>
      <c r="BB227">
        <v>3</v>
      </c>
      <c r="BC227">
        <v>4</v>
      </c>
      <c r="BD227">
        <v>4</v>
      </c>
      <c r="BE227">
        <v>3</v>
      </c>
      <c r="BF227">
        <v>4</v>
      </c>
      <c r="BG227">
        <v>2</v>
      </c>
      <c r="BH227">
        <v>2</v>
      </c>
      <c r="BI227">
        <v>3</v>
      </c>
      <c r="BJ227">
        <v>3</v>
      </c>
      <c r="BK227">
        <v>2</v>
      </c>
      <c r="BL227" t="str">
        <f t="shared" si="52"/>
        <v/>
      </c>
      <c r="BM227">
        <f t="shared" si="53"/>
        <v>1</v>
      </c>
      <c r="BN227">
        <v>2</v>
      </c>
      <c r="BO227">
        <v>4</v>
      </c>
      <c r="BP227" t="str">
        <f t="shared" si="54"/>
        <v>OK</v>
      </c>
      <c r="BQ227">
        <v>1</v>
      </c>
      <c r="BW227">
        <v>1</v>
      </c>
      <c r="CA227">
        <f t="shared" si="55"/>
        <v>0</v>
      </c>
      <c r="CB227">
        <v>1</v>
      </c>
      <c r="CC227">
        <v>1</v>
      </c>
      <c r="CD227">
        <v>1</v>
      </c>
      <c r="CF227">
        <v>1</v>
      </c>
      <c r="CI227">
        <v>1</v>
      </c>
      <c r="CJ227" t="s">
        <v>458</v>
      </c>
      <c r="CK227" s="1">
        <v>41641</v>
      </c>
      <c r="CL227" s="2">
        <v>0.4638194444444444</v>
      </c>
    </row>
    <row r="228" spans="1:90" x14ac:dyDescent="0.3">
      <c r="A228">
        <v>2011</v>
      </c>
      <c r="B228">
        <f t="shared" si="42"/>
        <v>0</v>
      </c>
      <c r="C228">
        <v>2014</v>
      </c>
      <c r="D228" t="s">
        <v>75</v>
      </c>
      <c r="E228" t="s">
        <v>348</v>
      </c>
      <c r="F228" t="s">
        <v>95</v>
      </c>
      <c r="G228">
        <f t="shared" si="43"/>
        <v>1</v>
      </c>
      <c r="H228">
        <f t="shared" si="44"/>
        <v>0</v>
      </c>
      <c r="I228">
        <f t="shared" si="45"/>
        <v>0</v>
      </c>
      <c r="J228">
        <f t="shared" si="46"/>
        <v>0</v>
      </c>
      <c r="P228" t="s">
        <v>90</v>
      </c>
      <c r="Q228" t="s">
        <v>175</v>
      </c>
      <c r="R228" t="s">
        <v>126</v>
      </c>
      <c r="S228">
        <f t="shared" si="47"/>
        <v>0</v>
      </c>
      <c r="T228">
        <f t="shared" si="48"/>
        <v>0</v>
      </c>
      <c r="U228" t="str">
        <f t="shared" si="49"/>
        <v>NO</v>
      </c>
      <c r="V228" t="str">
        <f t="shared" si="50"/>
        <v>TRUE</v>
      </c>
      <c r="X228">
        <v>1</v>
      </c>
      <c r="AC228" t="s">
        <v>349</v>
      </c>
      <c r="AD228">
        <f t="shared" si="51"/>
        <v>3</v>
      </c>
      <c r="AH228">
        <v>1</v>
      </c>
      <c r="AM228">
        <v>1</v>
      </c>
      <c r="AN228">
        <v>1</v>
      </c>
      <c r="AR228">
        <v>3</v>
      </c>
      <c r="AS228">
        <v>4</v>
      </c>
      <c r="AT228">
        <v>2</v>
      </c>
      <c r="AU228">
        <v>2</v>
      </c>
      <c r="AV228">
        <v>4</v>
      </c>
      <c r="AW228">
        <v>3</v>
      </c>
      <c r="AX228">
        <v>2</v>
      </c>
      <c r="AY228">
        <v>3</v>
      </c>
      <c r="AZ228">
        <v>5</v>
      </c>
      <c r="BA228">
        <v>2</v>
      </c>
      <c r="BB228">
        <v>3</v>
      </c>
      <c r="BC228">
        <v>3</v>
      </c>
      <c r="BD228">
        <v>2</v>
      </c>
      <c r="BE228">
        <v>3</v>
      </c>
      <c r="BF228">
        <v>4</v>
      </c>
      <c r="BG228">
        <v>1</v>
      </c>
      <c r="BH228">
        <v>3</v>
      </c>
      <c r="BI228">
        <v>2</v>
      </c>
      <c r="BJ228">
        <v>4</v>
      </c>
      <c r="BK228">
        <v>3</v>
      </c>
      <c r="BL228" t="str">
        <f t="shared" si="52"/>
        <v/>
      </c>
      <c r="BM228" t="str">
        <f t="shared" si="53"/>
        <v/>
      </c>
      <c r="BN228">
        <v>2</v>
      </c>
      <c r="BO228">
        <v>1</v>
      </c>
      <c r="BP228" t="str">
        <f t="shared" si="54"/>
        <v>NONE</v>
      </c>
      <c r="BU228">
        <v>1</v>
      </c>
      <c r="BX228">
        <v>1</v>
      </c>
      <c r="CA228">
        <f t="shared" si="55"/>
        <v>0</v>
      </c>
      <c r="CB228">
        <v>1</v>
      </c>
      <c r="CE228">
        <v>1</v>
      </c>
      <c r="CF228">
        <v>1</v>
      </c>
      <c r="CJ228" t="s">
        <v>459</v>
      </c>
      <c r="CK228" s="1">
        <v>41641</v>
      </c>
      <c r="CL228" s="2">
        <v>0.45753472222222219</v>
      </c>
    </row>
    <row r="229" spans="1:90" x14ac:dyDescent="0.3">
      <c r="A229">
        <v>2010</v>
      </c>
      <c r="B229">
        <f t="shared" si="42"/>
        <v>0</v>
      </c>
      <c r="C229">
        <v>2014</v>
      </c>
      <c r="D229" t="s">
        <v>75</v>
      </c>
      <c r="E229" t="s">
        <v>348</v>
      </c>
      <c r="F229" t="s">
        <v>131</v>
      </c>
      <c r="G229">
        <f t="shared" si="43"/>
        <v>3</v>
      </c>
      <c r="H229">
        <f t="shared" si="44"/>
        <v>1</v>
      </c>
      <c r="I229">
        <f t="shared" si="45"/>
        <v>1</v>
      </c>
      <c r="J229">
        <f t="shared" si="46"/>
        <v>0</v>
      </c>
      <c r="P229" t="s">
        <v>79</v>
      </c>
      <c r="Q229" t="s">
        <v>108</v>
      </c>
      <c r="R229" t="s">
        <v>185</v>
      </c>
      <c r="S229">
        <f t="shared" si="47"/>
        <v>0</v>
      </c>
      <c r="T229">
        <f t="shared" si="48"/>
        <v>3</v>
      </c>
      <c r="U229" t="str">
        <f t="shared" si="49"/>
        <v>NO</v>
      </c>
      <c r="V229" t="str">
        <f t="shared" si="50"/>
        <v>FALSE</v>
      </c>
      <c r="W229">
        <v>1</v>
      </c>
      <c r="AC229" t="s">
        <v>349</v>
      </c>
      <c r="AD229">
        <f t="shared" si="51"/>
        <v>0</v>
      </c>
      <c r="AR229">
        <v>2</v>
      </c>
      <c r="AS229">
        <v>4</v>
      </c>
      <c r="AT229">
        <v>1</v>
      </c>
      <c r="AU229">
        <v>1</v>
      </c>
      <c r="AV229">
        <v>2</v>
      </c>
      <c r="AW229">
        <v>1</v>
      </c>
      <c r="AX229">
        <v>2</v>
      </c>
      <c r="AY229">
        <v>1</v>
      </c>
      <c r="AZ229">
        <v>4</v>
      </c>
      <c r="BA229">
        <v>5</v>
      </c>
      <c r="BB229">
        <v>2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4</v>
      </c>
      <c r="BK229">
        <v>3</v>
      </c>
      <c r="BL229" t="str">
        <f t="shared" si="52"/>
        <v/>
      </c>
      <c r="BM229" t="str">
        <f t="shared" si="53"/>
        <v/>
      </c>
      <c r="BN229">
        <v>1</v>
      </c>
      <c r="BO229">
        <v>1</v>
      </c>
      <c r="BP229" t="str">
        <f t="shared" si="54"/>
        <v>NONE</v>
      </c>
      <c r="CA229">
        <f t="shared" si="55"/>
        <v>0</v>
      </c>
      <c r="CJ229" t="s">
        <v>460</v>
      </c>
      <c r="CK229" s="1">
        <v>41641</v>
      </c>
      <c r="CL229" s="2">
        <v>0.4559259259259259</v>
      </c>
    </row>
    <row r="230" spans="1:90" x14ac:dyDescent="0.3">
      <c r="A230">
        <v>2009</v>
      </c>
      <c r="B230">
        <f t="shared" si="42"/>
        <v>0</v>
      </c>
      <c r="C230">
        <v>2014</v>
      </c>
      <c r="D230" t="s">
        <v>75</v>
      </c>
      <c r="E230" t="s">
        <v>357</v>
      </c>
      <c r="F230" t="s">
        <v>86</v>
      </c>
      <c r="G230">
        <f t="shared" si="43"/>
        <v>2</v>
      </c>
      <c r="H230">
        <f t="shared" si="44"/>
        <v>0</v>
      </c>
      <c r="I230">
        <f t="shared" si="45"/>
        <v>1</v>
      </c>
      <c r="J230">
        <f t="shared" si="46"/>
        <v>1</v>
      </c>
      <c r="P230" t="s">
        <v>79</v>
      </c>
      <c r="Q230" t="s">
        <v>90</v>
      </c>
      <c r="R230" t="s">
        <v>96</v>
      </c>
      <c r="S230">
        <f t="shared" si="47"/>
        <v>0</v>
      </c>
      <c r="T230">
        <f t="shared" si="48"/>
        <v>2</v>
      </c>
      <c r="U230" t="str">
        <f t="shared" si="49"/>
        <v>NO</v>
      </c>
      <c r="V230" t="str">
        <f t="shared" si="50"/>
        <v>FALSE</v>
      </c>
      <c r="W230">
        <v>1</v>
      </c>
      <c r="AC230" t="s">
        <v>256</v>
      </c>
      <c r="AD230">
        <f t="shared" si="51"/>
        <v>3</v>
      </c>
      <c r="AK230">
        <v>1</v>
      </c>
      <c r="AN230">
        <v>1</v>
      </c>
      <c r="AO230">
        <v>1</v>
      </c>
      <c r="AR230">
        <v>3</v>
      </c>
      <c r="AS230">
        <v>4</v>
      </c>
      <c r="AT230">
        <v>1</v>
      </c>
      <c r="AU230">
        <v>1</v>
      </c>
      <c r="AV230">
        <v>2</v>
      </c>
      <c r="AW230">
        <v>1</v>
      </c>
      <c r="AX230">
        <v>5</v>
      </c>
      <c r="AY230">
        <v>4</v>
      </c>
      <c r="AZ230">
        <v>2</v>
      </c>
      <c r="BA230">
        <v>2</v>
      </c>
      <c r="BB230">
        <v>1</v>
      </c>
      <c r="BC230">
        <v>4</v>
      </c>
      <c r="BD230">
        <v>1</v>
      </c>
      <c r="BE230">
        <v>4</v>
      </c>
      <c r="BF230">
        <v>2</v>
      </c>
      <c r="BG230">
        <v>3</v>
      </c>
      <c r="BH230">
        <v>3</v>
      </c>
      <c r="BI230">
        <v>5</v>
      </c>
      <c r="BJ230">
        <v>3</v>
      </c>
      <c r="BK230">
        <v>1</v>
      </c>
      <c r="BL230" t="str">
        <f t="shared" si="52"/>
        <v/>
      </c>
      <c r="BM230">
        <f t="shared" si="53"/>
        <v>1</v>
      </c>
      <c r="BN230">
        <v>1</v>
      </c>
      <c r="BO230">
        <v>2</v>
      </c>
      <c r="BP230" t="str">
        <f t="shared" si="54"/>
        <v>NONE</v>
      </c>
      <c r="CA230">
        <f t="shared" si="55"/>
        <v>0</v>
      </c>
      <c r="CE230">
        <v>1</v>
      </c>
      <c r="CJ230" t="s">
        <v>461</v>
      </c>
      <c r="CK230" s="1">
        <v>41641</v>
      </c>
      <c r="CL230" s="2">
        <v>0.4534259259259259</v>
      </c>
    </row>
    <row r="231" spans="1:90" x14ac:dyDescent="0.3">
      <c r="A231">
        <v>2008</v>
      </c>
      <c r="B231">
        <f t="shared" si="42"/>
        <v>0</v>
      </c>
      <c r="C231">
        <v>2014</v>
      </c>
      <c r="D231" t="s">
        <v>75</v>
      </c>
      <c r="E231" t="s">
        <v>360</v>
      </c>
      <c r="F231" t="s">
        <v>86</v>
      </c>
      <c r="G231">
        <f t="shared" si="43"/>
        <v>2</v>
      </c>
      <c r="H231">
        <f t="shared" si="44"/>
        <v>1</v>
      </c>
      <c r="I231">
        <f t="shared" si="45"/>
        <v>1</v>
      </c>
      <c r="J231">
        <f t="shared" si="46"/>
        <v>0</v>
      </c>
      <c r="P231" t="s">
        <v>79</v>
      </c>
      <c r="Q231" t="s">
        <v>90</v>
      </c>
      <c r="R231" t="s">
        <v>81</v>
      </c>
      <c r="S231">
        <f t="shared" si="47"/>
        <v>1</v>
      </c>
      <c r="T231">
        <f t="shared" si="48"/>
        <v>3</v>
      </c>
      <c r="U231" t="str">
        <f t="shared" si="49"/>
        <v>NO</v>
      </c>
      <c r="V231" t="str">
        <f t="shared" si="50"/>
        <v>FALSE</v>
      </c>
      <c r="W231">
        <v>1</v>
      </c>
      <c r="AC231" t="s">
        <v>349</v>
      </c>
      <c r="AD231">
        <f t="shared" si="51"/>
        <v>3</v>
      </c>
      <c r="AH231">
        <v>1</v>
      </c>
      <c r="AN231">
        <v>1</v>
      </c>
      <c r="AO231">
        <v>1</v>
      </c>
      <c r="AR231">
        <v>3</v>
      </c>
      <c r="AS231">
        <v>3</v>
      </c>
      <c r="AT231">
        <v>2</v>
      </c>
      <c r="AU231">
        <v>2</v>
      </c>
      <c r="AV231">
        <v>2</v>
      </c>
      <c r="AW231">
        <v>1</v>
      </c>
      <c r="AX231">
        <v>4</v>
      </c>
      <c r="AY231">
        <v>2</v>
      </c>
      <c r="AZ231">
        <v>2</v>
      </c>
      <c r="BA231">
        <v>2</v>
      </c>
      <c r="BB231">
        <v>4</v>
      </c>
      <c r="BC231">
        <v>5</v>
      </c>
      <c r="BD231">
        <v>2</v>
      </c>
      <c r="BE231">
        <v>4</v>
      </c>
      <c r="BF231">
        <v>5</v>
      </c>
      <c r="BG231">
        <v>2</v>
      </c>
      <c r="BH231">
        <v>1</v>
      </c>
      <c r="BI231">
        <v>4</v>
      </c>
      <c r="BJ231">
        <v>4</v>
      </c>
      <c r="BK231">
        <v>1</v>
      </c>
      <c r="BL231" t="str">
        <f t="shared" si="52"/>
        <v/>
      </c>
      <c r="BM231">
        <f t="shared" si="53"/>
        <v>1</v>
      </c>
      <c r="BN231">
        <v>1</v>
      </c>
      <c r="BO231">
        <v>2</v>
      </c>
      <c r="BP231" t="str">
        <f t="shared" si="54"/>
        <v>NONE</v>
      </c>
      <c r="BT231">
        <v>1</v>
      </c>
      <c r="CA231">
        <f t="shared" si="55"/>
        <v>0</v>
      </c>
      <c r="CF231">
        <v>1</v>
      </c>
      <c r="CJ231" t="s">
        <v>462</v>
      </c>
      <c r="CK231" s="1">
        <v>41641</v>
      </c>
      <c r="CL231" s="2">
        <v>0.4521296296296296</v>
      </c>
    </row>
    <row r="232" spans="1:90" x14ac:dyDescent="0.3">
      <c r="A232">
        <v>2007</v>
      </c>
      <c r="B232">
        <f t="shared" si="42"/>
        <v>0</v>
      </c>
      <c r="C232">
        <v>2014</v>
      </c>
      <c r="D232" t="s">
        <v>75</v>
      </c>
      <c r="E232" t="s">
        <v>357</v>
      </c>
      <c r="F232" t="s">
        <v>131</v>
      </c>
      <c r="G232">
        <f t="shared" si="43"/>
        <v>3</v>
      </c>
      <c r="H232">
        <f t="shared" si="44"/>
        <v>0</v>
      </c>
      <c r="I232">
        <f t="shared" si="45"/>
        <v>1</v>
      </c>
      <c r="J232">
        <f t="shared" si="46"/>
        <v>1</v>
      </c>
      <c r="P232" t="s">
        <v>79</v>
      </c>
      <c r="Q232" t="s">
        <v>90</v>
      </c>
      <c r="R232" t="s">
        <v>126</v>
      </c>
      <c r="S232">
        <f t="shared" si="47"/>
        <v>0</v>
      </c>
      <c r="T232">
        <f t="shared" si="48"/>
        <v>2</v>
      </c>
      <c r="U232" t="str">
        <f t="shared" si="49"/>
        <v>NO</v>
      </c>
      <c r="V232" t="str">
        <f t="shared" si="50"/>
        <v>FALSE</v>
      </c>
      <c r="W232">
        <v>1</v>
      </c>
      <c r="AC232" t="s">
        <v>256</v>
      </c>
      <c r="AD232">
        <f t="shared" si="51"/>
        <v>0</v>
      </c>
      <c r="AR232">
        <v>3</v>
      </c>
      <c r="AS232">
        <v>3</v>
      </c>
      <c r="AT232">
        <v>1</v>
      </c>
      <c r="AU232">
        <v>3</v>
      </c>
      <c r="AV232">
        <v>4</v>
      </c>
      <c r="AW232">
        <v>5</v>
      </c>
      <c r="AX232">
        <v>4</v>
      </c>
      <c r="AY232">
        <v>3</v>
      </c>
      <c r="AZ232">
        <v>4</v>
      </c>
      <c r="BA232">
        <v>5</v>
      </c>
      <c r="BB232">
        <v>3</v>
      </c>
      <c r="BC232">
        <v>2</v>
      </c>
      <c r="BD232">
        <v>1</v>
      </c>
      <c r="BE232">
        <v>1</v>
      </c>
      <c r="BF232">
        <v>3</v>
      </c>
      <c r="BG232">
        <v>1</v>
      </c>
      <c r="BH232">
        <v>1</v>
      </c>
      <c r="BI232">
        <v>3</v>
      </c>
      <c r="BJ232">
        <v>3</v>
      </c>
      <c r="BK232">
        <v>1</v>
      </c>
      <c r="BL232" t="str">
        <f t="shared" si="52"/>
        <v/>
      </c>
      <c r="BM232">
        <f t="shared" si="53"/>
        <v>1</v>
      </c>
      <c r="BN232">
        <v>1</v>
      </c>
      <c r="BO232">
        <v>1</v>
      </c>
      <c r="BP232" t="str">
        <f t="shared" si="54"/>
        <v>NONE</v>
      </c>
      <c r="BZ232">
        <v>1</v>
      </c>
      <c r="CA232">
        <f t="shared" si="55"/>
        <v>0</v>
      </c>
      <c r="CJ232" t="s">
        <v>463</v>
      </c>
      <c r="CK232" s="1">
        <v>41641</v>
      </c>
      <c r="CL232" s="2">
        <v>0.44974537037037038</v>
      </c>
    </row>
    <row r="233" spans="1:90" x14ac:dyDescent="0.3">
      <c r="A233">
        <v>2006</v>
      </c>
      <c r="B233">
        <f t="shared" si="42"/>
        <v>0</v>
      </c>
      <c r="C233">
        <v>2014</v>
      </c>
      <c r="D233" t="s">
        <v>75</v>
      </c>
      <c r="E233" t="s">
        <v>357</v>
      </c>
      <c r="F233" t="s">
        <v>351</v>
      </c>
      <c r="G233">
        <f t="shared" si="43"/>
        <v>7</v>
      </c>
      <c r="H233">
        <f t="shared" si="44"/>
        <v>0</v>
      </c>
      <c r="I233">
        <f t="shared" si="45"/>
        <v>1</v>
      </c>
      <c r="J233">
        <f t="shared" si="46"/>
        <v>1</v>
      </c>
      <c r="P233" t="s">
        <v>79</v>
      </c>
      <c r="Q233" t="s">
        <v>80</v>
      </c>
      <c r="R233" t="s">
        <v>96</v>
      </c>
      <c r="S233">
        <f t="shared" si="47"/>
        <v>0</v>
      </c>
      <c r="T233">
        <f t="shared" si="48"/>
        <v>2</v>
      </c>
      <c r="U233" t="str">
        <f t="shared" si="49"/>
        <v>NO</v>
      </c>
      <c r="V233" t="str">
        <f t="shared" si="50"/>
        <v>FALSE</v>
      </c>
      <c r="Y233">
        <v>1</v>
      </c>
      <c r="AC233" t="s">
        <v>87</v>
      </c>
      <c r="AD233">
        <f t="shared" si="51"/>
        <v>1</v>
      </c>
      <c r="AO233">
        <v>1</v>
      </c>
      <c r="AR233">
        <v>2</v>
      </c>
      <c r="AS233">
        <v>5</v>
      </c>
      <c r="AT233">
        <v>2</v>
      </c>
      <c r="AU233">
        <v>1</v>
      </c>
      <c r="AV233">
        <v>2</v>
      </c>
      <c r="AW233">
        <v>2</v>
      </c>
      <c r="AX233">
        <v>4</v>
      </c>
      <c r="AY233">
        <v>2</v>
      </c>
      <c r="AZ233">
        <v>5</v>
      </c>
      <c r="BA233">
        <v>4</v>
      </c>
      <c r="BB233">
        <v>2</v>
      </c>
      <c r="BC233">
        <v>2</v>
      </c>
      <c r="BD233">
        <v>1</v>
      </c>
      <c r="BE233">
        <v>2</v>
      </c>
      <c r="BF233">
        <v>4</v>
      </c>
      <c r="BG233">
        <v>2</v>
      </c>
      <c r="BH233">
        <v>2</v>
      </c>
      <c r="BI233">
        <v>4</v>
      </c>
      <c r="BJ233">
        <v>4</v>
      </c>
      <c r="BK233">
        <v>2</v>
      </c>
      <c r="BL233" t="str">
        <f t="shared" si="52"/>
        <v/>
      </c>
      <c r="BM233">
        <f t="shared" si="53"/>
        <v>1</v>
      </c>
      <c r="BN233">
        <v>4</v>
      </c>
      <c r="BO233">
        <v>2</v>
      </c>
      <c r="BP233" t="str">
        <f t="shared" si="54"/>
        <v>OK</v>
      </c>
      <c r="BU233">
        <v>1</v>
      </c>
      <c r="BX233">
        <v>1</v>
      </c>
      <c r="BZ233">
        <v>1</v>
      </c>
      <c r="CA233">
        <f t="shared" si="55"/>
        <v>1</v>
      </c>
      <c r="CB233">
        <v>1</v>
      </c>
      <c r="CJ233" t="s">
        <v>464</v>
      </c>
      <c r="CK233" s="1">
        <v>41641</v>
      </c>
      <c r="CL233" s="2">
        <v>0.44922453703703707</v>
      </c>
    </row>
    <row r="234" spans="1:90" x14ac:dyDescent="0.3">
      <c r="A234">
        <v>2005</v>
      </c>
      <c r="B234">
        <f t="shared" si="42"/>
        <v>0</v>
      </c>
      <c r="C234">
        <v>2014</v>
      </c>
      <c r="D234" t="s">
        <v>75</v>
      </c>
      <c r="E234" t="s">
        <v>348</v>
      </c>
      <c r="F234" t="s">
        <v>351</v>
      </c>
      <c r="G234">
        <f t="shared" si="43"/>
        <v>7</v>
      </c>
      <c r="H234">
        <f t="shared" si="44"/>
        <v>1</v>
      </c>
      <c r="I234">
        <f t="shared" si="45"/>
        <v>1</v>
      </c>
      <c r="J234">
        <f t="shared" si="46"/>
        <v>0</v>
      </c>
      <c r="P234" t="s">
        <v>79</v>
      </c>
      <c r="Q234" t="s">
        <v>90</v>
      </c>
      <c r="R234" t="s">
        <v>81</v>
      </c>
      <c r="S234">
        <f t="shared" si="47"/>
        <v>1</v>
      </c>
      <c r="T234">
        <f t="shared" si="48"/>
        <v>3</v>
      </c>
      <c r="U234" t="str">
        <f t="shared" si="49"/>
        <v>NO</v>
      </c>
      <c r="V234" t="str">
        <f t="shared" si="50"/>
        <v>FALSE</v>
      </c>
      <c r="W234">
        <v>1</v>
      </c>
      <c r="AC234" t="s">
        <v>109</v>
      </c>
      <c r="AD234">
        <f t="shared" si="51"/>
        <v>3</v>
      </c>
      <c r="AG234">
        <v>1</v>
      </c>
      <c r="AH234">
        <v>1</v>
      </c>
      <c r="AN234">
        <v>1</v>
      </c>
      <c r="AR234">
        <v>3</v>
      </c>
      <c r="AS234">
        <v>4</v>
      </c>
      <c r="AT234">
        <v>2</v>
      </c>
      <c r="AU234">
        <v>2</v>
      </c>
      <c r="AV234">
        <v>4</v>
      </c>
      <c r="AW234">
        <v>3</v>
      </c>
      <c r="AX234">
        <v>4</v>
      </c>
      <c r="AY234">
        <v>3</v>
      </c>
      <c r="AZ234">
        <v>2</v>
      </c>
      <c r="BA234">
        <v>3</v>
      </c>
      <c r="BB234">
        <v>3</v>
      </c>
      <c r="BC234">
        <v>3</v>
      </c>
      <c r="BD234">
        <v>2</v>
      </c>
      <c r="BE234">
        <v>2</v>
      </c>
      <c r="BF234">
        <v>3</v>
      </c>
      <c r="BG234">
        <v>3</v>
      </c>
      <c r="BH234">
        <v>4</v>
      </c>
      <c r="BI234">
        <v>4</v>
      </c>
      <c r="BJ234">
        <v>3</v>
      </c>
      <c r="BK234">
        <v>3</v>
      </c>
      <c r="BL234" t="str">
        <f t="shared" si="52"/>
        <v/>
      </c>
      <c r="BM234" t="str">
        <f t="shared" si="53"/>
        <v/>
      </c>
      <c r="BN234">
        <v>3</v>
      </c>
      <c r="BO234">
        <v>3</v>
      </c>
      <c r="BP234" t="str">
        <f t="shared" si="54"/>
        <v>NONE</v>
      </c>
      <c r="BS234">
        <v>1</v>
      </c>
      <c r="BV234">
        <v>1</v>
      </c>
      <c r="BW234">
        <v>1</v>
      </c>
      <c r="CA234">
        <f t="shared" si="55"/>
        <v>1</v>
      </c>
      <c r="CJ234" t="s">
        <v>465</v>
      </c>
      <c r="CK234" s="1">
        <v>41641</v>
      </c>
      <c r="CL234" s="2">
        <v>0.44504629629629627</v>
      </c>
    </row>
    <row r="235" spans="1:90" x14ac:dyDescent="0.3">
      <c r="A235">
        <v>2004</v>
      </c>
      <c r="B235">
        <f t="shared" si="42"/>
        <v>0</v>
      </c>
      <c r="C235">
        <v>2014</v>
      </c>
      <c r="D235" t="s">
        <v>75</v>
      </c>
      <c r="E235" t="s">
        <v>348</v>
      </c>
      <c r="F235" t="s">
        <v>86</v>
      </c>
      <c r="G235">
        <f t="shared" si="43"/>
        <v>2</v>
      </c>
      <c r="H235">
        <f t="shared" si="44"/>
        <v>1</v>
      </c>
      <c r="I235">
        <f t="shared" si="45"/>
        <v>1</v>
      </c>
      <c r="J235">
        <f t="shared" si="46"/>
        <v>0</v>
      </c>
      <c r="P235" t="s">
        <v>79</v>
      </c>
      <c r="Q235" t="s">
        <v>80</v>
      </c>
      <c r="R235" t="s">
        <v>81</v>
      </c>
      <c r="S235">
        <f t="shared" si="47"/>
        <v>1</v>
      </c>
      <c r="T235">
        <f t="shared" si="48"/>
        <v>4</v>
      </c>
      <c r="U235" t="str">
        <f t="shared" si="49"/>
        <v>YES</v>
      </c>
      <c r="V235" t="str">
        <f t="shared" si="50"/>
        <v>FALSE</v>
      </c>
      <c r="W235">
        <v>1</v>
      </c>
      <c r="AC235" t="s">
        <v>82</v>
      </c>
      <c r="AD235">
        <f t="shared" si="51"/>
        <v>2</v>
      </c>
      <c r="AH235">
        <v>1</v>
      </c>
      <c r="AN235">
        <v>1</v>
      </c>
      <c r="AR235">
        <v>2</v>
      </c>
      <c r="AS235">
        <v>4</v>
      </c>
      <c r="AT235">
        <v>2</v>
      </c>
      <c r="AU235">
        <v>2</v>
      </c>
      <c r="AV235">
        <v>3</v>
      </c>
      <c r="AW235">
        <v>3</v>
      </c>
      <c r="AX235">
        <v>4</v>
      </c>
      <c r="AY235">
        <v>2</v>
      </c>
      <c r="AZ235">
        <v>4</v>
      </c>
      <c r="BA235">
        <v>2</v>
      </c>
      <c r="BB235">
        <v>3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3</v>
      </c>
      <c r="BJ235">
        <v>3</v>
      </c>
      <c r="BK235">
        <v>3</v>
      </c>
      <c r="BL235" t="str">
        <f t="shared" si="52"/>
        <v/>
      </c>
      <c r="BM235" t="str">
        <f t="shared" si="53"/>
        <v/>
      </c>
      <c r="BN235">
        <v>2</v>
      </c>
      <c r="BO235">
        <v>2</v>
      </c>
      <c r="BP235" t="str">
        <f t="shared" si="54"/>
        <v>NONE</v>
      </c>
      <c r="CA235">
        <f t="shared" si="55"/>
        <v>0</v>
      </c>
      <c r="CJ235" t="s">
        <v>466</v>
      </c>
      <c r="CK235" s="1">
        <v>41641</v>
      </c>
      <c r="CL235" s="2">
        <v>0.44324074074074077</v>
      </c>
    </row>
    <row r="236" spans="1:90" x14ac:dyDescent="0.3">
      <c r="A236">
        <v>2003</v>
      </c>
      <c r="B236">
        <f t="shared" si="42"/>
        <v>0</v>
      </c>
      <c r="C236">
        <v>2014</v>
      </c>
      <c r="D236" t="s">
        <v>75</v>
      </c>
      <c r="E236" t="s">
        <v>348</v>
      </c>
      <c r="F236" t="s">
        <v>148</v>
      </c>
      <c r="G236">
        <f t="shared" si="43"/>
        <v>6</v>
      </c>
      <c r="H236">
        <f t="shared" si="44"/>
        <v>1</v>
      </c>
      <c r="I236">
        <f t="shared" si="45"/>
        <v>1</v>
      </c>
      <c r="J236">
        <f t="shared" si="46"/>
        <v>0</v>
      </c>
      <c r="P236" t="s">
        <v>79</v>
      </c>
      <c r="Q236" t="s">
        <v>90</v>
      </c>
      <c r="R236" t="s">
        <v>81</v>
      </c>
      <c r="S236">
        <f t="shared" si="47"/>
        <v>1</v>
      </c>
      <c r="T236">
        <f t="shared" si="48"/>
        <v>3</v>
      </c>
      <c r="U236" t="str">
        <f t="shared" si="49"/>
        <v>NO</v>
      </c>
      <c r="V236" t="str">
        <f t="shared" si="50"/>
        <v>FALSE</v>
      </c>
      <c r="W236">
        <v>1</v>
      </c>
      <c r="AC236" t="s">
        <v>109</v>
      </c>
      <c r="AD236">
        <f t="shared" si="51"/>
        <v>3</v>
      </c>
      <c r="AH236">
        <v>1</v>
      </c>
      <c r="AM236">
        <v>1</v>
      </c>
      <c r="AN236">
        <v>1</v>
      </c>
      <c r="AR236">
        <v>4</v>
      </c>
      <c r="AS236">
        <v>3</v>
      </c>
      <c r="AT236">
        <v>2</v>
      </c>
      <c r="AU236">
        <v>2</v>
      </c>
      <c r="AV236">
        <v>3</v>
      </c>
      <c r="AW236">
        <v>3</v>
      </c>
      <c r="AX236">
        <v>4</v>
      </c>
      <c r="AY236">
        <v>4</v>
      </c>
      <c r="AZ236">
        <v>4</v>
      </c>
      <c r="BA236">
        <v>3</v>
      </c>
      <c r="BB236">
        <v>3</v>
      </c>
      <c r="BC236">
        <v>4</v>
      </c>
      <c r="BD236">
        <v>2</v>
      </c>
      <c r="BE236">
        <v>3</v>
      </c>
      <c r="BF236">
        <v>3</v>
      </c>
      <c r="BG236">
        <v>3</v>
      </c>
      <c r="BH236">
        <v>2</v>
      </c>
      <c r="BI236">
        <v>4</v>
      </c>
      <c r="BJ236">
        <v>4</v>
      </c>
      <c r="BK236">
        <v>3</v>
      </c>
      <c r="BL236" t="str">
        <f t="shared" si="52"/>
        <v/>
      </c>
      <c r="BM236" t="str">
        <f t="shared" si="53"/>
        <v/>
      </c>
      <c r="BN236">
        <v>2</v>
      </c>
      <c r="BO236">
        <v>2</v>
      </c>
      <c r="BP236" t="str">
        <f t="shared" si="54"/>
        <v>NONE</v>
      </c>
      <c r="CA236">
        <f t="shared" si="55"/>
        <v>0</v>
      </c>
      <c r="CB236">
        <v>1</v>
      </c>
      <c r="CF236">
        <v>1</v>
      </c>
      <c r="CJ236" t="s">
        <v>467</v>
      </c>
      <c r="CK236" s="1">
        <v>41641</v>
      </c>
      <c r="CL236" s="2">
        <v>0.43582175925925926</v>
      </c>
    </row>
    <row r="237" spans="1:90" x14ac:dyDescent="0.3">
      <c r="A237">
        <v>2002</v>
      </c>
      <c r="B237">
        <f t="shared" si="42"/>
        <v>0</v>
      </c>
      <c r="C237">
        <v>2014</v>
      </c>
      <c r="D237" t="s">
        <v>75</v>
      </c>
      <c r="E237" t="s">
        <v>348</v>
      </c>
      <c r="F237" t="s">
        <v>86</v>
      </c>
      <c r="G237">
        <f t="shared" si="43"/>
        <v>2</v>
      </c>
      <c r="H237">
        <f t="shared" si="44"/>
        <v>1</v>
      </c>
      <c r="I237">
        <f t="shared" si="45"/>
        <v>1</v>
      </c>
      <c r="J237">
        <f t="shared" si="46"/>
        <v>0</v>
      </c>
      <c r="P237" t="s">
        <v>79</v>
      </c>
      <c r="Q237" t="s">
        <v>80</v>
      </c>
      <c r="R237" t="s">
        <v>81</v>
      </c>
      <c r="S237">
        <f t="shared" si="47"/>
        <v>1</v>
      </c>
      <c r="T237">
        <f t="shared" si="48"/>
        <v>4</v>
      </c>
      <c r="U237" t="str">
        <f t="shared" si="49"/>
        <v>YES</v>
      </c>
      <c r="V237" t="str">
        <f t="shared" si="50"/>
        <v>FALSE</v>
      </c>
      <c r="W237">
        <v>1</v>
      </c>
      <c r="AC237" t="s">
        <v>109</v>
      </c>
      <c r="AD237">
        <f t="shared" si="51"/>
        <v>1</v>
      </c>
      <c r="AM237">
        <v>1</v>
      </c>
      <c r="AR237">
        <v>2</v>
      </c>
      <c r="AS237">
        <v>4</v>
      </c>
      <c r="AT237">
        <v>1</v>
      </c>
      <c r="AU237">
        <v>2</v>
      </c>
      <c r="AV237">
        <v>3</v>
      </c>
      <c r="AW237">
        <v>3</v>
      </c>
      <c r="AX237">
        <v>3</v>
      </c>
      <c r="AY237">
        <v>2</v>
      </c>
      <c r="AZ237">
        <v>4</v>
      </c>
      <c r="BA237">
        <v>4</v>
      </c>
      <c r="BB237">
        <v>4</v>
      </c>
      <c r="BC237">
        <v>3</v>
      </c>
      <c r="BD237">
        <v>2</v>
      </c>
      <c r="BE237">
        <v>2</v>
      </c>
      <c r="BF237">
        <v>4</v>
      </c>
      <c r="BG237">
        <v>3</v>
      </c>
      <c r="BH237">
        <v>3</v>
      </c>
      <c r="BI237">
        <v>5</v>
      </c>
      <c r="BJ237">
        <v>3</v>
      </c>
      <c r="BK237">
        <v>3</v>
      </c>
      <c r="BL237" t="str">
        <f t="shared" si="52"/>
        <v/>
      </c>
      <c r="BM237" t="str">
        <f t="shared" si="53"/>
        <v/>
      </c>
      <c r="BN237">
        <v>2</v>
      </c>
      <c r="BO237">
        <v>3</v>
      </c>
      <c r="BP237" t="str">
        <f t="shared" si="54"/>
        <v>NONE</v>
      </c>
      <c r="BX237">
        <v>1</v>
      </c>
      <c r="CA237">
        <f t="shared" si="55"/>
        <v>0</v>
      </c>
      <c r="CB237">
        <v>1</v>
      </c>
      <c r="CJ237" t="s">
        <v>468</v>
      </c>
      <c r="CK237" s="1">
        <v>41641</v>
      </c>
      <c r="CL237" s="2">
        <v>0.43026620370370372</v>
      </c>
    </row>
    <row r="238" spans="1:90" x14ac:dyDescent="0.3">
      <c r="A238">
        <v>2001</v>
      </c>
      <c r="B238">
        <f t="shared" si="42"/>
        <v>0</v>
      </c>
      <c r="C238">
        <v>2014</v>
      </c>
      <c r="D238" t="s">
        <v>75</v>
      </c>
      <c r="E238" t="s">
        <v>357</v>
      </c>
      <c r="F238" t="s">
        <v>86</v>
      </c>
      <c r="G238">
        <f t="shared" si="43"/>
        <v>2</v>
      </c>
      <c r="H238">
        <f t="shared" si="44"/>
        <v>0</v>
      </c>
      <c r="I238">
        <f t="shared" si="45"/>
        <v>1</v>
      </c>
      <c r="J238">
        <f t="shared" si="46"/>
        <v>1</v>
      </c>
      <c r="P238" t="s">
        <v>79</v>
      </c>
      <c r="Q238" t="s">
        <v>108</v>
      </c>
      <c r="R238" t="s">
        <v>90</v>
      </c>
      <c r="S238">
        <f t="shared" si="47"/>
        <v>0</v>
      </c>
      <c r="T238">
        <f t="shared" si="48"/>
        <v>2</v>
      </c>
      <c r="U238" t="str">
        <f t="shared" si="49"/>
        <v>NO</v>
      </c>
      <c r="V238" t="str">
        <f t="shared" si="50"/>
        <v>FALSE</v>
      </c>
      <c r="Y238">
        <v>1</v>
      </c>
      <c r="AC238" t="s">
        <v>91</v>
      </c>
      <c r="AD238">
        <f t="shared" si="51"/>
        <v>0</v>
      </c>
      <c r="AR238">
        <v>2</v>
      </c>
      <c r="AS238">
        <v>4</v>
      </c>
      <c r="AT238">
        <v>1</v>
      </c>
      <c r="AU238">
        <v>1</v>
      </c>
      <c r="AV238">
        <v>4</v>
      </c>
      <c r="AW238">
        <v>3</v>
      </c>
      <c r="AX238">
        <v>3</v>
      </c>
      <c r="AY238">
        <v>2</v>
      </c>
      <c r="AZ238">
        <v>4</v>
      </c>
      <c r="BA238">
        <v>3</v>
      </c>
      <c r="BB238">
        <v>4</v>
      </c>
      <c r="BC238">
        <v>4</v>
      </c>
      <c r="BD238">
        <v>2</v>
      </c>
      <c r="BE238">
        <v>4</v>
      </c>
      <c r="BF238">
        <v>4</v>
      </c>
      <c r="BG238">
        <v>1</v>
      </c>
      <c r="BH238">
        <v>1</v>
      </c>
      <c r="BI238">
        <v>4</v>
      </c>
      <c r="BJ238">
        <v>4</v>
      </c>
      <c r="BK238">
        <v>3</v>
      </c>
      <c r="BL238" t="str">
        <f t="shared" si="52"/>
        <v/>
      </c>
      <c r="BM238" t="str">
        <f t="shared" si="53"/>
        <v/>
      </c>
      <c r="BN238">
        <v>2</v>
      </c>
      <c r="BO238">
        <v>1</v>
      </c>
      <c r="BP238" t="str">
        <f t="shared" si="54"/>
        <v>NONE</v>
      </c>
      <c r="CA238">
        <f t="shared" si="55"/>
        <v>0</v>
      </c>
      <c r="CB238">
        <v>1</v>
      </c>
      <c r="CE238">
        <v>1</v>
      </c>
      <c r="CF238">
        <v>1</v>
      </c>
      <c r="CJ238" t="s">
        <v>469</v>
      </c>
      <c r="CK238" s="1">
        <v>41641</v>
      </c>
      <c r="CL238" s="2">
        <v>0.42468750000000005</v>
      </c>
    </row>
    <row r="239" spans="1:90" x14ac:dyDescent="0.3">
      <c r="A239">
        <v>2000</v>
      </c>
      <c r="B239">
        <f t="shared" si="42"/>
        <v>0</v>
      </c>
      <c r="C239">
        <v>2014</v>
      </c>
      <c r="D239" t="s">
        <v>75</v>
      </c>
      <c r="E239" t="s">
        <v>348</v>
      </c>
      <c r="F239" t="s">
        <v>148</v>
      </c>
      <c r="G239">
        <f t="shared" si="43"/>
        <v>6</v>
      </c>
      <c r="H239">
        <f t="shared" si="44"/>
        <v>1</v>
      </c>
      <c r="I239">
        <f t="shared" si="45"/>
        <v>1</v>
      </c>
      <c r="J239">
        <f t="shared" si="46"/>
        <v>0</v>
      </c>
      <c r="P239" t="s">
        <v>79</v>
      </c>
      <c r="Q239" t="s">
        <v>80</v>
      </c>
      <c r="R239" t="s">
        <v>81</v>
      </c>
      <c r="S239">
        <f t="shared" si="47"/>
        <v>1</v>
      </c>
      <c r="T239">
        <f t="shared" si="48"/>
        <v>4</v>
      </c>
      <c r="U239" t="str">
        <f t="shared" si="49"/>
        <v>YES</v>
      </c>
      <c r="V239" t="str">
        <f t="shared" si="50"/>
        <v>FALSE</v>
      </c>
      <c r="W239">
        <v>1</v>
      </c>
      <c r="AC239" t="s">
        <v>349</v>
      </c>
      <c r="AD239">
        <f t="shared" si="51"/>
        <v>2</v>
      </c>
      <c r="AH239">
        <v>1</v>
      </c>
      <c r="AO239">
        <v>1</v>
      </c>
      <c r="AR239">
        <v>3</v>
      </c>
      <c r="AS239">
        <v>4</v>
      </c>
      <c r="AT239">
        <v>2</v>
      </c>
      <c r="AU239">
        <v>2</v>
      </c>
      <c r="AV239">
        <v>4</v>
      </c>
      <c r="AW239">
        <v>4</v>
      </c>
      <c r="AX239">
        <v>4</v>
      </c>
      <c r="AY239">
        <v>4</v>
      </c>
      <c r="AZ239">
        <v>4</v>
      </c>
      <c r="BA239">
        <v>2</v>
      </c>
      <c r="BB239">
        <v>3</v>
      </c>
      <c r="BC239">
        <v>2</v>
      </c>
      <c r="BD239">
        <v>2</v>
      </c>
      <c r="BE239">
        <v>2</v>
      </c>
      <c r="BF239">
        <v>3</v>
      </c>
      <c r="BG239">
        <v>3</v>
      </c>
      <c r="BH239">
        <v>3</v>
      </c>
      <c r="BI239">
        <v>4</v>
      </c>
      <c r="BJ239">
        <v>4</v>
      </c>
      <c r="BK239">
        <v>3</v>
      </c>
      <c r="BL239" t="str">
        <f t="shared" si="52"/>
        <v/>
      </c>
      <c r="BM239" t="str">
        <f t="shared" si="53"/>
        <v/>
      </c>
      <c r="BN239">
        <v>3</v>
      </c>
      <c r="BO239">
        <v>2</v>
      </c>
      <c r="BP239" t="str">
        <f t="shared" si="54"/>
        <v>NONE</v>
      </c>
      <c r="BS239">
        <v>1</v>
      </c>
      <c r="BU239">
        <v>1</v>
      </c>
      <c r="BX239">
        <v>1</v>
      </c>
      <c r="CA239">
        <f t="shared" si="55"/>
        <v>1</v>
      </c>
      <c r="CB239">
        <v>1</v>
      </c>
      <c r="CC239">
        <v>1</v>
      </c>
      <c r="CJ239" t="s">
        <v>470</v>
      </c>
      <c r="CK239" s="1">
        <v>41641</v>
      </c>
      <c r="CL239" s="2">
        <v>0.41938657407407409</v>
      </c>
    </row>
    <row r="240" spans="1:90" x14ac:dyDescent="0.3">
      <c r="A240" t="s">
        <v>471</v>
      </c>
      <c r="B240">
        <f t="shared" si="42"/>
        <v>5</v>
      </c>
      <c r="C240">
        <v>2016</v>
      </c>
      <c r="D240" t="s">
        <v>75</v>
      </c>
      <c r="E240" t="s">
        <v>85</v>
      </c>
      <c r="F240" t="s">
        <v>86</v>
      </c>
      <c r="G240">
        <f t="shared" si="43"/>
        <v>2</v>
      </c>
      <c r="H240">
        <f t="shared" si="44"/>
        <v>1</v>
      </c>
      <c r="I240">
        <f t="shared" si="45"/>
        <v>1</v>
      </c>
      <c r="J240">
        <f t="shared" si="46"/>
        <v>0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79</v>
      </c>
      <c r="Q240" t="s">
        <v>80</v>
      </c>
      <c r="R240" t="s">
        <v>90</v>
      </c>
      <c r="S240">
        <f t="shared" si="47"/>
        <v>0</v>
      </c>
      <c r="T240">
        <f t="shared" si="48"/>
        <v>3</v>
      </c>
      <c r="U240" t="str">
        <f t="shared" si="49"/>
        <v>NO</v>
      </c>
      <c r="V240" t="str">
        <f t="shared" si="50"/>
        <v>FALSE</v>
      </c>
      <c r="W240">
        <v>1</v>
      </c>
      <c r="AC240" t="s">
        <v>82</v>
      </c>
      <c r="AD240">
        <f t="shared" si="51"/>
        <v>0</v>
      </c>
      <c r="AE240" t="str">
        <f t="shared" ref="AE240:AE271" si="56">IF(AD240&gt;=7,"GOOD",IF(AD240&gt;3,"DECENT","POOR"))</f>
        <v>POOR</v>
      </c>
      <c r="AF240" t="b">
        <f t="shared" ref="AF240:AF271" si="57">AND(AE240="POOR", AU240&lt;3)</f>
        <v>1</v>
      </c>
      <c r="AR240">
        <v>4</v>
      </c>
      <c r="AS240">
        <v>1</v>
      </c>
      <c r="AT240">
        <v>3</v>
      </c>
      <c r="AU240">
        <v>1</v>
      </c>
      <c r="AV240">
        <v>1</v>
      </c>
      <c r="AW240">
        <v>1</v>
      </c>
      <c r="AX240">
        <v>4</v>
      </c>
      <c r="AY240">
        <v>1</v>
      </c>
      <c r="AZ240">
        <v>5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4</v>
      </c>
      <c r="BG240">
        <v>1</v>
      </c>
      <c r="BH240">
        <v>1</v>
      </c>
      <c r="BI240">
        <v>5</v>
      </c>
      <c r="BJ240">
        <v>1</v>
      </c>
      <c r="BK240">
        <v>1</v>
      </c>
      <c r="BL240" t="str">
        <f t="shared" si="52"/>
        <v/>
      </c>
      <c r="BM240">
        <f t="shared" si="53"/>
        <v>1</v>
      </c>
      <c r="BN240">
        <v>2</v>
      </c>
      <c r="BO240">
        <v>1</v>
      </c>
      <c r="BP240" t="str">
        <f t="shared" si="54"/>
        <v>NONE</v>
      </c>
      <c r="BU240">
        <v>1</v>
      </c>
      <c r="CA240">
        <f t="shared" si="55"/>
        <v>0</v>
      </c>
      <c r="CE240">
        <v>1</v>
      </c>
      <c r="CJ240" t="s">
        <v>472</v>
      </c>
      <c r="CK240" s="1">
        <v>42384</v>
      </c>
      <c r="CL240" s="2">
        <v>0.82584490740740746</v>
      </c>
    </row>
    <row r="241" spans="1:90" x14ac:dyDescent="0.3">
      <c r="A241" t="s">
        <v>473</v>
      </c>
      <c r="B241">
        <f t="shared" si="42"/>
        <v>2</v>
      </c>
      <c r="C241">
        <v>2016</v>
      </c>
      <c r="D241" t="s">
        <v>75</v>
      </c>
      <c r="E241" t="s">
        <v>76</v>
      </c>
      <c r="F241" t="s">
        <v>86</v>
      </c>
      <c r="G241">
        <f t="shared" si="43"/>
        <v>2</v>
      </c>
      <c r="H241">
        <f t="shared" si="44"/>
        <v>1</v>
      </c>
      <c r="I241">
        <f t="shared" si="45"/>
        <v>1</v>
      </c>
      <c r="J241">
        <f t="shared" si="46"/>
        <v>0</v>
      </c>
      <c r="L241" t="s">
        <v>78</v>
      </c>
      <c r="M241" t="s">
        <v>78</v>
      </c>
      <c r="P241" t="s">
        <v>79</v>
      </c>
      <c r="Q241" t="s">
        <v>80</v>
      </c>
      <c r="R241" t="s">
        <v>96</v>
      </c>
      <c r="S241">
        <f t="shared" si="47"/>
        <v>0</v>
      </c>
      <c r="T241">
        <f t="shared" si="48"/>
        <v>3</v>
      </c>
      <c r="U241" t="str">
        <f t="shared" si="49"/>
        <v>NO</v>
      </c>
      <c r="V241" t="str">
        <f t="shared" si="50"/>
        <v>FALSE</v>
      </c>
      <c r="W241">
        <v>1</v>
      </c>
      <c r="AC241" t="s">
        <v>102</v>
      </c>
      <c r="AD241">
        <f t="shared" si="51"/>
        <v>5</v>
      </c>
      <c r="AE241" t="str">
        <f t="shared" si="56"/>
        <v>DECENT</v>
      </c>
      <c r="AF241" t="b">
        <f t="shared" si="57"/>
        <v>0</v>
      </c>
      <c r="AH241">
        <v>1</v>
      </c>
      <c r="AI241">
        <v>1</v>
      </c>
      <c r="AM241">
        <v>1</v>
      </c>
      <c r="AN241">
        <v>1</v>
      </c>
      <c r="AO241">
        <v>1</v>
      </c>
      <c r="AR241">
        <v>3</v>
      </c>
      <c r="AS241">
        <v>4</v>
      </c>
      <c r="AT241">
        <v>3</v>
      </c>
      <c r="AU241">
        <v>3</v>
      </c>
      <c r="AV241">
        <v>2</v>
      </c>
      <c r="AW241">
        <v>3</v>
      </c>
      <c r="AX241">
        <v>3</v>
      </c>
      <c r="AY241">
        <v>1</v>
      </c>
      <c r="AZ241">
        <v>4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3</v>
      </c>
      <c r="BJ241">
        <v>3</v>
      </c>
      <c r="BK241">
        <v>3</v>
      </c>
      <c r="BL241" t="str">
        <f t="shared" si="52"/>
        <v/>
      </c>
      <c r="BM241" t="str">
        <f t="shared" si="53"/>
        <v/>
      </c>
      <c r="BN241">
        <v>2</v>
      </c>
      <c r="BO241">
        <v>2</v>
      </c>
      <c r="BP241" t="str">
        <f t="shared" si="54"/>
        <v>NONE</v>
      </c>
      <c r="BQ241">
        <v>1</v>
      </c>
      <c r="BZ241">
        <v>1</v>
      </c>
      <c r="CA241">
        <f t="shared" si="55"/>
        <v>0</v>
      </c>
      <c r="CJ241" t="s">
        <v>474</v>
      </c>
      <c r="CK241" s="1">
        <v>42384</v>
      </c>
      <c r="CL241" s="2">
        <v>0.8256134259259259</v>
      </c>
    </row>
    <row r="242" spans="1:90" x14ac:dyDescent="0.3">
      <c r="A242" t="s">
        <v>475</v>
      </c>
      <c r="B242">
        <f t="shared" si="42"/>
        <v>5</v>
      </c>
      <c r="C242">
        <v>2016</v>
      </c>
      <c r="D242" t="s">
        <v>75</v>
      </c>
      <c r="E242" t="s">
        <v>85</v>
      </c>
      <c r="F242" t="s">
        <v>77</v>
      </c>
      <c r="G242">
        <f t="shared" si="43"/>
        <v>7</v>
      </c>
      <c r="H242">
        <f t="shared" si="44"/>
        <v>0</v>
      </c>
      <c r="I242">
        <f t="shared" si="45"/>
        <v>1</v>
      </c>
      <c r="J242">
        <f t="shared" si="46"/>
        <v>1</v>
      </c>
      <c r="K242" t="s">
        <v>78</v>
      </c>
      <c r="L242" t="s">
        <v>78</v>
      </c>
      <c r="M242" t="s">
        <v>78</v>
      </c>
      <c r="N242" t="s">
        <v>78</v>
      </c>
      <c r="O242" t="s">
        <v>78</v>
      </c>
      <c r="P242" t="s">
        <v>79</v>
      </c>
      <c r="R242" t="s">
        <v>126</v>
      </c>
      <c r="S242">
        <f t="shared" si="47"/>
        <v>0</v>
      </c>
      <c r="T242">
        <f t="shared" si="48"/>
        <v>2</v>
      </c>
      <c r="U242" t="str">
        <f t="shared" si="49"/>
        <v>NO</v>
      </c>
      <c r="V242" t="str">
        <f t="shared" si="50"/>
        <v>FALSE</v>
      </c>
      <c r="W242">
        <v>1</v>
      </c>
      <c r="AC242" t="s">
        <v>109</v>
      </c>
      <c r="AD242">
        <f t="shared" si="51"/>
        <v>0</v>
      </c>
      <c r="AE242" t="str">
        <f t="shared" si="56"/>
        <v>POOR</v>
      </c>
      <c r="AF242" t="b">
        <f t="shared" si="57"/>
        <v>1</v>
      </c>
      <c r="AR242">
        <v>3</v>
      </c>
      <c r="AS242">
        <v>2</v>
      </c>
      <c r="AT242">
        <v>2</v>
      </c>
      <c r="AU242">
        <v>1</v>
      </c>
      <c r="AV242">
        <v>1</v>
      </c>
      <c r="AW242">
        <v>1</v>
      </c>
      <c r="AX242">
        <v>4</v>
      </c>
      <c r="AY242">
        <v>1</v>
      </c>
      <c r="AZ242">
        <v>2</v>
      </c>
      <c r="BA242">
        <v>4</v>
      </c>
      <c r="BB242">
        <v>2</v>
      </c>
      <c r="BC242">
        <v>2</v>
      </c>
      <c r="BD242">
        <v>1</v>
      </c>
      <c r="BE242">
        <v>1</v>
      </c>
      <c r="BF242">
        <v>3</v>
      </c>
      <c r="BG242">
        <v>1</v>
      </c>
      <c r="BH242">
        <v>1</v>
      </c>
      <c r="BI242">
        <v>3</v>
      </c>
      <c r="BJ242">
        <v>2</v>
      </c>
      <c r="BK242">
        <v>2</v>
      </c>
      <c r="BL242" t="str">
        <f t="shared" si="52"/>
        <v/>
      </c>
      <c r="BM242">
        <f t="shared" si="53"/>
        <v>1</v>
      </c>
      <c r="BN242">
        <v>1</v>
      </c>
      <c r="BO242">
        <v>1</v>
      </c>
      <c r="BP242" t="str">
        <f t="shared" si="54"/>
        <v>NONE</v>
      </c>
      <c r="BU242">
        <v>1</v>
      </c>
      <c r="BZ242">
        <v>1</v>
      </c>
      <c r="CA242">
        <f t="shared" si="55"/>
        <v>0</v>
      </c>
      <c r="CE242">
        <v>1</v>
      </c>
      <c r="CF242">
        <v>1</v>
      </c>
      <c r="CJ242" t="s">
        <v>476</v>
      </c>
      <c r="CK242" s="1">
        <v>42384</v>
      </c>
      <c r="CL242" s="2">
        <v>0.82893518518518527</v>
      </c>
    </row>
    <row r="243" spans="1:90" x14ac:dyDescent="0.3">
      <c r="A243" t="s">
        <v>477</v>
      </c>
      <c r="B243">
        <f t="shared" si="42"/>
        <v>0</v>
      </c>
      <c r="C243">
        <v>2016</v>
      </c>
      <c r="D243" t="s">
        <v>75</v>
      </c>
      <c r="E243" t="s">
        <v>99</v>
      </c>
      <c r="F243" t="s">
        <v>95</v>
      </c>
      <c r="G243">
        <f t="shared" si="43"/>
        <v>1</v>
      </c>
      <c r="H243">
        <f t="shared" si="44"/>
        <v>0</v>
      </c>
      <c r="I243">
        <f t="shared" si="45"/>
        <v>1</v>
      </c>
      <c r="J243">
        <f t="shared" si="46"/>
        <v>1</v>
      </c>
      <c r="P243" t="s">
        <v>79</v>
      </c>
      <c r="R243" t="s">
        <v>126</v>
      </c>
      <c r="S243">
        <f t="shared" si="47"/>
        <v>0</v>
      </c>
      <c r="T243">
        <f t="shared" si="48"/>
        <v>2</v>
      </c>
      <c r="U243" t="str">
        <f t="shared" si="49"/>
        <v>NO</v>
      </c>
      <c r="V243" t="str">
        <f t="shared" si="50"/>
        <v>FALSE</v>
      </c>
      <c r="W243">
        <v>1</v>
      </c>
      <c r="AC243" t="s">
        <v>87</v>
      </c>
      <c r="AD243">
        <f t="shared" si="51"/>
        <v>0</v>
      </c>
      <c r="AE243" t="str">
        <f t="shared" si="56"/>
        <v>POOR</v>
      </c>
      <c r="AF243" t="b">
        <f t="shared" si="57"/>
        <v>1</v>
      </c>
      <c r="AR243">
        <v>4</v>
      </c>
      <c r="AS243">
        <v>4</v>
      </c>
      <c r="AT243">
        <v>4</v>
      </c>
      <c r="AU243">
        <v>1</v>
      </c>
      <c r="AV243">
        <v>1</v>
      </c>
      <c r="AW243">
        <v>2</v>
      </c>
      <c r="AX243">
        <v>4</v>
      </c>
      <c r="AY243">
        <v>2</v>
      </c>
      <c r="AZ243">
        <v>1</v>
      </c>
      <c r="BA243">
        <v>5</v>
      </c>
      <c r="BB243">
        <v>2</v>
      </c>
      <c r="BC243">
        <v>2</v>
      </c>
      <c r="BD243">
        <v>4</v>
      </c>
      <c r="BE243">
        <v>2</v>
      </c>
      <c r="BF243">
        <v>4</v>
      </c>
      <c r="BG243">
        <v>2</v>
      </c>
      <c r="BH243">
        <v>2</v>
      </c>
      <c r="BI243">
        <v>5</v>
      </c>
      <c r="BJ243">
        <v>4</v>
      </c>
      <c r="BK243">
        <v>2</v>
      </c>
      <c r="BL243" t="str">
        <f t="shared" si="52"/>
        <v/>
      </c>
      <c r="BM243">
        <f t="shared" si="53"/>
        <v>1</v>
      </c>
      <c r="BN243">
        <v>1</v>
      </c>
      <c r="BO243">
        <v>1</v>
      </c>
      <c r="BP243" t="str">
        <f t="shared" si="54"/>
        <v>NONE</v>
      </c>
      <c r="BQ243">
        <v>1</v>
      </c>
      <c r="BU243">
        <v>1</v>
      </c>
      <c r="BV243">
        <v>1</v>
      </c>
      <c r="BX243">
        <v>1</v>
      </c>
      <c r="CA243">
        <f t="shared" si="55"/>
        <v>1</v>
      </c>
      <c r="CE243">
        <v>1</v>
      </c>
      <c r="CF243">
        <v>1</v>
      </c>
      <c r="CJ243" t="s">
        <v>478</v>
      </c>
      <c r="CK243" s="1">
        <v>42384</v>
      </c>
      <c r="CL243" s="2">
        <v>0.83107638888888891</v>
      </c>
    </row>
    <row r="244" spans="1:90" x14ac:dyDescent="0.3">
      <c r="A244" t="s">
        <v>479</v>
      </c>
      <c r="B244">
        <f t="shared" si="42"/>
        <v>0</v>
      </c>
      <c r="C244">
        <v>2016</v>
      </c>
      <c r="D244" t="s">
        <v>75</v>
      </c>
      <c r="E244" t="s">
        <v>85</v>
      </c>
      <c r="F244" t="s">
        <v>77</v>
      </c>
      <c r="G244">
        <f t="shared" si="43"/>
        <v>7</v>
      </c>
      <c r="H244">
        <f t="shared" si="44"/>
        <v>0</v>
      </c>
      <c r="I244">
        <f t="shared" si="45"/>
        <v>0</v>
      </c>
      <c r="J244">
        <f t="shared" si="46"/>
        <v>0</v>
      </c>
      <c r="P244" t="s">
        <v>90</v>
      </c>
      <c r="R244" t="s">
        <v>96</v>
      </c>
      <c r="S244">
        <f t="shared" si="47"/>
        <v>0</v>
      </c>
      <c r="T244">
        <f t="shared" si="48"/>
        <v>0</v>
      </c>
      <c r="U244" t="str">
        <f t="shared" si="49"/>
        <v>NO</v>
      </c>
      <c r="V244" t="str">
        <f t="shared" si="50"/>
        <v>TRUE</v>
      </c>
      <c r="Y244">
        <v>1</v>
      </c>
      <c r="AC244" t="s">
        <v>102</v>
      </c>
      <c r="AD244">
        <f t="shared" si="51"/>
        <v>7</v>
      </c>
      <c r="AE244" t="str">
        <f t="shared" si="56"/>
        <v>GOOD</v>
      </c>
      <c r="AF244" t="b">
        <f t="shared" si="57"/>
        <v>0</v>
      </c>
      <c r="AG244">
        <v>1</v>
      </c>
      <c r="AH244">
        <v>1</v>
      </c>
      <c r="AI244">
        <v>1</v>
      </c>
      <c r="AJ244">
        <v>1</v>
      </c>
      <c r="AK244">
        <v>1</v>
      </c>
      <c r="AN244">
        <v>1</v>
      </c>
      <c r="AO244">
        <v>1</v>
      </c>
      <c r="AR244">
        <v>1</v>
      </c>
      <c r="AS244">
        <v>2</v>
      </c>
      <c r="AT244">
        <v>4</v>
      </c>
      <c r="AU244">
        <v>2</v>
      </c>
      <c r="AV244">
        <v>1</v>
      </c>
      <c r="AW244">
        <v>4</v>
      </c>
      <c r="AX244">
        <v>5</v>
      </c>
      <c r="AY244">
        <v>3</v>
      </c>
      <c r="AZ244">
        <v>4</v>
      </c>
      <c r="BA244">
        <v>2</v>
      </c>
      <c r="BB244">
        <v>4</v>
      </c>
      <c r="BC244">
        <v>3</v>
      </c>
      <c r="BD244">
        <v>1</v>
      </c>
      <c r="BE244">
        <v>2</v>
      </c>
      <c r="BF244">
        <v>3</v>
      </c>
      <c r="BG244">
        <v>3</v>
      </c>
      <c r="BH244">
        <v>3</v>
      </c>
      <c r="BI244">
        <v>4</v>
      </c>
      <c r="BJ244">
        <v>4</v>
      </c>
      <c r="BK244">
        <v>3</v>
      </c>
      <c r="BL244" t="str">
        <f t="shared" si="52"/>
        <v/>
      </c>
      <c r="BM244" t="str">
        <f t="shared" si="53"/>
        <v/>
      </c>
      <c r="BN244">
        <v>1</v>
      </c>
      <c r="BO244">
        <v>1</v>
      </c>
      <c r="BP244" t="str">
        <f t="shared" si="54"/>
        <v>NONE</v>
      </c>
      <c r="BV244">
        <v>1</v>
      </c>
      <c r="CA244">
        <f t="shared" si="55"/>
        <v>0</v>
      </c>
      <c r="CB244">
        <v>1</v>
      </c>
      <c r="CC244">
        <v>1</v>
      </c>
      <c r="CD244">
        <v>1</v>
      </c>
      <c r="CE244">
        <v>1</v>
      </c>
      <c r="CF244">
        <v>1</v>
      </c>
      <c r="CJ244" t="s">
        <v>480</v>
      </c>
      <c r="CK244" s="1">
        <v>42384</v>
      </c>
      <c r="CL244" s="2">
        <v>0.82959490740740749</v>
      </c>
    </row>
    <row r="245" spans="1:90" x14ac:dyDescent="0.3">
      <c r="A245" t="s">
        <v>481</v>
      </c>
      <c r="B245">
        <f t="shared" si="42"/>
        <v>0</v>
      </c>
      <c r="C245">
        <v>2016</v>
      </c>
      <c r="D245" t="s">
        <v>75</v>
      </c>
      <c r="E245" t="s">
        <v>99</v>
      </c>
      <c r="F245" t="s">
        <v>86</v>
      </c>
      <c r="G245">
        <f t="shared" si="43"/>
        <v>2</v>
      </c>
      <c r="H245">
        <f t="shared" si="44"/>
        <v>0</v>
      </c>
      <c r="I245">
        <f t="shared" si="45"/>
        <v>1</v>
      </c>
      <c r="J245">
        <f t="shared" si="46"/>
        <v>1</v>
      </c>
      <c r="P245" t="s">
        <v>79</v>
      </c>
      <c r="R245" t="s">
        <v>96</v>
      </c>
      <c r="S245">
        <f t="shared" si="47"/>
        <v>0</v>
      </c>
      <c r="T245">
        <f t="shared" si="48"/>
        <v>2</v>
      </c>
      <c r="U245" t="str">
        <f t="shared" si="49"/>
        <v>NO</v>
      </c>
      <c r="V245" t="str">
        <f t="shared" si="50"/>
        <v>FALSE</v>
      </c>
      <c r="W245">
        <v>1</v>
      </c>
      <c r="AC245" t="s">
        <v>82</v>
      </c>
      <c r="AD245">
        <f t="shared" si="51"/>
        <v>2</v>
      </c>
      <c r="AE245" t="str">
        <f t="shared" si="56"/>
        <v>POOR</v>
      </c>
      <c r="AF245" t="b">
        <f t="shared" si="57"/>
        <v>0</v>
      </c>
      <c r="AG245">
        <v>1</v>
      </c>
      <c r="AH245">
        <v>1</v>
      </c>
      <c r="AR245">
        <v>4</v>
      </c>
      <c r="AS245">
        <v>4</v>
      </c>
      <c r="AT245">
        <v>3</v>
      </c>
      <c r="AU245">
        <v>3</v>
      </c>
      <c r="AV245">
        <v>2</v>
      </c>
      <c r="AW245">
        <v>2</v>
      </c>
      <c r="AX245">
        <v>4</v>
      </c>
      <c r="AY245">
        <v>1</v>
      </c>
      <c r="AZ245">
        <v>5</v>
      </c>
      <c r="BA245">
        <v>5</v>
      </c>
      <c r="BB245">
        <v>4</v>
      </c>
      <c r="BC245">
        <v>4</v>
      </c>
      <c r="BD245">
        <v>2</v>
      </c>
      <c r="BE245">
        <v>2</v>
      </c>
      <c r="BF245">
        <v>4</v>
      </c>
      <c r="BG245">
        <v>1</v>
      </c>
      <c r="BH245">
        <v>1</v>
      </c>
      <c r="BI245">
        <v>4</v>
      </c>
      <c r="BJ245">
        <v>4</v>
      </c>
      <c r="BK245">
        <v>1</v>
      </c>
      <c r="BL245" t="str">
        <f t="shared" si="52"/>
        <v/>
      </c>
      <c r="BM245">
        <f t="shared" si="53"/>
        <v>1</v>
      </c>
      <c r="BN245">
        <v>4</v>
      </c>
      <c r="BO245">
        <v>1</v>
      </c>
      <c r="BP245" t="str">
        <f t="shared" si="54"/>
        <v>OK</v>
      </c>
      <c r="CA245">
        <f t="shared" si="55"/>
        <v>0</v>
      </c>
      <c r="CB245">
        <v>1</v>
      </c>
      <c r="CE245">
        <v>1</v>
      </c>
      <c r="CJ245" t="s">
        <v>482</v>
      </c>
      <c r="CK245" s="1">
        <v>42384</v>
      </c>
      <c r="CL245" s="2">
        <v>0.83239583333333333</v>
      </c>
    </row>
    <row r="246" spans="1:90" x14ac:dyDescent="0.3">
      <c r="A246" t="s">
        <v>483</v>
      </c>
      <c r="B246">
        <f t="shared" si="42"/>
        <v>5</v>
      </c>
      <c r="C246">
        <v>2016</v>
      </c>
      <c r="D246" t="s">
        <v>75</v>
      </c>
      <c r="E246" t="s">
        <v>76</v>
      </c>
      <c r="F246" t="s">
        <v>77</v>
      </c>
      <c r="G246">
        <f t="shared" si="43"/>
        <v>7</v>
      </c>
      <c r="H246">
        <f t="shared" si="44"/>
        <v>0</v>
      </c>
      <c r="I246">
        <f t="shared" si="45"/>
        <v>1</v>
      </c>
      <c r="J246">
        <f t="shared" si="46"/>
        <v>1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79</v>
      </c>
      <c r="Q246" t="s">
        <v>112</v>
      </c>
      <c r="R246" t="s">
        <v>126</v>
      </c>
      <c r="S246">
        <f t="shared" si="47"/>
        <v>0</v>
      </c>
      <c r="T246">
        <f t="shared" si="48"/>
        <v>2</v>
      </c>
      <c r="U246" t="str">
        <f t="shared" si="49"/>
        <v>NO</v>
      </c>
      <c r="V246" t="str">
        <f t="shared" si="50"/>
        <v>FALSE</v>
      </c>
      <c r="W246">
        <v>1</v>
      </c>
      <c r="AC246" t="s">
        <v>91</v>
      </c>
      <c r="AD246">
        <f t="shared" si="51"/>
        <v>10</v>
      </c>
      <c r="AE246" t="str">
        <f t="shared" si="56"/>
        <v>GOOD</v>
      </c>
      <c r="AF246" t="b">
        <f t="shared" si="57"/>
        <v>0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R246">
        <v>4</v>
      </c>
      <c r="AS246">
        <v>4</v>
      </c>
      <c r="AT246">
        <v>2</v>
      </c>
      <c r="AU246">
        <v>2</v>
      </c>
      <c r="AV246">
        <v>2</v>
      </c>
      <c r="AW246">
        <v>2</v>
      </c>
      <c r="AX246">
        <v>4</v>
      </c>
      <c r="AY246">
        <v>2</v>
      </c>
      <c r="AZ246">
        <v>5</v>
      </c>
      <c r="BA246">
        <v>5</v>
      </c>
      <c r="BB246">
        <v>5</v>
      </c>
      <c r="BC246">
        <v>3</v>
      </c>
      <c r="BD246">
        <v>2</v>
      </c>
      <c r="BE246">
        <v>2</v>
      </c>
      <c r="BF246">
        <v>4</v>
      </c>
      <c r="BG246">
        <v>2</v>
      </c>
      <c r="BH246">
        <v>4</v>
      </c>
      <c r="BI246">
        <v>1</v>
      </c>
      <c r="BJ246">
        <v>4</v>
      </c>
      <c r="BK246">
        <v>3</v>
      </c>
      <c r="BL246" t="str">
        <f t="shared" si="52"/>
        <v/>
      </c>
      <c r="BM246" t="str">
        <f t="shared" si="53"/>
        <v/>
      </c>
      <c r="BN246">
        <v>2</v>
      </c>
      <c r="BO246">
        <v>1</v>
      </c>
      <c r="BP246" t="str">
        <f t="shared" si="54"/>
        <v>OK</v>
      </c>
      <c r="BS246">
        <v>1</v>
      </c>
      <c r="BU246">
        <v>1</v>
      </c>
      <c r="BX246">
        <v>1</v>
      </c>
      <c r="BZ246">
        <v>1</v>
      </c>
      <c r="CA246">
        <f t="shared" si="55"/>
        <v>1</v>
      </c>
      <c r="CD246">
        <v>1</v>
      </c>
      <c r="CE246">
        <v>1</v>
      </c>
      <c r="CF246">
        <v>1</v>
      </c>
      <c r="CJ246" t="s">
        <v>484</v>
      </c>
      <c r="CK246" s="1">
        <v>42384</v>
      </c>
      <c r="CL246" s="2">
        <v>0.83133101851851843</v>
      </c>
    </row>
    <row r="247" spans="1:90" x14ac:dyDescent="0.3">
      <c r="A247" t="s">
        <v>485</v>
      </c>
      <c r="B247">
        <f t="shared" si="42"/>
        <v>0</v>
      </c>
      <c r="C247">
        <v>2016</v>
      </c>
      <c r="D247" t="s">
        <v>75</v>
      </c>
      <c r="E247" t="s">
        <v>85</v>
      </c>
      <c r="F247" t="s">
        <v>148</v>
      </c>
      <c r="G247">
        <f t="shared" si="43"/>
        <v>6</v>
      </c>
      <c r="H247">
        <f t="shared" si="44"/>
        <v>1</v>
      </c>
      <c r="I247">
        <f t="shared" si="45"/>
        <v>1</v>
      </c>
      <c r="J247">
        <f t="shared" si="46"/>
        <v>0</v>
      </c>
      <c r="P247" t="s">
        <v>79</v>
      </c>
      <c r="Q247" t="s">
        <v>80</v>
      </c>
      <c r="R247" t="s">
        <v>96</v>
      </c>
      <c r="S247">
        <f t="shared" si="47"/>
        <v>0</v>
      </c>
      <c r="T247">
        <f t="shared" si="48"/>
        <v>3</v>
      </c>
      <c r="U247" t="str">
        <f t="shared" si="49"/>
        <v>NO</v>
      </c>
      <c r="V247" t="str">
        <f t="shared" si="50"/>
        <v>FALSE</v>
      </c>
      <c r="W247">
        <v>1</v>
      </c>
      <c r="AC247" t="s">
        <v>105</v>
      </c>
      <c r="AD247">
        <f t="shared" si="51"/>
        <v>3</v>
      </c>
      <c r="AE247" t="str">
        <f t="shared" si="56"/>
        <v>POOR</v>
      </c>
      <c r="AF247" t="b">
        <f t="shared" si="57"/>
        <v>1</v>
      </c>
      <c r="AH247">
        <v>1</v>
      </c>
      <c r="AN247">
        <v>1</v>
      </c>
      <c r="AO247">
        <v>1</v>
      </c>
      <c r="AR247">
        <v>2</v>
      </c>
      <c r="AS247">
        <v>3</v>
      </c>
      <c r="AT247">
        <v>2</v>
      </c>
      <c r="AU247">
        <v>1</v>
      </c>
      <c r="AV247">
        <v>1</v>
      </c>
      <c r="AW247">
        <v>1</v>
      </c>
      <c r="AX247">
        <v>4</v>
      </c>
      <c r="AY247">
        <v>1</v>
      </c>
      <c r="AZ247">
        <v>2</v>
      </c>
      <c r="BA247">
        <v>4</v>
      </c>
      <c r="BB247">
        <v>5</v>
      </c>
      <c r="BC247">
        <v>2</v>
      </c>
      <c r="BD247">
        <v>1</v>
      </c>
      <c r="BE247">
        <v>4</v>
      </c>
      <c r="BF247">
        <v>2</v>
      </c>
      <c r="BG247">
        <v>2</v>
      </c>
      <c r="BH247">
        <v>2</v>
      </c>
      <c r="BI247">
        <v>3</v>
      </c>
      <c r="BJ247">
        <v>3</v>
      </c>
      <c r="BK247">
        <v>1</v>
      </c>
      <c r="BL247" t="str">
        <f t="shared" si="52"/>
        <v/>
      </c>
      <c r="BM247">
        <f t="shared" si="53"/>
        <v>1</v>
      </c>
      <c r="BN247">
        <v>2</v>
      </c>
      <c r="BO247">
        <v>1</v>
      </c>
      <c r="BP247" t="str">
        <f t="shared" si="54"/>
        <v>NONE</v>
      </c>
      <c r="BQ247">
        <v>1</v>
      </c>
      <c r="CA247">
        <f t="shared" si="55"/>
        <v>0</v>
      </c>
      <c r="CE247">
        <v>1</v>
      </c>
      <c r="CF247">
        <v>1</v>
      </c>
      <c r="CJ247" t="s">
        <v>486</v>
      </c>
      <c r="CK247" s="1">
        <v>42384</v>
      </c>
      <c r="CL247" s="2">
        <v>0.83056712962962964</v>
      </c>
    </row>
    <row r="248" spans="1:90" x14ac:dyDescent="0.3">
      <c r="A248" t="s">
        <v>487</v>
      </c>
      <c r="B248">
        <f t="shared" si="42"/>
        <v>0</v>
      </c>
      <c r="C248">
        <v>2016</v>
      </c>
      <c r="D248" t="s">
        <v>75</v>
      </c>
      <c r="E248" t="s">
        <v>99</v>
      </c>
      <c r="F248" t="s">
        <v>86</v>
      </c>
      <c r="G248">
        <f t="shared" si="43"/>
        <v>2</v>
      </c>
      <c r="H248">
        <f t="shared" si="44"/>
        <v>0</v>
      </c>
      <c r="I248">
        <f t="shared" si="45"/>
        <v>1</v>
      </c>
      <c r="J248">
        <f t="shared" si="46"/>
        <v>1</v>
      </c>
      <c r="P248" t="s">
        <v>79</v>
      </c>
      <c r="R248" t="s">
        <v>113</v>
      </c>
      <c r="S248">
        <f t="shared" si="47"/>
        <v>0</v>
      </c>
      <c r="T248">
        <f t="shared" si="48"/>
        <v>2</v>
      </c>
      <c r="U248" t="str">
        <f t="shared" si="49"/>
        <v>NO</v>
      </c>
      <c r="V248" t="str">
        <f t="shared" si="50"/>
        <v>FALSE</v>
      </c>
      <c r="W248">
        <v>1</v>
      </c>
      <c r="AC248" t="s">
        <v>105</v>
      </c>
      <c r="AD248">
        <f t="shared" si="51"/>
        <v>0</v>
      </c>
      <c r="AE248" t="str">
        <f t="shared" si="56"/>
        <v>POOR</v>
      </c>
      <c r="AF248" t="b">
        <f t="shared" si="57"/>
        <v>1</v>
      </c>
      <c r="AR248">
        <v>4</v>
      </c>
      <c r="AS248">
        <v>3</v>
      </c>
      <c r="AT248">
        <v>4</v>
      </c>
      <c r="AU248">
        <v>1</v>
      </c>
      <c r="AV248">
        <v>1</v>
      </c>
      <c r="AW248">
        <v>2</v>
      </c>
      <c r="AX248">
        <v>3</v>
      </c>
      <c r="AY248">
        <v>1</v>
      </c>
      <c r="AZ248">
        <v>4</v>
      </c>
      <c r="BA248">
        <v>4</v>
      </c>
      <c r="BB248">
        <v>4</v>
      </c>
      <c r="BC248">
        <v>2</v>
      </c>
      <c r="BD248">
        <v>2</v>
      </c>
      <c r="BE248">
        <v>1</v>
      </c>
      <c r="BF248">
        <v>3</v>
      </c>
      <c r="BG248">
        <v>1</v>
      </c>
      <c r="BH248">
        <v>1</v>
      </c>
      <c r="BI248">
        <v>4</v>
      </c>
      <c r="BJ248">
        <v>4</v>
      </c>
      <c r="BK248">
        <v>2</v>
      </c>
      <c r="BL248" t="str">
        <f t="shared" si="52"/>
        <v/>
      </c>
      <c r="BM248">
        <f t="shared" si="53"/>
        <v>1</v>
      </c>
      <c r="BN248">
        <v>4</v>
      </c>
      <c r="BO248">
        <v>2</v>
      </c>
      <c r="BP248" t="str">
        <f t="shared" si="54"/>
        <v>OK</v>
      </c>
      <c r="BQ248">
        <v>1</v>
      </c>
      <c r="BX248">
        <v>1</v>
      </c>
      <c r="CA248">
        <f t="shared" si="55"/>
        <v>0</v>
      </c>
      <c r="CB248">
        <v>1</v>
      </c>
      <c r="CC248">
        <v>1</v>
      </c>
      <c r="CE248">
        <v>1</v>
      </c>
      <c r="CF248">
        <v>1</v>
      </c>
      <c r="CI248">
        <v>1</v>
      </c>
      <c r="CJ248" t="s">
        <v>488</v>
      </c>
      <c r="CK248" s="1">
        <v>42384</v>
      </c>
      <c r="CL248" s="2">
        <v>0.84128472222222228</v>
      </c>
    </row>
    <row r="249" spans="1:90" x14ac:dyDescent="0.3">
      <c r="A249" t="s">
        <v>489</v>
      </c>
      <c r="B249">
        <f t="shared" si="42"/>
        <v>0</v>
      </c>
      <c r="C249">
        <v>2016</v>
      </c>
      <c r="D249" t="s">
        <v>75</v>
      </c>
      <c r="E249" t="s">
        <v>76</v>
      </c>
      <c r="F249" t="s">
        <v>86</v>
      </c>
      <c r="G249">
        <f t="shared" si="43"/>
        <v>2</v>
      </c>
      <c r="H249">
        <f t="shared" si="44"/>
        <v>1</v>
      </c>
      <c r="I249">
        <f t="shared" si="45"/>
        <v>1</v>
      </c>
      <c r="J249">
        <f t="shared" si="46"/>
        <v>0</v>
      </c>
      <c r="P249" t="s">
        <v>79</v>
      </c>
      <c r="Q249" t="s">
        <v>80</v>
      </c>
      <c r="R249" t="s">
        <v>81</v>
      </c>
      <c r="S249">
        <f t="shared" si="47"/>
        <v>1</v>
      </c>
      <c r="T249">
        <f t="shared" si="48"/>
        <v>4</v>
      </c>
      <c r="U249" t="str">
        <f t="shared" si="49"/>
        <v>YES</v>
      </c>
      <c r="V249" t="str">
        <f t="shared" si="50"/>
        <v>FALSE</v>
      </c>
      <c r="W249">
        <v>1</v>
      </c>
      <c r="AC249" t="s">
        <v>109</v>
      </c>
      <c r="AD249">
        <f t="shared" si="51"/>
        <v>4</v>
      </c>
      <c r="AE249" t="str">
        <f t="shared" si="56"/>
        <v>DECENT</v>
      </c>
      <c r="AF249" t="b">
        <f t="shared" si="57"/>
        <v>0</v>
      </c>
      <c r="AH249">
        <v>1</v>
      </c>
      <c r="AM249">
        <v>1</v>
      </c>
      <c r="AN249">
        <v>1</v>
      </c>
      <c r="AO249">
        <v>1</v>
      </c>
      <c r="AR249">
        <v>4</v>
      </c>
      <c r="AS249">
        <v>2</v>
      </c>
      <c r="AT249">
        <v>3</v>
      </c>
      <c r="AU249">
        <v>2</v>
      </c>
      <c r="AV249">
        <v>2</v>
      </c>
      <c r="AW249">
        <v>2</v>
      </c>
      <c r="AX249">
        <v>4</v>
      </c>
      <c r="AY249">
        <v>2</v>
      </c>
      <c r="AZ249">
        <v>4</v>
      </c>
      <c r="BA249">
        <v>2</v>
      </c>
      <c r="BB249">
        <v>3</v>
      </c>
      <c r="BC249">
        <v>3</v>
      </c>
      <c r="BD249">
        <v>3</v>
      </c>
      <c r="BE249">
        <v>2</v>
      </c>
      <c r="BF249">
        <v>2</v>
      </c>
      <c r="BG249">
        <v>4</v>
      </c>
      <c r="BH249">
        <v>3</v>
      </c>
      <c r="BI249">
        <v>4</v>
      </c>
      <c r="BJ249">
        <v>4</v>
      </c>
      <c r="BK249">
        <v>3</v>
      </c>
      <c r="BL249" t="str">
        <f t="shared" si="52"/>
        <v/>
      </c>
      <c r="BM249" t="str">
        <f t="shared" si="53"/>
        <v/>
      </c>
      <c r="BN249">
        <v>3</v>
      </c>
      <c r="BO249">
        <v>3</v>
      </c>
      <c r="BP249" t="str">
        <f t="shared" si="54"/>
        <v>NONE</v>
      </c>
      <c r="CA249">
        <f t="shared" si="55"/>
        <v>0</v>
      </c>
      <c r="CB249">
        <v>1</v>
      </c>
      <c r="CE249">
        <v>1</v>
      </c>
      <c r="CF249">
        <v>1</v>
      </c>
      <c r="CJ249" t="s">
        <v>490</v>
      </c>
      <c r="CK249" s="1">
        <v>42384</v>
      </c>
      <c r="CL249" s="2">
        <v>0.84089120370370374</v>
      </c>
    </row>
    <row r="250" spans="1:90" x14ac:dyDescent="0.3">
      <c r="A250" t="s">
        <v>491</v>
      </c>
      <c r="B250">
        <f t="shared" si="42"/>
        <v>5</v>
      </c>
      <c r="C250">
        <v>2016</v>
      </c>
      <c r="D250" t="s">
        <v>75</v>
      </c>
      <c r="E250" t="s">
        <v>85</v>
      </c>
      <c r="F250" t="s">
        <v>86</v>
      </c>
      <c r="G250">
        <f t="shared" si="43"/>
        <v>2</v>
      </c>
      <c r="H250">
        <f t="shared" si="44"/>
        <v>1</v>
      </c>
      <c r="I250">
        <f t="shared" si="45"/>
        <v>1</v>
      </c>
      <c r="J250">
        <f t="shared" si="46"/>
        <v>0</v>
      </c>
      <c r="K250" t="s">
        <v>78</v>
      </c>
      <c r="L250" t="s">
        <v>78</v>
      </c>
      <c r="M250" t="s">
        <v>78</v>
      </c>
      <c r="N250" t="s">
        <v>78</v>
      </c>
      <c r="O250" t="s">
        <v>78</v>
      </c>
      <c r="P250" t="s">
        <v>79</v>
      </c>
      <c r="Q250" t="s">
        <v>80</v>
      </c>
      <c r="R250" t="s">
        <v>96</v>
      </c>
      <c r="S250">
        <f t="shared" si="47"/>
        <v>0</v>
      </c>
      <c r="T250">
        <f t="shared" si="48"/>
        <v>3</v>
      </c>
      <c r="U250" t="str">
        <f t="shared" si="49"/>
        <v>NO</v>
      </c>
      <c r="V250" t="str">
        <f t="shared" si="50"/>
        <v>FALSE</v>
      </c>
      <c r="W250">
        <v>1</v>
      </c>
      <c r="AC250" t="s">
        <v>109</v>
      </c>
      <c r="AD250">
        <f t="shared" si="51"/>
        <v>2</v>
      </c>
      <c r="AE250" t="str">
        <f t="shared" si="56"/>
        <v>POOR</v>
      </c>
      <c r="AF250" t="b">
        <f t="shared" si="57"/>
        <v>1</v>
      </c>
      <c r="AH250">
        <v>1</v>
      </c>
      <c r="AO250">
        <v>1</v>
      </c>
      <c r="AR250">
        <v>4</v>
      </c>
      <c r="AS250">
        <v>2</v>
      </c>
      <c r="AT250">
        <v>4</v>
      </c>
      <c r="AU250">
        <v>2</v>
      </c>
      <c r="AV250">
        <v>2</v>
      </c>
      <c r="AW250">
        <v>2</v>
      </c>
      <c r="AX250">
        <v>4</v>
      </c>
      <c r="AY250">
        <v>4</v>
      </c>
      <c r="AZ250">
        <v>4</v>
      </c>
      <c r="BA250">
        <v>4</v>
      </c>
      <c r="BB250">
        <v>1</v>
      </c>
      <c r="BC250">
        <v>4</v>
      </c>
      <c r="BD250">
        <v>1</v>
      </c>
      <c r="BE250">
        <v>2</v>
      </c>
      <c r="BF250">
        <v>2</v>
      </c>
      <c r="BG250">
        <v>1</v>
      </c>
      <c r="BH250">
        <v>1</v>
      </c>
      <c r="BI250">
        <v>5</v>
      </c>
      <c r="BJ250">
        <v>4</v>
      </c>
      <c r="BK250">
        <v>2</v>
      </c>
      <c r="BL250" t="str">
        <f t="shared" si="52"/>
        <v/>
      </c>
      <c r="BM250">
        <f t="shared" si="53"/>
        <v>1</v>
      </c>
      <c r="BN250">
        <v>2</v>
      </c>
      <c r="BO250">
        <v>2</v>
      </c>
      <c r="BP250" t="str">
        <f t="shared" si="54"/>
        <v>NONE</v>
      </c>
      <c r="BQ250">
        <v>1</v>
      </c>
      <c r="CA250">
        <f t="shared" si="55"/>
        <v>0</v>
      </c>
      <c r="CD250">
        <v>1</v>
      </c>
      <c r="CE250">
        <v>1</v>
      </c>
      <c r="CF250">
        <v>1</v>
      </c>
      <c r="CJ250" t="s">
        <v>492</v>
      </c>
      <c r="CK250" s="1">
        <v>42384</v>
      </c>
      <c r="CL250" s="2">
        <v>0.84165509259259252</v>
      </c>
    </row>
    <row r="251" spans="1:90" x14ac:dyDescent="0.3">
      <c r="A251" t="s">
        <v>493</v>
      </c>
      <c r="B251">
        <f t="shared" si="42"/>
        <v>2</v>
      </c>
      <c r="C251">
        <v>2016</v>
      </c>
      <c r="D251" t="s">
        <v>94</v>
      </c>
      <c r="E251" t="s">
        <v>76</v>
      </c>
      <c r="F251" t="s">
        <v>86</v>
      </c>
      <c r="G251">
        <f t="shared" si="43"/>
        <v>2</v>
      </c>
      <c r="H251">
        <f t="shared" si="44"/>
        <v>0</v>
      </c>
      <c r="I251">
        <f t="shared" si="45"/>
        <v>1</v>
      </c>
      <c r="J251">
        <f t="shared" si="46"/>
        <v>1</v>
      </c>
      <c r="K251" t="s">
        <v>78</v>
      </c>
      <c r="L251" t="s">
        <v>78</v>
      </c>
      <c r="P251" t="s">
        <v>79</v>
      </c>
      <c r="Q251" t="s">
        <v>90</v>
      </c>
      <c r="R251" t="s">
        <v>81</v>
      </c>
      <c r="S251">
        <f t="shared" si="47"/>
        <v>1</v>
      </c>
      <c r="T251">
        <f t="shared" si="48"/>
        <v>2</v>
      </c>
      <c r="U251" t="str">
        <f t="shared" si="49"/>
        <v>NO</v>
      </c>
      <c r="V251" t="str">
        <f t="shared" si="50"/>
        <v>FALSE</v>
      </c>
      <c r="AB251">
        <v>1</v>
      </c>
      <c r="AC251" t="s">
        <v>82</v>
      </c>
      <c r="AD251">
        <f t="shared" si="51"/>
        <v>1</v>
      </c>
      <c r="AE251" t="str">
        <f t="shared" si="56"/>
        <v>POOR</v>
      </c>
      <c r="AF251" t="b">
        <f t="shared" si="57"/>
        <v>1</v>
      </c>
      <c r="AH251">
        <v>1</v>
      </c>
      <c r="AR251">
        <v>1</v>
      </c>
      <c r="AS251">
        <v>3</v>
      </c>
      <c r="AT251">
        <v>4</v>
      </c>
      <c r="AU251">
        <v>1</v>
      </c>
      <c r="AV251">
        <v>1</v>
      </c>
      <c r="AW251">
        <v>1</v>
      </c>
      <c r="AX251">
        <v>5</v>
      </c>
      <c r="AY251">
        <v>4</v>
      </c>
      <c r="AZ251">
        <v>4</v>
      </c>
      <c r="BA251">
        <v>5</v>
      </c>
      <c r="BB251">
        <v>5</v>
      </c>
      <c r="BC251">
        <v>3</v>
      </c>
      <c r="BD251">
        <v>1</v>
      </c>
      <c r="BE251">
        <v>3</v>
      </c>
      <c r="BF251">
        <v>5</v>
      </c>
      <c r="BG251">
        <v>2</v>
      </c>
      <c r="BH251">
        <v>2</v>
      </c>
      <c r="BI251">
        <v>5</v>
      </c>
      <c r="BJ251">
        <v>5</v>
      </c>
      <c r="BK251">
        <v>3</v>
      </c>
      <c r="BL251" t="str">
        <f t="shared" si="52"/>
        <v/>
      </c>
      <c r="BM251" t="str">
        <f t="shared" si="53"/>
        <v/>
      </c>
      <c r="BN251">
        <v>1</v>
      </c>
      <c r="BO251">
        <v>3</v>
      </c>
      <c r="BP251" t="str">
        <f t="shared" si="54"/>
        <v>NONE</v>
      </c>
      <c r="BQ251">
        <v>1</v>
      </c>
      <c r="CA251">
        <f t="shared" si="55"/>
        <v>0</v>
      </c>
      <c r="CB251">
        <v>1</v>
      </c>
      <c r="CC251">
        <v>1</v>
      </c>
      <c r="CD251">
        <v>1</v>
      </c>
      <c r="CE251">
        <v>1</v>
      </c>
      <c r="CF251">
        <v>1</v>
      </c>
      <c r="CJ251" t="s">
        <v>494</v>
      </c>
      <c r="CK251" s="1">
        <v>42384</v>
      </c>
      <c r="CL251" s="2">
        <v>0.84284722222222219</v>
      </c>
    </row>
    <row r="252" spans="1:90" x14ac:dyDescent="0.3">
      <c r="A252" t="s">
        <v>495</v>
      </c>
      <c r="B252">
        <f t="shared" si="42"/>
        <v>4</v>
      </c>
      <c r="C252">
        <v>2016</v>
      </c>
      <c r="D252" t="s">
        <v>75</v>
      </c>
      <c r="E252" t="s">
        <v>85</v>
      </c>
      <c r="F252" t="s">
        <v>231</v>
      </c>
      <c r="G252">
        <f t="shared" si="43"/>
        <v>4</v>
      </c>
      <c r="H252">
        <f t="shared" si="44"/>
        <v>1</v>
      </c>
      <c r="I252">
        <f t="shared" si="45"/>
        <v>1</v>
      </c>
      <c r="J252">
        <f t="shared" si="46"/>
        <v>0</v>
      </c>
      <c r="K252" t="s">
        <v>78</v>
      </c>
      <c r="L252" t="s">
        <v>78</v>
      </c>
      <c r="M252" t="s">
        <v>78</v>
      </c>
      <c r="N252" t="s">
        <v>78</v>
      </c>
      <c r="P252" t="s">
        <v>79</v>
      </c>
      <c r="Q252" t="s">
        <v>80</v>
      </c>
      <c r="R252" t="s">
        <v>81</v>
      </c>
      <c r="S252">
        <f t="shared" si="47"/>
        <v>1</v>
      </c>
      <c r="T252">
        <f t="shared" si="48"/>
        <v>4</v>
      </c>
      <c r="U252" t="str">
        <f t="shared" si="49"/>
        <v>YES</v>
      </c>
      <c r="V252" t="str">
        <f t="shared" si="50"/>
        <v>FALSE</v>
      </c>
      <c r="W252">
        <v>1</v>
      </c>
      <c r="AC252" t="s">
        <v>82</v>
      </c>
      <c r="AD252">
        <f t="shared" si="51"/>
        <v>3</v>
      </c>
      <c r="AE252" t="str">
        <f t="shared" si="56"/>
        <v>POOR</v>
      </c>
      <c r="AF252" t="b">
        <f t="shared" si="57"/>
        <v>1</v>
      </c>
      <c r="AM252">
        <v>1</v>
      </c>
      <c r="AN252">
        <v>1</v>
      </c>
      <c r="AO252">
        <v>1</v>
      </c>
      <c r="AR252">
        <v>3</v>
      </c>
      <c r="AS252">
        <v>4</v>
      </c>
      <c r="AT252">
        <v>3</v>
      </c>
      <c r="AU252">
        <v>2</v>
      </c>
      <c r="AV252">
        <v>2</v>
      </c>
      <c r="AW252">
        <v>3</v>
      </c>
      <c r="AX252">
        <v>4</v>
      </c>
      <c r="AY252">
        <v>3</v>
      </c>
      <c r="AZ252">
        <v>2</v>
      </c>
      <c r="BA252">
        <v>4</v>
      </c>
      <c r="BB252">
        <v>4</v>
      </c>
      <c r="BC252">
        <v>3</v>
      </c>
      <c r="BD252">
        <v>2</v>
      </c>
      <c r="BE252">
        <v>3</v>
      </c>
      <c r="BF252">
        <v>4</v>
      </c>
      <c r="BG252">
        <v>2</v>
      </c>
      <c r="BH252">
        <v>2</v>
      </c>
      <c r="BI252">
        <v>3</v>
      </c>
      <c r="BJ252">
        <v>2</v>
      </c>
      <c r="BK252">
        <v>2</v>
      </c>
      <c r="BL252" t="str">
        <f t="shared" si="52"/>
        <v/>
      </c>
      <c r="BM252">
        <f t="shared" si="53"/>
        <v>1</v>
      </c>
      <c r="BN252">
        <v>2</v>
      </c>
      <c r="BO252">
        <v>2</v>
      </c>
      <c r="BP252" t="str">
        <f t="shared" si="54"/>
        <v>NONE</v>
      </c>
      <c r="BQ252">
        <v>1</v>
      </c>
      <c r="BU252">
        <v>1</v>
      </c>
      <c r="BX252">
        <v>1</v>
      </c>
      <c r="CA252">
        <f t="shared" si="55"/>
        <v>1</v>
      </c>
      <c r="CE252">
        <v>1</v>
      </c>
      <c r="CF252">
        <v>1</v>
      </c>
      <c r="CJ252" t="s">
        <v>496</v>
      </c>
      <c r="CK252" s="1">
        <v>42384</v>
      </c>
      <c r="CL252" s="2">
        <v>0.84788194444444442</v>
      </c>
    </row>
    <row r="253" spans="1:90" x14ac:dyDescent="0.3">
      <c r="A253" t="s">
        <v>497</v>
      </c>
      <c r="B253">
        <f t="shared" si="42"/>
        <v>5</v>
      </c>
      <c r="C253">
        <v>2016</v>
      </c>
      <c r="D253" t="s">
        <v>75</v>
      </c>
      <c r="E253" t="s">
        <v>85</v>
      </c>
      <c r="F253" t="s">
        <v>86</v>
      </c>
      <c r="G253">
        <f t="shared" si="43"/>
        <v>2</v>
      </c>
      <c r="H253">
        <f t="shared" si="44"/>
        <v>0</v>
      </c>
      <c r="I253">
        <f t="shared" si="45"/>
        <v>1</v>
      </c>
      <c r="J253">
        <f t="shared" si="46"/>
        <v>1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79</v>
      </c>
      <c r="Q253" t="s">
        <v>90</v>
      </c>
      <c r="R253" t="s">
        <v>113</v>
      </c>
      <c r="S253">
        <f t="shared" si="47"/>
        <v>0</v>
      </c>
      <c r="T253">
        <f t="shared" si="48"/>
        <v>2</v>
      </c>
      <c r="U253" t="str">
        <f t="shared" si="49"/>
        <v>NO</v>
      </c>
      <c r="V253" t="str">
        <f t="shared" si="50"/>
        <v>FALSE</v>
      </c>
      <c r="W253">
        <v>1</v>
      </c>
      <c r="AC253" t="s">
        <v>102</v>
      </c>
      <c r="AD253">
        <f t="shared" si="51"/>
        <v>5</v>
      </c>
      <c r="AE253" t="str">
        <f t="shared" si="56"/>
        <v>DECENT</v>
      </c>
      <c r="AF253" t="b">
        <f t="shared" si="57"/>
        <v>0</v>
      </c>
      <c r="AG253">
        <v>1</v>
      </c>
      <c r="AH253">
        <v>1</v>
      </c>
      <c r="AJ253">
        <v>1</v>
      </c>
      <c r="AN253">
        <v>1</v>
      </c>
      <c r="AP253">
        <v>1</v>
      </c>
      <c r="AR253">
        <v>2</v>
      </c>
      <c r="AS253">
        <v>3</v>
      </c>
      <c r="AT253">
        <v>4</v>
      </c>
      <c r="AU253">
        <v>3</v>
      </c>
      <c r="AV253">
        <v>2</v>
      </c>
      <c r="AW253">
        <v>3</v>
      </c>
      <c r="AX253">
        <v>5</v>
      </c>
      <c r="AY253">
        <v>3</v>
      </c>
      <c r="AZ253">
        <v>1</v>
      </c>
      <c r="BA253">
        <v>5</v>
      </c>
      <c r="BB253">
        <v>2</v>
      </c>
      <c r="BC253">
        <v>2</v>
      </c>
      <c r="BD253">
        <v>1</v>
      </c>
      <c r="BE253">
        <v>2</v>
      </c>
      <c r="BF253">
        <v>4</v>
      </c>
      <c r="BG253">
        <v>3</v>
      </c>
      <c r="BH253">
        <v>2</v>
      </c>
      <c r="BI253">
        <v>2</v>
      </c>
      <c r="BJ253">
        <v>3</v>
      </c>
      <c r="BK253">
        <v>2</v>
      </c>
      <c r="BL253" t="str">
        <f t="shared" si="52"/>
        <v/>
      </c>
      <c r="BM253">
        <f t="shared" si="53"/>
        <v>1</v>
      </c>
      <c r="BN253">
        <v>4</v>
      </c>
      <c r="BO253">
        <v>2</v>
      </c>
      <c r="BP253" t="str">
        <f t="shared" si="54"/>
        <v>OK</v>
      </c>
      <c r="BU253">
        <v>1</v>
      </c>
      <c r="BZ253">
        <v>1</v>
      </c>
      <c r="CA253">
        <f t="shared" si="55"/>
        <v>0</v>
      </c>
      <c r="CB253">
        <v>1</v>
      </c>
      <c r="CE253">
        <v>1</v>
      </c>
      <c r="CF253">
        <v>1</v>
      </c>
      <c r="CJ253" t="s">
        <v>498</v>
      </c>
      <c r="CK253" s="1">
        <v>42384</v>
      </c>
      <c r="CL253" s="2">
        <v>0.85258101851851853</v>
      </c>
    </row>
    <row r="254" spans="1:90" x14ac:dyDescent="0.3">
      <c r="A254" t="s">
        <v>499</v>
      </c>
      <c r="B254">
        <f t="shared" si="42"/>
        <v>0</v>
      </c>
      <c r="C254">
        <v>2016</v>
      </c>
      <c r="D254" t="s">
        <v>75</v>
      </c>
      <c r="E254" t="s">
        <v>85</v>
      </c>
      <c r="F254" t="s">
        <v>86</v>
      </c>
      <c r="G254">
        <f t="shared" si="43"/>
        <v>2</v>
      </c>
      <c r="H254">
        <f t="shared" si="44"/>
        <v>1</v>
      </c>
      <c r="I254">
        <f t="shared" si="45"/>
        <v>1</v>
      </c>
      <c r="J254">
        <f t="shared" si="46"/>
        <v>0</v>
      </c>
      <c r="P254" t="s">
        <v>79</v>
      </c>
      <c r="Q254" t="s">
        <v>80</v>
      </c>
      <c r="R254" t="s">
        <v>81</v>
      </c>
      <c r="S254">
        <f t="shared" si="47"/>
        <v>1</v>
      </c>
      <c r="T254">
        <f t="shared" si="48"/>
        <v>4</v>
      </c>
      <c r="U254" t="str">
        <f t="shared" si="49"/>
        <v>YES</v>
      </c>
      <c r="V254" t="str">
        <f t="shared" si="50"/>
        <v>FALSE</v>
      </c>
      <c r="W254">
        <v>1</v>
      </c>
      <c r="AC254" t="s">
        <v>105</v>
      </c>
      <c r="AD254">
        <f t="shared" si="51"/>
        <v>9</v>
      </c>
      <c r="AE254" t="str">
        <f t="shared" si="56"/>
        <v>GOOD</v>
      </c>
      <c r="AF254" t="b">
        <f t="shared" si="57"/>
        <v>0</v>
      </c>
      <c r="AG254">
        <v>1</v>
      </c>
      <c r="AH254">
        <v>1</v>
      </c>
      <c r="AI254">
        <v>1</v>
      </c>
      <c r="AJ254">
        <v>1</v>
      </c>
      <c r="AK254">
        <v>1</v>
      </c>
      <c r="AM254">
        <v>1</v>
      </c>
      <c r="AN254">
        <v>1</v>
      </c>
      <c r="AO254">
        <v>1</v>
      </c>
      <c r="AP254">
        <v>1</v>
      </c>
      <c r="AR254">
        <v>4</v>
      </c>
      <c r="AS254">
        <v>5</v>
      </c>
      <c r="AT254">
        <v>3</v>
      </c>
      <c r="AU254">
        <v>2</v>
      </c>
      <c r="AV254">
        <v>3</v>
      </c>
      <c r="AW254">
        <v>3</v>
      </c>
      <c r="AX254">
        <v>3</v>
      </c>
      <c r="AY254">
        <v>3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4</v>
      </c>
      <c r="BF254">
        <v>4</v>
      </c>
      <c r="BG254">
        <v>2</v>
      </c>
      <c r="BH254">
        <v>3</v>
      </c>
      <c r="BI254">
        <v>4</v>
      </c>
      <c r="BJ254">
        <v>5</v>
      </c>
      <c r="BK254">
        <v>3</v>
      </c>
      <c r="BL254" t="str">
        <f t="shared" si="52"/>
        <v/>
      </c>
      <c r="BM254" t="str">
        <f t="shared" si="53"/>
        <v/>
      </c>
      <c r="BN254">
        <v>2</v>
      </c>
      <c r="BO254">
        <v>4</v>
      </c>
      <c r="BP254" t="str">
        <f t="shared" si="54"/>
        <v>OK</v>
      </c>
      <c r="BQ254">
        <v>1</v>
      </c>
      <c r="BR254">
        <v>1</v>
      </c>
      <c r="BS254">
        <v>1</v>
      </c>
      <c r="BT254">
        <v>1</v>
      </c>
      <c r="BV254">
        <v>1</v>
      </c>
      <c r="BW254">
        <v>1</v>
      </c>
      <c r="BX254">
        <v>1</v>
      </c>
      <c r="BZ254">
        <v>1</v>
      </c>
      <c r="CA254">
        <f t="shared" si="55"/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J254" t="s">
        <v>500</v>
      </c>
      <c r="CK254" s="1">
        <v>42384</v>
      </c>
      <c r="CL254" s="2">
        <v>0.86603009259259256</v>
      </c>
    </row>
    <row r="255" spans="1:90" x14ac:dyDescent="0.3">
      <c r="A255" t="s">
        <v>501</v>
      </c>
      <c r="B255">
        <f t="shared" si="42"/>
        <v>0</v>
      </c>
      <c r="C255">
        <v>2016</v>
      </c>
      <c r="D255" t="s">
        <v>75</v>
      </c>
      <c r="E255" t="s">
        <v>76</v>
      </c>
      <c r="F255" t="s">
        <v>86</v>
      </c>
      <c r="G255">
        <f t="shared" si="43"/>
        <v>2</v>
      </c>
      <c r="H255">
        <f t="shared" si="44"/>
        <v>1</v>
      </c>
      <c r="I255">
        <f t="shared" si="45"/>
        <v>1</v>
      </c>
      <c r="J255">
        <f t="shared" si="46"/>
        <v>0</v>
      </c>
      <c r="P255" t="s">
        <v>79</v>
      </c>
      <c r="Q255" t="s">
        <v>80</v>
      </c>
      <c r="R255" t="s">
        <v>96</v>
      </c>
      <c r="S255">
        <f t="shared" si="47"/>
        <v>0</v>
      </c>
      <c r="T255">
        <f t="shared" si="48"/>
        <v>3</v>
      </c>
      <c r="U255" t="str">
        <f t="shared" si="49"/>
        <v>NO</v>
      </c>
      <c r="V255" t="str">
        <f t="shared" si="50"/>
        <v>FALSE</v>
      </c>
      <c r="W255">
        <v>1</v>
      </c>
      <c r="AC255" t="s">
        <v>82</v>
      </c>
      <c r="AD255">
        <f t="shared" si="51"/>
        <v>4</v>
      </c>
      <c r="AE255" t="str">
        <f t="shared" si="56"/>
        <v>DECENT</v>
      </c>
      <c r="AF255" t="b">
        <f t="shared" si="57"/>
        <v>0</v>
      </c>
      <c r="AG255">
        <v>1</v>
      </c>
      <c r="AH255">
        <v>1</v>
      </c>
      <c r="AN255">
        <v>1</v>
      </c>
      <c r="AO255">
        <v>1</v>
      </c>
      <c r="AR255">
        <v>3</v>
      </c>
      <c r="AS255">
        <v>3</v>
      </c>
      <c r="AT255">
        <v>4</v>
      </c>
      <c r="AU255">
        <v>3</v>
      </c>
      <c r="AV255">
        <v>2</v>
      </c>
      <c r="AW255">
        <v>2</v>
      </c>
      <c r="AX255">
        <v>4</v>
      </c>
      <c r="AY255">
        <v>4</v>
      </c>
      <c r="AZ255">
        <v>2</v>
      </c>
      <c r="BA255">
        <v>5</v>
      </c>
      <c r="BB255">
        <v>4</v>
      </c>
      <c r="BC255">
        <v>4</v>
      </c>
      <c r="BD255">
        <v>1</v>
      </c>
      <c r="BE255">
        <v>3</v>
      </c>
      <c r="BF255">
        <v>4</v>
      </c>
      <c r="BG255">
        <v>2</v>
      </c>
      <c r="BH255">
        <v>4</v>
      </c>
      <c r="BI255">
        <v>4</v>
      </c>
      <c r="BJ255">
        <v>4</v>
      </c>
      <c r="BK255">
        <v>2</v>
      </c>
      <c r="BL255" t="str">
        <f t="shared" si="52"/>
        <v/>
      </c>
      <c r="BM255">
        <f t="shared" si="53"/>
        <v>1</v>
      </c>
      <c r="BN255">
        <v>1</v>
      </c>
      <c r="BO255">
        <v>2</v>
      </c>
      <c r="BP255" t="str">
        <f t="shared" si="54"/>
        <v>NONE</v>
      </c>
      <c r="BQ255">
        <v>1</v>
      </c>
      <c r="CA255">
        <f t="shared" si="55"/>
        <v>0</v>
      </c>
      <c r="CB255">
        <v>1</v>
      </c>
      <c r="CC255">
        <v>1</v>
      </c>
      <c r="CE255">
        <v>1</v>
      </c>
      <c r="CF255">
        <v>1</v>
      </c>
      <c r="CJ255" t="s">
        <v>502</v>
      </c>
      <c r="CK255" s="1">
        <v>42384</v>
      </c>
      <c r="CL255" s="2">
        <v>0.86371527777777779</v>
      </c>
    </row>
    <row r="256" spans="1:90" x14ac:dyDescent="0.3">
      <c r="A256" t="s">
        <v>503</v>
      </c>
      <c r="B256">
        <f t="shared" si="42"/>
        <v>0</v>
      </c>
      <c r="C256">
        <v>2016</v>
      </c>
      <c r="D256" t="s">
        <v>75</v>
      </c>
      <c r="E256" t="s">
        <v>85</v>
      </c>
      <c r="F256" t="s">
        <v>95</v>
      </c>
      <c r="G256">
        <f t="shared" si="43"/>
        <v>1</v>
      </c>
      <c r="H256">
        <f t="shared" si="44"/>
        <v>1</v>
      </c>
      <c r="I256">
        <f t="shared" si="45"/>
        <v>1</v>
      </c>
      <c r="J256">
        <f t="shared" si="46"/>
        <v>0</v>
      </c>
      <c r="P256" t="s">
        <v>79</v>
      </c>
      <c r="Q256" t="s">
        <v>80</v>
      </c>
      <c r="R256" t="s">
        <v>81</v>
      </c>
      <c r="S256">
        <f t="shared" si="47"/>
        <v>1</v>
      </c>
      <c r="T256">
        <f t="shared" si="48"/>
        <v>4</v>
      </c>
      <c r="U256" t="str">
        <f t="shared" si="49"/>
        <v>YES</v>
      </c>
      <c r="V256" t="str">
        <f t="shared" si="50"/>
        <v>FALSE</v>
      </c>
      <c r="W256">
        <v>1</v>
      </c>
      <c r="AC256" t="s">
        <v>102</v>
      </c>
      <c r="AD256">
        <f t="shared" si="51"/>
        <v>0</v>
      </c>
      <c r="AE256" t="str">
        <f t="shared" si="56"/>
        <v>POOR</v>
      </c>
      <c r="AF256" t="b">
        <f t="shared" si="57"/>
        <v>1</v>
      </c>
      <c r="AR256">
        <v>2</v>
      </c>
      <c r="AS256">
        <v>2</v>
      </c>
      <c r="AT256">
        <v>3</v>
      </c>
      <c r="AU256">
        <v>2</v>
      </c>
      <c r="AV256">
        <v>2</v>
      </c>
      <c r="AW256">
        <v>1</v>
      </c>
      <c r="AX256">
        <v>4</v>
      </c>
      <c r="AY256">
        <v>2</v>
      </c>
      <c r="AZ256">
        <v>4</v>
      </c>
      <c r="BA256">
        <v>5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4</v>
      </c>
      <c r="BJ256">
        <v>4</v>
      </c>
      <c r="BK256">
        <v>2</v>
      </c>
      <c r="BL256" t="str">
        <f t="shared" si="52"/>
        <v/>
      </c>
      <c r="BM256">
        <f t="shared" si="53"/>
        <v>1</v>
      </c>
      <c r="BN256">
        <v>3</v>
      </c>
      <c r="BO256">
        <v>2</v>
      </c>
      <c r="BP256" t="str">
        <f t="shared" si="54"/>
        <v>NONE</v>
      </c>
      <c r="CA256">
        <f t="shared" si="55"/>
        <v>0</v>
      </c>
      <c r="CE256">
        <v>1</v>
      </c>
      <c r="CJ256" t="s">
        <v>504</v>
      </c>
      <c r="CK256" s="1">
        <v>42384</v>
      </c>
      <c r="CL256" s="2">
        <v>0.83219907407407412</v>
      </c>
    </row>
    <row r="257" spans="1:90" x14ac:dyDescent="0.3">
      <c r="A257" t="s">
        <v>505</v>
      </c>
      <c r="B257">
        <f t="shared" si="42"/>
        <v>4</v>
      </c>
      <c r="C257">
        <v>2016</v>
      </c>
      <c r="D257" t="s">
        <v>75</v>
      </c>
      <c r="E257" t="s">
        <v>99</v>
      </c>
      <c r="F257" t="s">
        <v>95</v>
      </c>
      <c r="G257">
        <f t="shared" si="43"/>
        <v>1</v>
      </c>
      <c r="H257">
        <f t="shared" si="44"/>
        <v>0</v>
      </c>
      <c r="I257">
        <f t="shared" si="45"/>
        <v>1</v>
      </c>
      <c r="J257">
        <f t="shared" si="46"/>
        <v>1</v>
      </c>
      <c r="K257" t="s">
        <v>78</v>
      </c>
      <c r="L257" t="s">
        <v>78</v>
      </c>
      <c r="M257" t="s">
        <v>78</v>
      </c>
      <c r="O257" t="s">
        <v>78</v>
      </c>
      <c r="P257" t="s">
        <v>79</v>
      </c>
      <c r="Q257" t="s">
        <v>90</v>
      </c>
      <c r="R257" t="s">
        <v>96</v>
      </c>
      <c r="S257">
        <f t="shared" si="47"/>
        <v>0</v>
      </c>
      <c r="T257">
        <f t="shared" si="48"/>
        <v>2</v>
      </c>
      <c r="U257" t="str">
        <f t="shared" si="49"/>
        <v>NO</v>
      </c>
      <c r="V257" t="str">
        <f t="shared" si="50"/>
        <v>FALSE</v>
      </c>
      <c r="W257">
        <v>1</v>
      </c>
      <c r="AC257" t="s">
        <v>91</v>
      </c>
      <c r="AD257">
        <f t="shared" si="51"/>
        <v>5</v>
      </c>
      <c r="AE257" t="str">
        <f t="shared" si="56"/>
        <v>DECENT</v>
      </c>
      <c r="AF257" t="b">
        <f t="shared" si="57"/>
        <v>0</v>
      </c>
      <c r="AG257">
        <v>1</v>
      </c>
      <c r="AH257">
        <v>1</v>
      </c>
      <c r="AJ257">
        <v>1</v>
      </c>
      <c r="AK257">
        <v>1</v>
      </c>
      <c r="AP257">
        <v>1</v>
      </c>
      <c r="AR257">
        <v>3</v>
      </c>
      <c r="AS257">
        <v>2</v>
      </c>
      <c r="AT257">
        <v>1</v>
      </c>
      <c r="AU257">
        <v>2</v>
      </c>
      <c r="AV257">
        <v>3</v>
      </c>
      <c r="AW257">
        <v>1</v>
      </c>
      <c r="AX257">
        <v>4</v>
      </c>
      <c r="AY257">
        <v>1</v>
      </c>
      <c r="AZ257">
        <v>4</v>
      </c>
      <c r="BA257">
        <v>4</v>
      </c>
      <c r="BB257">
        <v>5</v>
      </c>
      <c r="BC257">
        <v>3</v>
      </c>
      <c r="BD257">
        <v>2</v>
      </c>
      <c r="BE257">
        <v>2</v>
      </c>
      <c r="BF257">
        <v>4</v>
      </c>
      <c r="BG257">
        <v>2</v>
      </c>
      <c r="BH257">
        <v>4</v>
      </c>
      <c r="BI257">
        <v>3</v>
      </c>
      <c r="BJ257">
        <v>3</v>
      </c>
      <c r="BK257">
        <v>2</v>
      </c>
      <c r="BL257" t="str">
        <f t="shared" si="52"/>
        <v/>
      </c>
      <c r="BM257">
        <f t="shared" si="53"/>
        <v>1</v>
      </c>
      <c r="BN257">
        <v>1</v>
      </c>
      <c r="BO257">
        <v>1</v>
      </c>
      <c r="BP257" t="str">
        <f t="shared" si="54"/>
        <v>NONE</v>
      </c>
      <c r="BZ257">
        <v>1</v>
      </c>
      <c r="CA257">
        <f t="shared" si="55"/>
        <v>0</v>
      </c>
      <c r="CE257">
        <v>1</v>
      </c>
      <c r="CF257">
        <v>1</v>
      </c>
      <c r="CJ257" t="s">
        <v>506</v>
      </c>
      <c r="CK257" s="1">
        <v>42384</v>
      </c>
      <c r="CL257" s="2">
        <v>0.88760416666666664</v>
      </c>
    </row>
    <row r="258" spans="1:90" x14ac:dyDescent="0.3">
      <c r="A258" t="s">
        <v>507</v>
      </c>
      <c r="B258">
        <f t="shared" ref="B258:B321" si="58">COUNTA(K258:O258)</f>
        <v>0</v>
      </c>
      <c r="C258">
        <v>2016</v>
      </c>
      <c r="D258" t="s">
        <v>75</v>
      </c>
      <c r="E258" t="s">
        <v>99</v>
      </c>
      <c r="F258" t="s">
        <v>148</v>
      </c>
      <c r="G258">
        <f t="shared" ref="G258:G321" si="59">IF(F258="Accounting",1,IF(F258="Finance",2,IF(F258="Marketing",3,IF(F258="Management",4,IF(F258="MIS",5,IF(F258="Supply Chain",6,7))))))</f>
        <v>6</v>
      </c>
      <c r="H258">
        <f t="shared" ref="H258:H321" si="60">IF(T258&gt;2,1,0)</f>
        <v>0</v>
      </c>
      <c r="I258">
        <f t="shared" ref="I258:I321" si="61">IF(T258&gt;1,1,0)</f>
        <v>1</v>
      </c>
      <c r="J258">
        <f t="shared" ref="J258:J321" si="62">IF(T258=2,1,0)</f>
        <v>1</v>
      </c>
      <c r="P258" t="s">
        <v>79</v>
      </c>
      <c r="Q258" t="s">
        <v>175</v>
      </c>
      <c r="R258" t="s">
        <v>126</v>
      </c>
      <c r="S258">
        <f t="shared" ref="S258:S321" si="63">IF(AND(R258="Apple Macbook", T258&gt;1), 1,0)</f>
        <v>0</v>
      </c>
      <c r="T258">
        <f t="shared" ref="T258:T321" si="64">W258+COUNTIF(P258, "iPod") + COUNTIF(Q258, "iPad") + COUNTIF(R258,"Apple Macbook")+COUNTIF(Q258, "iPad Mini")</f>
        <v>2</v>
      </c>
      <c r="U258" t="str">
        <f t="shared" ref="U258:U321" si="65">IF(T258=4, "YES", "NO")</f>
        <v>NO</v>
      </c>
      <c r="V258" t="str">
        <f t="shared" ref="V258:V321" si="66">IF(T258&gt;0, "FALSE", "TRUE")</f>
        <v>FALSE</v>
      </c>
      <c r="W258">
        <v>1</v>
      </c>
      <c r="AC258" t="s">
        <v>105</v>
      </c>
      <c r="AD258">
        <f t="shared" ref="AD258:AD321" si="67">COUNT(AG258:AQ258)</f>
        <v>5</v>
      </c>
      <c r="AE258" t="str">
        <f t="shared" si="56"/>
        <v>DECENT</v>
      </c>
      <c r="AF258" t="b">
        <f t="shared" si="57"/>
        <v>0</v>
      </c>
      <c r="AH258">
        <v>1</v>
      </c>
      <c r="AI258">
        <v>1</v>
      </c>
      <c r="AM258">
        <v>1</v>
      </c>
      <c r="AN258">
        <v>1</v>
      </c>
      <c r="AO258">
        <v>1</v>
      </c>
      <c r="AR258">
        <v>2</v>
      </c>
      <c r="AS258">
        <v>4</v>
      </c>
      <c r="AT258">
        <v>3</v>
      </c>
      <c r="AU258">
        <v>2</v>
      </c>
      <c r="AV258">
        <v>2</v>
      </c>
      <c r="AW258">
        <v>2</v>
      </c>
      <c r="AX258">
        <v>4</v>
      </c>
      <c r="AY258">
        <v>2</v>
      </c>
      <c r="AZ258">
        <v>4</v>
      </c>
      <c r="BA258">
        <v>5</v>
      </c>
      <c r="BB258">
        <v>4</v>
      </c>
      <c r="BC258">
        <v>3</v>
      </c>
      <c r="BD258">
        <v>2</v>
      </c>
      <c r="BE258">
        <v>2</v>
      </c>
      <c r="BF258">
        <v>2</v>
      </c>
      <c r="BG258">
        <v>2</v>
      </c>
      <c r="BH258">
        <v>4</v>
      </c>
      <c r="BI258">
        <v>3</v>
      </c>
      <c r="BJ258">
        <v>2</v>
      </c>
      <c r="BK258">
        <v>1</v>
      </c>
      <c r="BL258" t="str">
        <f t="shared" ref="BL258:BL321" si="68">IF(BK258&gt;3,1,"")</f>
        <v/>
      </c>
      <c r="BM258">
        <f t="shared" ref="BM258:BM321" si="69">IF(BK258&lt;3,1,"")</f>
        <v>1</v>
      </c>
      <c r="BN258">
        <v>1</v>
      </c>
      <c r="BO258">
        <v>1</v>
      </c>
      <c r="BP258" t="str">
        <f t="shared" ref="BP258:BP321" si="70">IF(AND(AD258&gt;7,BN258&gt;3,BO258&gt;3),"GOOD",IF(OR(AD258&gt;7,BN258&gt;3,BO258&gt;3),"OK","NONE"))</f>
        <v>NONE</v>
      </c>
      <c r="CA258">
        <f t="shared" ref="CA258:CA321" si="71">IF(SUM(BQ258:BZ258)&gt;2,1,0)</f>
        <v>0</v>
      </c>
      <c r="CB258">
        <v>1</v>
      </c>
      <c r="CE258">
        <v>1</v>
      </c>
      <c r="CF258">
        <v>1</v>
      </c>
      <c r="CJ258" t="s">
        <v>508</v>
      </c>
      <c r="CK258" s="1">
        <v>42384</v>
      </c>
      <c r="CL258" s="2">
        <v>0.89214120370370376</v>
      </c>
    </row>
    <row r="259" spans="1:90" x14ac:dyDescent="0.3">
      <c r="A259" t="s">
        <v>509</v>
      </c>
      <c r="B259">
        <f t="shared" si="58"/>
        <v>0</v>
      </c>
      <c r="C259">
        <v>2016</v>
      </c>
      <c r="D259" t="s">
        <v>75</v>
      </c>
      <c r="E259" t="s">
        <v>76</v>
      </c>
      <c r="F259" t="s">
        <v>86</v>
      </c>
      <c r="G259">
        <f t="shared" si="59"/>
        <v>2</v>
      </c>
      <c r="H259">
        <f t="shared" si="60"/>
        <v>1</v>
      </c>
      <c r="I259">
        <f t="shared" si="61"/>
        <v>1</v>
      </c>
      <c r="J259">
        <f t="shared" si="62"/>
        <v>0</v>
      </c>
      <c r="P259" t="s">
        <v>79</v>
      </c>
      <c r="R259" t="s">
        <v>81</v>
      </c>
      <c r="S259">
        <f t="shared" si="63"/>
        <v>1</v>
      </c>
      <c r="T259">
        <f t="shared" si="64"/>
        <v>3</v>
      </c>
      <c r="U259" t="str">
        <f t="shared" si="65"/>
        <v>NO</v>
      </c>
      <c r="V259" t="str">
        <f t="shared" si="66"/>
        <v>FALSE</v>
      </c>
      <c r="W259">
        <v>1</v>
      </c>
      <c r="AC259" t="s">
        <v>102</v>
      </c>
      <c r="AD259">
        <f t="shared" si="67"/>
        <v>2</v>
      </c>
      <c r="AE259" t="str">
        <f t="shared" si="56"/>
        <v>POOR</v>
      </c>
      <c r="AF259" t="b">
        <f t="shared" si="57"/>
        <v>1</v>
      </c>
      <c r="AH259">
        <v>1</v>
      </c>
      <c r="AN259">
        <v>1</v>
      </c>
      <c r="AR259">
        <v>4</v>
      </c>
      <c r="AS259">
        <v>3</v>
      </c>
      <c r="AT259">
        <v>4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5</v>
      </c>
      <c r="BA259">
        <v>5</v>
      </c>
      <c r="BB259">
        <v>4</v>
      </c>
      <c r="BC259">
        <v>4</v>
      </c>
      <c r="BD259">
        <v>3</v>
      </c>
      <c r="BE259">
        <v>3</v>
      </c>
      <c r="BF259">
        <v>4</v>
      </c>
      <c r="BG259">
        <v>3</v>
      </c>
      <c r="BH259">
        <v>3</v>
      </c>
      <c r="BI259">
        <v>4</v>
      </c>
      <c r="BJ259">
        <v>4</v>
      </c>
      <c r="BK259">
        <v>3</v>
      </c>
      <c r="BL259" t="str">
        <f t="shared" si="68"/>
        <v/>
      </c>
      <c r="BM259" t="str">
        <f t="shared" si="69"/>
        <v/>
      </c>
      <c r="BN259">
        <v>2</v>
      </c>
      <c r="BO259">
        <v>4</v>
      </c>
      <c r="BP259" t="str">
        <f t="shared" si="70"/>
        <v>OK</v>
      </c>
      <c r="BS259">
        <v>1</v>
      </c>
      <c r="BU259">
        <v>1</v>
      </c>
      <c r="BZ259">
        <v>1</v>
      </c>
      <c r="CA259">
        <f t="shared" si="71"/>
        <v>1</v>
      </c>
      <c r="CB259">
        <v>1</v>
      </c>
      <c r="CD259">
        <v>1</v>
      </c>
      <c r="CE259">
        <v>1</v>
      </c>
      <c r="CJ259" t="s">
        <v>510</v>
      </c>
      <c r="CK259" s="1">
        <v>42384</v>
      </c>
      <c r="CL259" s="2">
        <v>0.86870370370370376</v>
      </c>
    </row>
    <row r="260" spans="1:90" x14ac:dyDescent="0.3">
      <c r="A260" t="s">
        <v>511</v>
      </c>
      <c r="B260">
        <f t="shared" si="58"/>
        <v>0</v>
      </c>
      <c r="C260">
        <v>2016</v>
      </c>
      <c r="D260" t="s">
        <v>75</v>
      </c>
      <c r="E260" t="s">
        <v>76</v>
      </c>
      <c r="F260" t="s">
        <v>86</v>
      </c>
      <c r="G260">
        <f t="shared" si="59"/>
        <v>2</v>
      </c>
      <c r="H260">
        <f t="shared" si="60"/>
        <v>0</v>
      </c>
      <c r="I260">
        <f t="shared" si="61"/>
        <v>1</v>
      </c>
      <c r="J260">
        <f t="shared" si="62"/>
        <v>1</v>
      </c>
      <c r="P260" t="s">
        <v>79</v>
      </c>
      <c r="R260" t="s">
        <v>113</v>
      </c>
      <c r="S260">
        <f t="shared" si="63"/>
        <v>0</v>
      </c>
      <c r="T260">
        <f t="shared" si="64"/>
        <v>2</v>
      </c>
      <c r="U260" t="str">
        <f t="shared" si="65"/>
        <v>NO</v>
      </c>
      <c r="V260" t="str">
        <f t="shared" si="66"/>
        <v>FALSE</v>
      </c>
      <c r="W260">
        <v>1</v>
      </c>
      <c r="AC260" t="s">
        <v>105</v>
      </c>
      <c r="AD260">
        <f t="shared" si="67"/>
        <v>2</v>
      </c>
      <c r="AE260" t="str">
        <f t="shared" si="56"/>
        <v>POOR</v>
      </c>
      <c r="AF260" t="b">
        <f t="shared" si="57"/>
        <v>1</v>
      </c>
      <c r="AH260">
        <v>1</v>
      </c>
      <c r="AK260">
        <v>1</v>
      </c>
      <c r="AR260">
        <v>4</v>
      </c>
      <c r="AS260">
        <v>4</v>
      </c>
      <c r="AT260">
        <v>3</v>
      </c>
      <c r="AU260">
        <v>2</v>
      </c>
      <c r="AV260">
        <v>3</v>
      </c>
      <c r="AW260">
        <v>3</v>
      </c>
      <c r="AX260">
        <v>4</v>
      </c>
      <c r="AY260">
        <v>4</v>
      </c>
      <c r="AZ260">
        <v>5</v>
      </c>
      <c r="BA260">
        <v>4</v>
      </c>
      <c r="BB260">
        <v>4</v>
      </c>
      <c r="BC260">
        <v>4</v>
      </c>
      <c r="BD260">
        <v>2</v>
      </c>
      <c r="BE260">
        <v>2</v>
      </c>
      <c r="BF260">
        <v>4</v>
      </c>
      <c r="BG260">
        <v>3</v>
      </c>
      <c r="BH260">
        <v>4</v>
      </c>
      <c r="BI260">
        <v>4</v>
      </c>
      <c r="BJ260">
        <v>4</v>
      </c>
      <c r="BK260">
        <v>2</v>
      </c>
      <c r="BL260" t="str">
        <f t="shared" si="68"/>
        <v/>
      </c>
      <c r="BM260">
        <f t="shared" si="69"/>
        <v>1</v>
      </c>
      <c r="BN260">
        <v>3</v>
      </c>
      <c r="BO260">
        <v>2</v>
      </c>
      <c r="BP260" t="str">
        <f t="shared" si="70"/>
        <v>NONE</v>
      </c>
      <c r="BQ260">
        <v>1</v>
      </c>
      <c r="BW260">
        <v>1</v>
      </c>
      <c r="BX260">
        <v>1</v>
      </c>
      <c r="CA260">
        <f t="shared" si="71"/>
        <v>1</v>
      </c>
      <c r="CC260">
        <v>1</v>
      </c>
      <c r="CE260">
        <v>1</v>
      </c>
      <c r="CF260">
        <v>1</v>
      </c>
      <c r="CJ260" t="s">
        <v>512</v>
      </c>
      <c r="CK260" s="1">
        <v>42384</v>
      </c>
      <c r="CL260" s="2">
        <v>0.90025462962962965</v>
      </c>
    </row>
    <row r="261" spans="1:90" x14ac:dyDescent="0.3">
      <c r="A261" t="s">
        <v>513</v>
      </c>
      <c r="B261">
        <f t="shared" si="58"/>
        <v>2</v>
      </c>
      <c r="C261">
        <v>2016</v>
      </c>
      <c r="D261" t="s">
        <v>75</v>
      </c>
      <c r="E261" t="s">
        <v>99</v>
      </c>
      <c r="F261" t="s">
        <v>131</v>
      </c>
      <c r="G261">
        <f t="shared" si="59"/>
        <v>3</v>
      </c>
      <c r="H261">
        <f t="shared" si="60"/>
        <v>1</v>
      </c>
      <c r="I261">
        <f t="shared" si="61"/>
        <v>1</v>
      </c>
      <c r="J261">
        <f t="shared" si="62"/>
        <v>0</v>
      </c>
      <c r="K261" t="s">
        <v>78</v>
      </c>
      <c r="N261" t="s">
        <v>78</v>
      </c>
      <c r="P261" t="s">
        <v>79</v>
      </c>
      <c r="Q261" t="s">
        <v>80</v>
      </c>
      <c r="R261" t="s">
        <v>81</v>
      </c>
      <c r="S261">
        <f t="shared" si="63"/>
        <v>1</v>
      </c>
      <c r="T261">
        <f t="shared" si="64"/>
        <v>4</v>
      </c>
      <c r="U261" t="str">
        <f t="shared" si="65"/>
        <v>YES</v>
      </c>
      <c r="V261" t="str">
        <f t="shared" si="66"/>
        <v>FALSE</v>
      </c>
      <c r="W261">
        <v>1</v>
      </c>
      <c r="AC261" t="s">
        <v>91</v>
      </c>
      <c r="AD261">
        <f t="shared" si="67"/>
        <v>3</v>
      </c>
      <c r="AE261" t="str">
        <f t="shared" si="56"/>
        <v>POOR</v>
      </c>
      <c r="AF261" t="b">
        <f t="shared" si="57"/>
        <v>1</v>
      </c>
      <c r="AM261">
        <v>1</v>
      </c>
      <c r="AN261">
        <v>1</v>
      </c>
      <c r="AO261">
        <v>1</v>
      </c>
      <c r="AR261">
        <v>4</v>
      </c>
      <c r="AS261">
        <v>3</v>
      </c>
      <c r="AT261">
        <v>2</v>
      </c>
      <c r="AU261">
        <v>1</v>
      </c>
      <c r="AV261">
        <v>2</v>
      </c>
      <c r="AW261">
        <v>2</v>
      </c>
      <c r="AX261">
        <v>5</v>
      </c>
      <c r="AY261">
        <v>4</v>
      </c>
      <c r="AZ261">
        <v>4</v>
      </c>
      <c r="BA261">
        <v>4</v>
      </c>
      <c r="BB261">
        <v>2</v>
      </c>
      <c r="BC261">
        <v>4</v>
      </c>
      <c r="BD261">
        <v>2</v>
      </c>
      <c r="BE261">
        <v>4</v>
      </c>
      <c r="BF261">
        <v>4</v>
      </c>
      <c r="BG261">
        <v>3</v>
      </c>
      <c r="BH261">
        <v>5</v>
      </c>
      <c r="BI261">
        <v>2</v>
      </c>
      <c r="BJ261">
        <v>4</v>
      </c>
      <c r="BK261">
        <v>2</v>
      </c>
      <c r="BL261" t="str">
        <f t="shared" si="68"/>
        <v/>
      </c>
      <c r="BM261">
        <f t="shared" si="69"/>
        <v>1</v>
      </c>
      <c r="BN261">
        <v>1</v>
      </c>
      <c r="BO261">
        <v>1</v>
      </c>
      <c r="BP261" t="str">
        <f t="shared" si="70"/>
        <v>NONE</v>
      </c>
      <c r="BU261">
        <v>1</v>
      </c>
      <c r="BW261">
        <v>1</v>
      </c>
      <c r="CA261">
        <f t="shared" si="71"/>
        <v>0</v>
      </c>
      <c r="CE261">
        <v>1</v>
      </c>
      <c r="CJ261" t="s">
        <v>514</v>
      </c>
      <c r="CK261" s="1">
        <v>42384</v>
      </c>
      <c r="CL261" s="2">
        <v>0.92447916666666663</v>
      </c>
    </row>
    <row r="262" spans="1:90" x14ac:dyDescent="0.3">
      <c r="A262" t="s">
        <v>515</v>
      </c>
      <c r="B262">
        <f t="shared" si="58"/>
        <v>0</v>
      </c>
      <c r="C262">
        <v>2016</v>
      </c>
      <c r="D262" t="s">
        <v>75</v>
      </c>
      <c r="E262" t="s">
        <v>85</v>
      </c>
      <c r="F262" t="s">
        <v>86</v>
      </c>
      <c r="G262">
        <f t="shared" si="59"/>
        <v>2</v>
      </c>
      <c r="H262">
        <f t="shared" si="60"/>
        <v>1</v>
      </c>
      <c r="I262">
        <f t="shared" si="61"/>
        <v>1</v>
      </c>
      <c r="J262">
        <f t="shared" si="62"/>
        <v>0</v>
      </c>
      <c r="P262" t="s">
        <v>79</v>
      </c>
      <c r="Q262" t="s">
        <v>80</v>
      </c>
      <c r="R262" t="s">
        <v>81</v>
      </c>
      <c r="S262">
        <f t="shared" si="63"/>
        <v>1</v>
      </c>
      <c r="T262">
        <f t="shared" si="64"/>
        <v>4</v>
      </c>
      <c r="U262" t="str">
        <f t="shared" si="65"/>
        <v>YES</v>
      </c>
      <c r="V262" t="str">
        <f t="shared" si="66"/>
        <v>FALSE</v>
      </c>
      <c r="W262">
        <v>1</v>
      </c>
      <c r="AC262" t="s">
        <v>82</v>
      </c>
      <c r="AD262">
        <f t="shared" si="67"/>
        <v>1</v>
      </c>
      <c r="AE262" t="str">
        <f t="shared" si="56"/>
        <v>POOR</v>
      </c>
      <c r="AF262" t="b">
        <f t="shared" si="57"/>
        <v>1</v>
      </c>
      <c r="AM262">
        <v>1</v>
      </c>
      <c r="AR262">
        <v>4</v>
      </c>
      <c r="AS262">
        <v>4</v>
      </c>
      <c r="AT262">
        <v>3</v>
      </c>
      <c r="AU262">
        <v>2</v>
      </c>
      <c r="AV262">
        <v>3</v>
      </c>
      <c r="AW262">
        <v>3</v>
      </c>
      <c r="AX262">
        <v>4</v>
      </c>
      <c r="AY262">
        <v>4</v>
      </c>
      <c r="AZ262">
        <v>4</v>
      </c>
      <c r="BA262">
        <v>4</v>
      </c>
      <c r="BB262">
        <v>3</v>
      </c>
      <c r="BC262">
        <v>4</v>
      </c>
      <c r="BD262">
        <v>2</v>
      </c>
      <c r="BE262">
        <v>3</v>
      </c>
      <c r="BF262">
        <v>4</v>
      </c>
      <c r="BG262">
        <v>2</v>
      </c>
      <c r="BH262">
        <v>2</v>
      </c>
      <c r="BI262">
        <v>4</v>
      </c>
      <c r="BJ262">
        <v>4</v>
      </c>
      <c r="BK262">
        <v>2</v>
      </c>
      <c r="BL262" t="str">
        <f t="shared" si="68"/>
        <v/>
      </c>
      <c r="BM262">
        <f t="shared" si="69"/>
        <v>1</v>
      </c>
      <c r="BN262">
        <v>2</v>
      </c>
      <c r="BO262">
        <v>2</v>
      </c>
      <c r="BP262" t="str">
        <f t="shared" si="70"/>
        <v>NONE</v>
      </c>
      <c r="BQ262">
        <v>1</v>
      </c>
      <c r="BU262">
        <v>1</v>
      </c>
      <c r="BV262">
        <v>1</v>
      </c>
      <c r="BX262">
        <v>1</v>
      </c>
      <c r="BY262">
        <v>1</v>
      </c>
      <c r="BZ262">
        <v>1</v>
      </c>
      <c r="CA262">
        <f t="shared" si="71"/>
        <v>1</v>
      </c>
      <c r="CE262">
        <v>1</v>
      </c>
      <c r="CF262">
        <v>1</v>
      </c>
      <c r="CJ262" t="s">
        <v>516</v>
      </c>
      <c r="CK262" s="1">
        <v>42384</v>
      </c>
      <c r="CL262" s="2">
        <v>0.95034722222222223</v>
      </c>
    </row>
    <row r="263" spans="1:90" x14ac:dyDescent="0.3">
      <c r="A263" t="s">
        <v>517</v>
      </c>
      <c r="B263">
        <f t="shared" si="58"/>
        <v>0</v>
      </c>
      <c r="C263">
        <v>2016</v>
      </c>
      <c r="D263" t="s">
        <v>75</v>
      </c>
      <c r="E263" t="s">
        <v>76</v>
      </c>
      <c r="F263" t="s">
        <v>131</v>
      </c>
      <c r="G263">
        <f t="shared" si="59"/>
        <v>3</v>
      </c>
      <c r="H263">
        <f t="shared" si="60"/>
        <v>1</v>
      </c>
      <c r="I263">
        <f t="shared" si="61"/>
        <v>1</v>
      </c>
      <c r="J263">
        <f t="shared" si="62"/>
        <v>0</v>
      </c>
      <c r="P263" t="s">
        <v>79</v>
      </c>
      <c r="R263" t="s">
        <v>81</v>
      </c>
      <c r="S263">
        <f t="shared" si="63"/>
        <v>1</v>
      </c>
      <c r="T263">
        <f t="shared" si="64"/>
        <v>3</v>
      </c>
      <c r="U263" t="str">
        <f t="shared" si="65"/>
        <v>NO</v>
      </c>
      <c r="V263" t="str">
        <f t="shared" si="66"/>
        <v>FALSE</v>
      </c>
      <c r="W263">
        <v>1</v>
      </c>
      <c r="AC263" t="s">
        <v>102</v>
      </c>
      <c r="AD263">
        <f t="shared" si="67"/>
        <v>0</v>
      </c>
      <c r="AE263" t="str">
        <f t="shared" si="56"/>
        <v>POOR</v>
      </c>
      <c r="AF263" t="b">
        <f t="shared" si="57"/>
        <v>1</v>
      </c>
      <c r="AR263">
        <v>2</v>
      </c>
      <c r="AS263">
        <v>4</v>
      </c>
      <c r="AT263">
        <v>3</v>
      </c>
      <c r="AU263">
        <v>1</v>
      </c>
      <c r="AV263">
        <v>2</v>
      </c>
      <c r="AW263">
        <v>3</v>
      </c>
      <c r="AX263">
        <v>4</v>
      </c>
      <c r="AY263">
        <v>2</v>
      </c>
      <c r="AZ263">
        <v>5</v>
      </c>
      <c r="BA263">
        <v>4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5</v>
      </c>
      <c r="BJ263">
        <v>3</v>
      </c>
      <c r="BK263">
        <v>3</v>
      </c>
      <c r="BL263" t="str">
        <f t="shared" si="68"/>
        <v/>
      </c>
      <c r="BM263" t="str">
        <f t="shared" si="69"/>
        <v/>
      </c>
      <c r="BN263">
        <v>1</v>
      </c>
      <c r="BO263">
        <v>1</v>
      </c>
      <c r="BP263" t="str">
        <f t="shared" si="70"/>
        <v>NONE</v>
      </c>
      <c r="CA263">
        <f t="shared" si="71"/>
        <v>0</v>
      </c>
      <c r="CE263">
        <v>1</v>
      </c>
      <c r="CF263">
        <v>1</v>
      </c>
      <c r="CJ263" t="s">
        <v>518</v>
      </c>
      <c r="CK263" s="1">
        <v>42384</v>
      </c>
      <c r="CL263" s="2">
        <v>0.96576388888888898</v>
      </c>
    </row>
    <row r="264" spans="1:90" x14ac:dyDescent="0.3">
      <c r="A264" t="s">
        <v>519</v>
      </c>
      <c r="B264">
        <f t="shared" si="58"/>
        <v>0</v>
      </c>
      <c r="C264">
        <v>2016</v>
      </c>
      <c r="D264" t="s">
        <v>75</v>
      </c>
      <c r="E264" t="s">
        <v>99</v>
      </c>
      <c r="F264" t="s">
        <v>204</v>
      </c>
      <c r="G264">
        <f t="shared" si="59"/>
        <v>5</v>
      </c>
      <c r="H264">
        <f t="shared" si="60"/>
        <v>0</v>
      </c>
      <c r="I264">
        <f t="shared" si="61"/>
        <v>1</v>
      </c>
      <c r="J264">
        <f t="shared" si="62"/>
        <v>1</v>
      </c>
      <c r="P264" t="s">
        <v>79</v>
      </c>
      <c r="Q264" t="s">
        <v>80</v>
      </c>
      <c r="R264" t="s">
        <v>113</v>
      </c>
      <c r="S264">
        <f t="shared" si="63"/>
        <v>0</v>
      </c>
      <c r="T264">
        <f t="shared" si="64"/>
        <v>2</v>
      </c>
      <c r="U264" t="str">
        <f t="shared" si="65"/>
        <v>NO</v>
      </c>
      <c r="V264" t="str">
        <f t="shared" si="66"/>
        <v>FALSE</v>
      </c>
      <c r="Y264">
        <v>1</v>
      </c>
      <c r="AC264" t="s">
        <v>82</v>
      </c>
      <c r="AD264">
        <f t="shared" si="67"/>
        <v>7</v>
      </c>
      <c r="AE264" t="str">
        <f t="shared" si="56"/>
        <v>GOOD</v>
      </c>
      <c r="AF264" t="b">
        <f t="shared" si="57"/>
        <v>0</v>
      </c>
      <c r="AG264">
        <v>1</v>
      </c>
      <c r="AH264">
        <v>1</v>
      </c>
      <c r="AI264">
        <v>1</v>
      </c>
      <c r="AJ264">
        <v>1</v>
      </c>
      <c r="AL264">
        <v>1</v>
      </c>
      <c r="AN264">
        <v>1</v>
      </c>
      <c r="AO264">
        <v>1</v>
      </c>
      <c r="AR264">
        <v>5</v>
      </c>
      <c r="AS264">
        <v>1</v>
      </c>
      <c r="AT264">
        <v>5</v>
      </c>
      <c r="AU264">
        <v>4</v>
      </c>
      <c r="AV264">
        <v>4</v>
      </c>
      <c r="AW264">
        <v>5</v>
      </c>
      <c r="AX264">
        <v>5</v>
      </c>
      <c r="AY264">
        <v>3</v>
      </c>
      <c r="AZ264">
        <v>4</v>
      </c>
      <c r="BA264">
        <v>5</v>
      </c>
      <c r="BB264">
        <v>5</v>
      </c>
      <c r="BC264">
        <v>5</v>
      </c>
      <c r="BD264">
        <v>4</v>
      </c>
      <c r="BE264">
        <v>4</v>
      </c>
      <c r="BF264">
        <v>4</v>
      </c>
      <c r="BG264">
        <v>2</v>
      </c>
      <c r="BH264">
        <v>2</v>
      </c>
      <c r="BI264">
        <v>5</v>
      </c>
      <c r="BJ264">
        <v>4</v>
      </c>
      <c r="BK264">
        <v>3</v>
      </c>
      <c r="BL264" t="str">
        <f t="shared" si="68"/>
        <v/>
      </c>
      <c r="BM264" t="str">
        <f t="shared" si="69"/>
        <v/>
      </c>
      <c r="BN264">
        <v>5</v>
      </c>
      <c r="BO264">
        <v>4</v>
      </c>
      <c r="BP264" t="str">
        <f t="shared" si="70"/>
        <v>OK</v>
      </c>
      <c r="BQ264">
        <v>1</v>
      </c>
      <c r="BU264">
        <v>1</v>
      </c>
      <c r="BV264">
        <v>1</v>
      </c>
      <c r="CA264">
        <f t="shared" si="71"/>
        <v>1</v>
      </c>
      <c r="CC264">
        <v>1</v>
      </c>
      <c r="CD264">
        <v>1</v>
      </c>
      <c r="CE264">
        <v>1</v>
      </c>
      <c r="CF264">
        <v>1</v>
      </c>
      <c r="CJ264" t="s">
        <v>520</v>
      </c>
      <c r="CK264" s="1">
        <v>42384</v>
      </c>
      <c r="CL264" s="2">
        <v>0.96856481481481482</v>
      </c>
    </row>
    <row r="265" spans="1:90" x14ac:dyDescent="0.3">
      <c r="A265" t="s">
        <v>521</v>
      </c>
      <c r="B265">
        <f t="shared" si="58"/>
        <v>4</v>
      </c>
      <c r="C265">
        <v>2016</v>
      </c>
      <c r="D265" t="s">
        <v>75</v>
      </c>
      <c r="E265" t="s">
        <v>85</v>
      </c>
      <c r="F265" t="s">
        <v>77</v>
      </c>
      <c r="G265">
        <f t="shared" si="59"/>
        <v>7</v>
      </c>
      <c r="H265">
        <f t="shared" si="60"/>
        <v>1</v>
      </c>
      <c r="I265">
        <f t="shared" si="61"/>
        <v>1</v>
      </c>
      <c r="J265">
        <f t="shared" si="62"/>
        <v>0</v>
      </c>
      <c r="K265" t="s">
        <v>78</v>
      </c>
      <c r="L265" t="s">
        <v>78</v>
      </c>
      <c r="M265" t="s">
        <v>78</v>
      </c>
      <c r="N265" t="s">
        <v>78</v>
      </c>
      <c r="P265" t="s">
        <v>79</v>
      </c>
      <c r="Q265" t="s">
        <v>80</v>
      </c>
      <c r="R265" t="s">
        <v>81</v>
      </c>
      <c r="S265">
        <f t="shared" si="63"/>
        <v>1</v>
      </c>
      <c r="T265">
        <f t="shared" si="64"/>
        <v>4</v>
      </c>
      <c r="U265" t="str">
        <f t="shared" si="65"/>
        <v>YES</v>
      </c>
      <c r="V265" t="str">
        <f t="shared" si="66"/>
        <v>FALSE</v>
      </c>
      <c r="W265">
        <v>1</v>
      </c>
      <c r="AC265" t="s">
        <v>102</v>
      </c>
      <c r="AD265">
        <f t="shared" si="67"/>
        <v>4</v>
      </c>
      <c r="AE265" t="str">
        <f t="shared" si="56"/>
        <v>DECENT</v>
      </c>
      <c r="AF265" t="b">
        <f t="shared" si="57"/>
        <v>0</v>
      </c>
      <c r="AH265">
        <v>1</v>
      </c>
      <c r="AM265">
        <v>1</v>
      </c>
      <c r="AN265">
        <v>1</v>
      </c>
      <c r="AP265">
        <v>1</v>
      </c>
      <c r="AR265">
        <v>3</v>
      </c>
      <c r="AS265">
        <v>2</v>
      </c>
      <c r="AT265">
        <v>4</v>
      </c>
      <c r="AU265">
        <v>2</v>
      </c>
      <c r="AV265">
        <v>3</v>
      </c>
      <c r="AW265">
        <v>3</v>
      </c>
      <c r="AX265">
        <v>3</v>
      </c>
      <c r="AY265">
        <v>2</v>
      </c>
      <c r="AZ265">
        <v>3</v>
      </c>
      <c r="BA265">
        <v>3</v>
      </c>
      <c r="BB265">
        <v>4</v>
      </c>
      <c r="BC265">
        <v>4</v>
      </c>
      <c r="BD265">
        <v>2</v>
      </c>
      <c r="BE265">
        <v>3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2</v>
      </c>
      <c r="BL265" t="str">
        <f t="shared" si="68"/>
        <v/>
      </c>
      <c r="BM265">
        <f t="shared" si="69"/>
        <v>1</v>
      </c>
      <c r="BN265">
        <v>2</v>
      </c>
      <c r="BO265">
        <v>2</v>
      </c>
      <c r="BP265" t="str">
        <f t="shared" si="70"/>
        <v>NONE</v>
      </c>
      <c r="BX265">
        <v>1</v>
      </c>
      <c r="CA265">
        <f t="shared" si="71"/>
        <v>0</v>
      </c>
      <c r="CB265">
        <v>1</v>
      </c>
      <c r="CE265">
        <v>1</v>
      </c>
      <c r="CJ265" t="s">
        <v>522</v>
      </c>
      <c r="CK265" s="1">
        <v>42384</v>
      </c>
      <c r="CL265" s="2">
        <v>0.95052083333333337</v>
      </c>
    </row>
    <row r="266" spans="1:90" x14ac:dyDescent="0.3">
      <c r="A266" t="s">
        <v>523</v>
      </c>
      <c r="B266">
        <f t="shared" si="58"/>
        <v>0</v>
      </c>
      <c r="C266">
        <v>2016</v>
      </c>
      <c r="D266" t="s">
        <v>75</v>
      </c>
      <c r="E266" t="s">
        <v>99</v>
      </c>
      <c r="F266" t="s">
        <v>86</v>
      </c>
      <c r="G266">
        <f t="shared" si="59"/>
        <v>2</v>
      </c>
      <c r="H266">
        <f t="shared" si="60"/>
        <v>1</v>
      </c>
      <c r="I266">
        <f t="shared" si="61"/>
        <v>1</v>
      </c>
      <c r="J266">
        <f t="shared" si="62"/>
        <v>0</v>
      </c>
      <c r="P266" t="s">
        <v>79</v>
      </c>
      <c r="R266" t="s">
        <v>81</v>
      </c>
      <c r="S266">
        <f t="shared" si="63"/>
        <v>1</v>
      </c>
      <c r="T266">
        <f t="shared" si="64"/>
        <v>3</v>
      </c>
      <c r="U266" t="str">
        <f t="shared" si="65"/>
        <v>NO</v>
      </c>
      <c r="V266" t="str">
        <f t="shared" si="66"/>
        <v>FALSE</v>
      </c>
      <c r="W266">
        <v>1</v>
      </c>
      <c r="AC266" t="s">
        <v>82</v>
      </c>
      <c r="AD266">
        <f t="shared" si="67"/>
        <v>0</v>
      </c>
      <c r="AE266" t="str">
        <f t="shared" si="56"/>
        <v>POOR</v>
      </c>
      <c r="AF266" t="b">
        <f t="shared" si="57"/>
        <v>1</v>
      </c>
      <c r="AR266">
        <v>2</v>
      </c>
      <c r="AS266">
        <v>4</v>
      </c>
      <c r="AT266">
        <v>2</v>
      </c>
      <c r="AU266">
        <v>1</v>
      </c>
      <c r="AV266">
        <v>1</v>
      </c>
      <c r="AW266">
        <v>3</v>
      </c>
      <c r="AX266">
        <v>4</v>
      </c>
      <c r="AY266">
        <v>3</v>
      </c>
      <c r="AZ266">
        <v>4</v>
      </c>
      <c r="BA266">
        <v>5</v>
      </c>
      <c r="BB266">
        <v>3</v>
      </c>
      <c r="BC266">
        <v>4</v>
      </c>
      <c r="BD266">
        <v>1</v>
      </c>
      <c r="BE266">
        <v>2</v>
      </c>
      <c r="BF266">
        <v>3</v>
      </c>
      <c r="BG266">
        <v>2</v>
      </c>
      <c r="BH266">
        <v>2</v>
      </c>
      <c r="BI266">
        <v>3</v>
      </c>
      <c r="BJ266">
        <v>4</v>
      </c>
      <c r="BK266">
        <v>2</v>
      </c>
      <c r="BL266" t="str">
        <f t="shared" si="68"/>
        <v/>
      </c>
      <c r="BM266">
        <f t="shared" si="69"/>
        <v>1</v>
      </c>
      <c r="BN266">
        <v>3</v>
      </c>
      <c r="BO266">
        <v>1</v>
      </c>
      <c r="BP266" t="str">
        <f t="shared" si="70"/>
        <v>NONE</v>
      </c>
      <c r="BQ266">
        <v>1</v>
      </c>
      <c r="CA266">
        <f t="shared" si="71"/>
        <v>0</v>
      </c>
      <c r="CE266">
        <v>1</v>
      </c>
      <c r="CJ266" t="s">
        <v>524</v>
      </c>
      <c r="CK266" s="1">
        <v>42385</v>
      </c>
      <c r="CL266" s="2">
        <v>1.2384259259259258E-3</v>
      </c>
    </row>
    <row r="267" spans="1:90" x14ac:dyDescent="0.3">
      <c r="A267" t="s">
        <v>525</v>
      </c>
      <c r="B267">
        <f t="shared" si="58"/>
        <v>0</v>
      </c>
      <c r="C267">
        <v>2016</v>
      </c>
      <c r="D267" t="s">
        <v>75</v>
      </c>
      <c r="E267" t="s">
        <v>99</v>
      </c>
      <c r="F267" t="s">
        <v>86</v>
      </c>
      <c r="G267">
        <f t="shared" si="59"/>
        <v>2</v>
      </c>
      <c r="H267">
        <f t="shared" si="60"/>
        <v>1</v>
      </c>
      <c r="I267">
        <f t="shared" si="61"/>
        <v>1</v>
      </c>
      <c r="J267">
        <f t="shared" si="62"/>
        <v>0</v>
      </c>
      <c r="P267" t="s">
        <v>79</v>
      </c>
      <c r="Q267" t="s">
        <v>90</v>
      </c>
      <c r="R267" t="s">
        <v>81</v>
      </c>
      <c r="S267">
        <f t="shared" si="63"/>
        <v>1</v>
      </c>
      <c r="T267">
        <f t="shared" si="64"/>
        <v>3</v>
      </c>
      <c r="U267" t="str">
        <f t="shared" si="65"/>
        <v>NO</v>
      </c>
      <c r="V267" t="str">
        <f t="shared" si="66"/>
        <v>FALSE</v>
      </c>
      <c r="W267">
        <v>1</v>
      </c>
      <c r="AC267" t="s">
        <v>102</v>
      </c>
      <c r="AD267">
        <f t="shared" si="67"/>
        <v>11</v>
      </c>
      <c r="AE267" t="str">
        <f t="shared" si="56"/>
        <v>GOOD</v>
      </c>
      <c r="AF267" t="b">
        <f t="shared" si="57"/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2</v>
      </c>
      <c r="AS267">
        <v>4</v>
      </c>
      <c r="AT267">
        <v>4</v>
      </c>
      <c r="AU267">
        <v>3</v>
      </c>
      <c r="AV267">
        <v>2</v>
      </c>
      <c r="AW267">
        <v>4</v>
      </c>
      <c r="AX267">
        <v>3</v>
      </c>
      <c r="AY267">
        <v>2</v>
      </c>
      <c r="AZ267">
        <v>4</v>
      </c>
      <c r="BA267">
        <v>4</v>
      </c>
      <c r="BB267">
        <v>4</v>
      </c>
      <c r="BC267">
        <v>4</v>
      </c>
      <c r="BD267">
        <v>2</v>
      </c>
      <c r="BE267">
        <v>2</v>
      </c>
      <c r="BF267">
        <v>4</v>
      </c>
      <c r="BG267">
        <v>3</v>
      </c>
      <c r="BH267">
        <v>4</v>
      </c>
      <c r="BI267">
        <v>5</v>
      </c>
      <c r="BJ267">
        <v>5</v>
      </c>
      <c r="BK267">
        <v>4</v>
      </c>
      <c r="BL267">
        <f t="shared" si="68"/>
        <v>1</v>
      </c>
      <c r="BM267" t="str">
        <f t="shared" si="69"/>
        <v/>
      </c>
      <c r="BN267">
        <v>3</v>
      </c>
      <c r="BO267">
        <v>3</v>
      </c>
      <c r="BP267" t="str">
        <f t="shared" si="70"/>
        <v>OK</v>
      </c>
      <c r="CA267">
        <f t="shared" si="71"/>
        <v>0</v>
      </c>
      <c r="CD267">
        <v>1</v>
      </c>
      <c r="CE267">
        <v>1</v>
      </c>
      <c r="CF267">
        <v>1</v>
      </c>
      <c r="CJ267" t="s">
        <v>526</v>
      </c>
      <c r="CK267" s="1">
        <v>42385</v>
      </c>
      <c r="CL267" s="2">
        <v>4.9537037037037041E-3</v>
      </c>
    </row>
    <row r="268" spans="1:90" x14ac:dyDescent="0.3">
      <c r="A268" t="s">
        <v>527</v>
      </c>
      <c r="B268">
        <f t="shared" si="58"/>
        <v>0</v>
      </c>
      <c r="C268">
        <v>2016</v>
      </c>
      <c r="D268" t="s">
        <v>75</v>
      </c>
      <c r="E268" t="s">
        <v>85</v>
      </c>
      <c r="F268" t="s">
        <v>86</v>
      </c>
      <c r="G268">
        <f t="shared" si="59"/>
        <v>2</v>
      </c>
      <c r="H268">
        <f t="shared" si="60"/>
        <v>1</v>
      </c>
      <c r="I268">
        <f t="shared" si="61"/>
        <v>1</v>
      </c>
      <c r="J268">
        <f t="shared" si="62"/>
        <v>0</v>
      </c>
      <c r="P268" t="s">
        <v>79</v>
      </c>
      <c r="Q268" t="s">
        <v>108</v>
      </c>
      <c r="R268" t="s">
        <v>81</v>
      </c>
      <c r="S268">
        <f t="shared" si="63"/>
        <v>1</v>
      </c>
      <c r="T268">
        <f t="shared" si="64"/>
        <v>4</v>
      </c>
      <c r="U268" t="str">
        <f t="shared" si="65"/>
        <v>YES</v>
      </c>
      <c r="V268" t="str">
        <f t="shared" si="66"/>
        <v>FALSE</v>
      </c>
      <c r="W268">
        <v>1</v>
      </c>
      <c r="AC268" t="s">
        <v>102</v>
      </c>
      <c r="AD268">
        <f t="shared" si="67"/>
        <v>7</v>
      </c>
      <c r="AE268" t="str">
        <f t="shared" si="56"/>
        <v>GOOD</v>
      </c>
      <c r="AF268" t="b">
        <f t="shared" si="57"/>
        <v>0</v>
      </c>
      <c r="AG268">
        <v>1</v>
      </c>
      <c r="AH268">
        <v>1</v>
      </c>
      <c r="AJ268">
        <v>1</v>
      </c>
      <c r="AL268">
        <v>1</v>
      </c>
      <c r="AN268">
        <v>1</v>
      </c>
      <c r="AO268">
        <v>1</v>
      </c>
      <c r="AP268">
        <v>1</v>
      </c>
      <c r="AR268">
        <v>4</v>
      </c>
      <c r="AS268">
        <v>4</v>
      </c>
      <c r="AT268">
        <v>5</v>
      </c>
      <c r="AU268">
        <v>2</v>
      </c>
      <c r="AV268">
        <v>2</v>
      </c>
      <c r="AW268">
        <v>4</v>
      </c>
      <c r="AX268">
        <v>5</v>
      </c>
      <c r="AY268">
        <v>3</v>
      </c>
      <c r="AZ268">
        <v>5</v>
      </c>
      <c r="BA268">
        <v>5</v>
      </c>
      <c r="BB268">
        <v>4</v>
      </c>
      <c r="BC268">
        <v>4</v>
      </c>
      <c r="BD268">
        <v>2</v>
      </c>
      <c r="BE268">
        <v>3</v>
      </c>
      <c r="BF268">
        <v>4</v>
      </c>
      <c r="BG268">
        <v>2</v>
      </c>
      <c r="BH268">
        <v>2</v>
      </c>
      <c r="BI268">
        <v>5</v>
      </c>
      <c r="BJ268">
        <v>4</v>
      </c>
      <c r="BK268">
        <v>2</v>
      </c>
      <c r="BL268" t="str">
        <f t="shared" si="68"/>
        <v/>
      </c>
      <c r="BM268">
        <f t="shared" si="69"/>
        <v>1</v>
      </c>
      <c r="BN268">
        <v>3</v>
      </c>
      <c r="BO268">
        <v>4</v>
      </c>
      <c r="BP268" t="str">
        <f t="shared" si="70"/>
        <v>OK</v>
      </c>
      <c r="BQ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CA268">
        <f t="shared" si="71"/>
        <v>1</v>
      </c>
      <c r="CB268">
        <v>1</v>
      </c>
      <c r="CD268">
        <v>1</v>
      </c>
      <c r="CE268">
        <v>1</v>
      </c>
      <c r="CF268">
        <v>1</v>
      </c>
      <c r="CJ268" t="s">
        <v>528</v>
      </c>
      <c r="CK268" s="1">
        <v>42385</v>
      </c>
      <c r="CL268" s="2">
        <v>2.5428240740740741E-2</v>
      </c>
    </row>
    <row r="269" spans="1:90" x14ac:dyDescent="0.3">
      <c r="A269" t="s">
        <v>529</v>
      </c>
      <c r="B269">
        <f t="shared" si="58"/>
        <v>5</v>
      </c>
      <c r="C269">
        <v>2016</v>
      </c>
      <c r="D269" t="s">
        <v>75</v>
      </c>
      <c r="E269" t="s">
        <v>99</v>
      </c>
      <c r="F269" t="s">
        <v>231</v>
      </c>
      <c r="G269">
        <f t="shared" si="59"/>
        <v>4</v>
      </c>
      <c r="H269">
        <f t="shared" si="60"/>
        <v>1</v>
      </c>
      <c r="I269">
        <f t="shared" si="61"/>
        <v>1</v>
      </c>
      <c r="J269">
        <f t="shared" si="62"/>
        <v>0</v>
      </c>
      <c r="K269" t="s">
        <v>78</v>
      </c>
      <c r="L269" t="s">
        <v>78</v>
      </c>
      <c r="M269" t="s">
        <v>78</v>
      </c>
      <c r="N269" t="s">
        <v>78</v>
      </c>
      <c r="O269" t="s">
        <v>78</v>
      </c>
      <c r="P269" t="s">
        <v>79</v>
      </c>
      <c r="R269" t="s">
        <v>81</v>
      </c>
      <c r="S269">
        <f t="shared" si="63"/>
        <v>1</v>
      </c>
      <c r="T269">
        <f t="shared" si="64"/>
        <v>3</v>
      </c>
      <c r="U269" t="str">
        <f t="shared" si="65"/>
        <v>NO</v>
      </c>
      <c r="V269" t="str">
        <f t="shared" si="66"/>
        <v>FALSE</v>
      </c>
      <c r="W269">
        <v>1</v>
      </c>
      <c r="AC269" t="s">
        <v>109</v>
      </c>
      <c r="AD269">
        <f t="shared" si="67"/>
        <v>10</v>
      </c>
      <c r="AE269" t="str">
        <f t="shared" si="56"/>
        <v>GOOD</v>
      </c>
      <c r="AF269" t="b">
        <f t="shared" si="57"/>
        <v>0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R269">
        <v>4</v>
      </c>
      <c r="AS269">
        <v>2</v>
      </c>
      <c r="AT269">
        <v>3</v>
      </c>
      <c r="AU269">
        <v>2</v>
      </c>
      <c r="AV269">
        <v>3</v>
      </c>
      <c r="AW269">
        <v>3</v>
      </c>
      <c r="AX269">
        <v>4</v>
      </c>
      <c r="AY269">
        <v>5</v>
      </c>
      <c r="AZ269">
        <v>5</v>
      </c>
      <c r="BA269">
        <v>4</v>
      </c>
      <c r="BB269">
        <v>4</v>
      </c>
      <c r="BC269">
        <v>3</v>
      </c>
      <c r="BD269">
        <v>3</v>
      </c>
      <c r="BE269">
        <v>2</v>
      </c>
      <c r="BF269">
        <v>3</v>
      </c>
      <c r="BG269">
        <v>2</v>
      </c>
      <c r="BH269">
        <v>2</v>
      </c>
      <c r="BI269">
        <v>5</v>
      </c>
      <c r="BJ269">
        <v>5</v>
      </c>
      <c r="BK269">
        <v>4</v>
      </c>
      <c r="BL269">
        <f t="shared" si="68"/>
        <v>1</v>
      </c>
      <c r="BM269" t="str">
        <f t="shared" si="69"/>
        <v/>
      </c>
      <c r="BN269">
        <v>2</v>
      </c>
      <c r="BO269">
        <v>2</v>
      </c>
      <c r="BP269" t="str">
        <f t="shared" si="70"/>
        <v>OK</v>
      </c>
      <c r="BQ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CA269">
        <f t="shared" si="71"/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J269" t="s">
        <v>530</v>
      </c>
      <c r="CK269" s="1">
        <v>42385</v>
      </c>
      <c r="CL269" s="2">
        <v>0.23550925925925925</v>
      </c>
    </row>
    <row r="270" spans="1:90" x14ac:dyDescent="0.3">
      <c r="A270" t="s">
        <v>531</v>
      </c>
      <c r="B270">
        <f t="shared" si="58"/>
        <v>0</v>
      </c>
      <c r="C270">
        <v>2016</v>
      </c>
      <c r="D270" t="s">
        <v>75</v>
      </c>
      <c r="E270" t="s">
        <v>99</v>
      </c>
      <c r="F270" t="s">
        <v>131</v>
      </c>
      <c r="G270">
        <f t="shared" si="59"/>
        <v>3</v>
      </c>
      <c r="H270">
        <f t="shared" si="60"/>
        <v>1</v>
      </c>
      <c r="I270">
        <f t="shared" si="61"/>
        <v>1</v>
      </c>
      <c r="J270">
        <f t="shared" si="62"/>
        <v>0</v>
      </c>
      <c r="P270" t="s">
        <v>79</v>
      </c>
      <c r="Q270" t="s">
        <v>80</v>
      </c>
      <c r="R270" t="s">
        <v>81</v>
      </c>
      <c r="S270">
        <f t="shared" si="63"/>
        <v>1</v>
      </c>
      <c r="T270">
        <f t="shared" si="64"/>
        <v>4</v>
      </c>
      <c r="U270" t="str">
        <f t="shared" si="65"/>
        <v>YES</v>
      </c>
      <c r="V270" t="str">
        <f t="shared" si="66"/>
        <v>FALSE</v>
      </c>
      <c r="W270">
        <v>1</v>
      </c>
      <c r="AC270" t="s">
        <v>102</v>
      </c>
      <c r="AD270">
        <f t="shared" si="67"/>
        <v>2</v>
      </c>
      <c r="AE270" t="str">
        <f t="shared" si="56"/>
        <v>POOR</v>
      </c>
      <c r="AF270" t="b">
        <f t="shared" si="57"/>
        <v>1</v>
      </c>
      <c r="AH270">
        <v>1</v>
      </c>
      <c r="AM270">
        <v>1</v>
      </c>
      <c r="AR270">
        <v>2</v>
      </c>
      <c r="AS270">
        <v>4</v>
      </c>
      <c r="AT270">
        <v>4</v>
      </c>
      <c r="AU270">
        <v>1</v>
      </c>
      <c r="AV270">
        <v>1</v>
      </c>
      <c r="AW270">
        <v>2</v>
      </c>
      <c r="AX270">
        <v>4</v>
      </c>
      <c r="AY270">
        <v>2</v>
      </c>
      <c r="AZ270">
        <v>4</v>
      </c>
      <c r="BA270">
        <v>5</v>
      </c>
      <c r="BB270">
        <v>2</v>
      </c>
      <c r="BC270">
        <v>2</v>
      </c>
      <c r="BD270">
        <v>2</v>
      </c>
      <c r="BE270">
        <v>4</v>
      </c>
      <c r="BF270">
        <v>4</v>
      </c>
      <c r="BG270">
        <v>2</v>
      </c>
      <c r="BH270">
        <v>2</v>
      </c>
      <c r="BI270">
        <v>4</v>
      </c>
      <c r="BJ270">
        <v>3</v>
      </c>
      <c r="BK270">
        <v>2</v>
      </c>
      <c r="BL270" t="str">
        <f t="shared" si="68"/>
        <v/>
      </c>
      <c r="BM270">
        <f t="shared" si="69"/>
        <v>1</v>
      </c>
      <c r="BN270">
        <v>2</v>
      </c>
      <c r="BO270">
        <v>2</v>
      </c>
      <c r="BP270" t="str">
        <f t="shared" si="70"/>
        <v>NONE</v>
      </c>
      <c r="CA270">
        <f t="shared" si="71"/>
        <v>0</v>
      </c>
      <c r="CC270">
        <v>1</v>
      </c>
      <c r="CE270">
        <v>1</v>
      </c>
      <c r="CF270">
        <v>1</v>
      </c>
      <c r="CI270">
        <v>1</v>
      </c>
      <c r="CJ270" t="s">
        <v>532</v>
      </c>
      <c r="CK270" s="1">
        <v>42385</v>
      </c>
      <c r="CL270" s="2">
        <v>0.25447916666666665</v>
      </c>
    </row>
    <row r="271" spans="1:90" x14ac:dyDescent="0.3">
      <c r="A271" t="s">
        <v>533</v>
      </c>
      <c r="B271">
        <f t="shared" si="58"/>
        <v>0</v>
      </c>
      <c r="C271">
        <v>2016</v>
      </c>
      <c r="D271" t="s">
        <v>75</v>
      </c>
      <c r="E271" t="s">
        <v>99</v>
      </c>
      <c r="F271" t="s">
        <v>148</v>
      </c>
      <c r="G271">
        <f t="shared" si="59"/>
        <v>6</v>
      </c>
      <c r="H271">
        <f t="shared" si="60"/>
        <v>1</v>
      </c>
      <c r="I271">
        <f t="shared" si="61"/>
        <v>1</v>
      </c>
      <c r="J271">
        <f t="shared" si="62"/>
        <v>0</v>
      </c>
      <c r="P271" t="s">
        <v>79</v>
      </c>
      <c r="Q271" t="s">
        <v>108</v>
      </c>
      <c r="R271" t="s">
        <v>81</v>
      </c>
      <c r="S271">
        <f t="shared" si="63"/>
        <v>1</v>
      </c>
      <c r="T271">
        <f t="shared" si="64"/>
        <v>4</v>
      </c>
      <c r="U271" t="str">
        <f t="shared" si="65"/>
        <v>YES</v>
      </c>
      <c r="V271" t="str">
        <f t="shared" si="66"/>
        <v>FALSE</v>
      </c>
      <c r="W271">
        <v>1</v>
      </c>
      <c r="AC271" t="s">
        <v>109</v>
      </c>
      <c r="AD271">
        <f t="shared" si="67"/>
        <v>0</v>
      </c>
      <c r="AE271" t="str">
        <f t="shared" si="56"/>
        <v>POOR</v>
      </c>
      <c r="AF271" t="b">
        <f t="shared" si="57"/>
        <v>1</v>
      </c>
      <c r="AR271">
        <v>3</v>
      </c>
      <c r="AS271">
        <v>2</v>
      </c>
      <c r="AT271">
        <v>2</v>
      </c>
      <c r="AU271">
        <v>1</v>
      </c>
      <c r="AV271">
        <v>2</v>
      </c>
      <c r="AW271">
        <v>1</v>
      </c>
      <c r="AX271">
        <v>4</v>
      </c>
      <c r="AY271">
        <v>1</v>
      </c>
      <c r="AZ271">
        <v>4</v>
      </c>
      <c r="BA271">
        <v>5</v>
      </c>
      <c r="BB271">
        <v>4</v>
      </c>
      <c r="BC271">
        <v>2</v>
      </c>
      <c r="BD271">
        <v>2</v>
      </c>
      <c r="BE271">
        <v>2</v>
      </c>
      <c r="BF271">
        <v>4</v>
      </c>
      <c r="BG271">
        <v>4</v>
      </c>
      <c r="BH271">
        <v>2</v>
      </c>
      <c r="BI271">
        <v>4</v>
      </c>
      <c r="BJ271">
        <v>2</v>
      </c>
      <c r="BK271">
        <v>4</v>
      </c>
      <c r="BL271">
        <f t="shared" si="68"/>
        <v>1</v>
      </c>
      <c r="BM271" t="str">
        <f t="shared" si="69"/>
        <v/>
      </c>
      <c r="BN271">
        <v>1</v>
      </c>
      <c r="BO271">
        <v>1</v>
      </c>
      <c r="BP271" t="str">
        <f t="shared" si="70"/>
        <v>NONE</v>
      </c>
      <c r="BZ271">
        <v>1</v>
      </c>
      <c r="CA271">
        <f t="shared" si="71"/>
        <v>0</v>
      </c>
      <c r="CE271">
        <v>1</v>
      </c>
      <c r="CJ271" t="s">
        <v>534</v>
      </c>
      <c r="CK271" s="1">
        <v>42385</v>
      </c>
      <c r="CL271" s="2">
        <v>0.3869097222222222</v>
      </c>
    </row>
    <row r="272" spans="1:90" x14ac:dyDescent="0.3">
      <c r="A272" t="s">
        <v>535</v>
      </c>
      <c r="B272">
        <f t="shared" si="58"/>
        <v>4</v>
      </c>
      <c r="C272">
        <v>2016</v>
      </c>
      <c r="D272" t="s">
        <v>411</v>
      </c>
      <c r="E272" t="s">
        <v>99</v>
      </c>
      <c r="F272" t="s">
        <v>77</v>
      </c>
      <c r="G272">
        <f t="shared" si="59"/>
        <v>7</v>
      </c>
      <c r="H272">
        <f t="shared" si="60"/>
        <v>0</v>
      </c>
      <c r="I272">
        <f t="shared" si="61"/>
        <v>1</v>
      </c>
      <c r="J272">
        <f t="shared" si="62"/>
        <v>1</v>
      </c>
      <c r="K272" t="s">
        <v>78</v>
      </c>
      <c r="L272" t="s">
        <v>78</v>
      </c>
      <c r="M272" t="s">
        <v>78</v>
      </c>
      <c r="N272" t="s">
        <v>78</v>
      </c>
      <c r="P272" t="s">
        <v>79</v>
      </c>
      <c r="R272" t="s">
        <v>113</v>
      </c>
      <c r="S272">
        <f t="shared" si="63"/>
        <v>0</v>
      </c>
      <c r="T272">
        <f t="shared" si="64"/>
        <v>2</v>
      </c>
      <c r="U272" t="str">
        <f t="shared" si="65"/>
        <v>NO</v>
      </c>
      <c r="V272" t="str">
        <f t="shared" si="66"/>
        <v>FALSE</v>
      </c>
      <c r="W272">
        <v>1</v>
      </c>
      <c r="AC272" t="s">
        <v>91</v>
      </c>
      <c r="AD272">
        <f t="shared" si="67"/>
        <v>4</v>
      </c>
      <c r="AE272" t="str">
        <f t="shared" ref="AE272:AE303" si="72">IF(AD272&gt;=7,"GOOD",IF(AD272&gt;3,"DECENT","POOR"))</f>
        <v>DECENT</v>
      </c>
      <c r="AF272" t="b">
        <f t="shared" ref="AF272:AF303" si="73">AND(AE272="POOR", AU272&lt;3)</f>
        <v>0</v>
      </c>
      <c r="AH272">
        <v>1</v>
      </c>
      <c r="AL272">
        <v>1</v>
      </c>
      <c r="AN272">
        <v>1</v>
      </c>
      <c r="AO272">
        <v>1</v>
      </c>
      <c r="AR272">
        <v>3</v>
      </c>
      <c r="AS272">
        <v>4</v>
      </c>
      <c r="AT272">
        <v>4</v>
      </c>
      <c r="AU272">
        <v>2</v>
      </c>
      <c r="AV272">
        <v>1</v>
      </c>
      <c r="AW272">
        <v>2</v>
      </c>
      <c r="AX272">
        <v>4</v>
      </c>
      <c r="AY272">
        <v>5</v>
      </c>
      <c r="AZ272">
        <v>5</v>
      </c>
      <c r="BA272">
        <v>4</v>
      </c>
      <c r="BB272">
        <v>4</v>
      </c>
      <c r="BC272">
        <v>5</v>
      </c>
      <c r="BD272">
        <v>4</v>
      </c>
      <c r="BE272">
        <v>4</v>
      </c>
      <c r="BF272">
        <v>4</v>
      </c>
      <c r="BG272">
        <v>4</v>
      </c>
      <c r="BH272">
        <v>4</v>
      </c>
      <c r="BI272">
        <v>4</v>
      </c>
      <c r="BJ272">
        <v>4</v>
      </c>
      <c r="BK272">
        <v>2</v>
      </c>
      <c r="BL272" t="str">
        <f t="shared" si="68"/>
        <v/>
      </c>
      <c r="BM272">
        <f t="shared" si="69"/>
        <v>1</v>
      </c>
      <c r="BN272">
        <v>1</v>
      </c>
      <c r="BO272">
        <v>4</v>
      </c>
      <c r="BP272" t="str">
        <f t="shared" si="70"/>
        <v>OK</v>
      </c>
      <c r="BS272">
        <v>1</v>
      </c>
      <c r="CA272">
        <f t="shared" si="71"/>
        <v>0</v>
      </c>
      <c r="CC272">
        <v>1</v>
      </c>
      <c r="CD272">
        <v>1</v>
      </c>
      <c r="CE272">
        <v>1</v>
      </c>
      <c r="CF272">
        <v>1</v>
      </c>
      <c r="CJ272" t="s">
        <v>536</v>
      </c>
      <c r="CK272" s="1">
        <v>42385</v>
      </c>
      <c r="CL272" s="2">
        <v>0.39148148148148149</v>
      </c>
    </row>
    <row r="273" spans="1:90" x14ac:dyDescent="0.3">
      <c r="A273" t="s">
        <v>537</v>
      </c>
      <c r="B273">
        <f t="shared" si="58"/>
        <v>5</v>
      </c>
      <c r="C273">
        <v>2016</v>
      </c>
      <c r="D273" t="s">
        <v>75</v>
      </c>
      <c r="E273" t="s">
        <v>85</v>
      </c>
      <c r="F273" t="s">
        <v>77</v>
      </c>
      <c r="G273">
        <f t="shared" si="59"/>
        <v>7</v>
      </c>
      <c r="H273">
        <f t="shared" si="60"/>
        <v>1</v>
      </c>
      <c r="I273">
        <f t="shared" si="61"/>
        <v>1</v>
      </c>
      <c r="J273">
        <f t="shared" si="62"/>
        <v>0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79</v>
      </c>
      <c r="Q273" t="s">
        <v>90</v>
      </c>
      <c r="R273" t="s">
        <v>81</v>
      </c>
      <c r="S273">
        <f t="shared" si="63"/>
        <v>1</v>
      </c>
      <c r="T273">
        <f t="shared" si="64"/>
        <v>3</v>
      </c>
      <c r="U273" t="str">
        <f t="shared" si="65"/>
        <v>NO</v>
      </c>
      <c r="V273" t="str">
        <f t="shared" si="66"/>
        <v>FALSE</v>
      </c>
      <c r="W273">
        <v>1</v>
      </c>
      <c r="AC273" t="s">
        <v>91</v>
      </c>
      <c r="AD273">
        <f t="shared" si="67"/>
        <v>2</v>
      </c>
      <c r="AE273" t="str">
        <f t="shared" si="72"/>
        <v>POOR</v>
      </c>
      <c r="AF273" t="b">
        <f t="shared" si="73"/>
        <v>1</v>
      </c>
      <c r="AH273">
        <v>1</v>
      </c>
      <c r="AM273">
        <v>1</v>
      </c>
      <c r="AR273">
        <v>4</v>
      </c>
      <c r="AS273">
        <v>2</v>
      </c>
      <c r="AT273">
        <v>2</v>
      </c>
      <c r="AU273">
        <v>1</v>
      </c>
      <c r="AV273">
        <v>2</v>
      </c>
      <c r="AW273">
        <v>2</v>
      </c>
      <c r="AX273">
        <v>4</v>
      </c>
      <c r="AY273">
        <v>2</v>
      </c>
      <c r="AZ273">
        <v>4</v>
      </c>
      <c r="BA273">
        <v>3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4</v>
      </c>
      <c r="BJ273">
        <v>4</v>
      </c>
      <c r="BK273">
        <v>2</v>
      </c>
      <c r="BL273" t="str">
        <f t="shared" si="68"/>
        <v/>
      </c>
      <c r="BM273">
        <f t="shared" si="69"/>
        <v>1</v>
      </c>
      <c r="BN273">
        <v>2</v>
      </c>
      <c r="BO273">
        <v>2</v>
      </c>
      <c r="BP273" t="str">
        <f t="shared" si="70"/>
        <v>NONE</v>
      </c>
      <c r="BV273">
        <v>1</v>
      </c>
      <c r="BX273">
        <v>1</v>
      </c>
      <c r="CA273">
        <f t="shared" si="71"/>
        <v>0</v>
      </c>
      <c r="CE273">
        <v>1</v>
      </c>
      <c r="CJ273" t="s">
        <v>538</v>
      </c>
      <c r="CK273" s="1">
        <v>42385</v>
      </c>
      <c r="CL273" s="2">
        <v>0.39921296296296299</v>
      </c>
    </row>
    <row r="274" spans="1:90" x14ac:dyDescent="0.3">
      <c r="A274" t="s">
        <v>539</v>
      </c>
      <c r="B274">
        <f t="shared" si="58"/>
        <v>0</v>
      </c>
      <c r="C274">
        <v>2016</v>
      </c>
      <c r="D274" t="s">
        <v>75</v>
      </c>
      <c r="E274" t="s">
        <v>76</v>
      </c>
      <c r="F274" t="s">
        <v>77</v>
      </c>
      <c r="G274">
        <f t="shared" si="59"/>
        <v>7</v>
      </c>
      <c r="H274">
        <f t="shared" si="60"/>
        <v>0</v>
      </c>
      <c r="I274">
        <f t="shared" si="61"/>
        <v>1</v>
      </c>
      <c r="J274">
        <f t="shared" si="62"/>
        <v>1</v>
      </c>
      <c r="P274" t="s">
        <v>79</v>
      </c>
      <c r="Q274" t="s">
        <v>90</v>
      </c>
      <c r="R274" t="s">
        <v>96</v>
      </c>
      <c r="S274">
        <f t="shared" si="63"/>
        <v>0</v>
      </c>
      <c r="T274">
        <f t="shared" si="64"/>
        <v>2</v>
      </c>
      <c r="U274" t="str">
        <f t="shared" si="65"/>
        <v>NO</v>
      </c>
      <c r="V274" t="str">
        <f t="shared" si="66"/>
        <v>FALSE</v>
      </c>
      <c r="W274">
        <v>1</v>
      </c>
      <c r="AC274" t="s">
        <v>256</v>
      </c>
      <c r="AD274">
        <f t="shared" si="67"/>
        <v>0</v>
      </c>
      <c r="AE274" t="str">
        <f t="shared" si="72"/>
        <v>POOR</v>
      </c>
      <c r="AF274" t="b">
        <f t="shared" si="73"/>
        <v>1</v>
      </c>
      <c r="AR274">
        <v>3</v>
      </c>
      <c r="AS274">
        <v>4</v>
      </c>
      <c r="AT274">
        <v>2</v>
      </c>
      <c r="AU274">
        <v>1</v>
      </c>
      <c r="AV274">
        <v>2</v>
      </c>
      <c r="AW274">
        <v>1</v>
      </c>
      <c r="AX274">
        <v>2</v>
      </c>
      <c r="AY274">
        <v>2</v>
      </c>
      <c r="AZ274">
        <v>3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3</v>
      </c>
      <c r="BH274">
        <v>2</v>
      </c>
      <c r="BI274">
        <v>2</v>
      </c>
      <c r="BJ274">
        <v>2</v>
      </c>
      <c r="BK274">
        <v>2</v>
      </c>
      <c r="BL274" t="str">
        <f t="shared" si="68"/>
        <v/>
      </c>
      <c r="BM274">
        <f t="shared" si="69"/>
        <v>1</v>
      </c>
      <c r="BN274">
        <v>1</v>
      </c>
      <c r="BO274">
        <v>2</v>
      </c>
      <c r="BP274" t="str">
        <f t="shared" si="70"/>
        <v>NONE</v>
      </c>
      <c r="CA274">
        <f t="shared" si="71"/>
        <v>0</v>
      </c>
      <c r="CE274">
        <v>1</v>
      </c>
      <c r="CF274">
        <v>1</v>
      </c>
      <c r="CJ274" t="s">
        <v>540</v>
      </c>
      <c r="CK274" s="1">
        <v>42385</v>
      </c>
      <c r="CL274" s="2">
        <v>0.40394675925925921</v>
      </c>
    </row>
    <row r="275" spans="1:90" x14ac:dyDescent="0.3">
      <c r="A275" t="s">
        <v>541</v>
      </c>
      <c r="B275">
        <f t="shared" si="58"/>
        <v>1</v>
      </c>
      <c r="C275">
        <v>2016</v>
      </c>
      <c r="D275" t="s">
        <v>75</v>
      </c>
      <c r="E275" t="s">
        <v>99</v>
      </c>
      <c r="F275" t="s">
        <v>77</v>
      </c>
      <c r="G275">
        <f t="shared" si="59"/>
        <v>7</v>
      </c>
      <c r="H275">
        <f t="shared" si="60"/>
        <v>0</v>
      </c>
      <c r="I275">
        <f t="shared" si="61"/>
        <v>1</v>
      </c>
      <c r="J275">
        <f t="shared" si="62"/>
        <v>1</v>
      </c>
      <c r="N275" t="s">
        <v>78</v>
      </c>
      <c r="P275" t="s">
        <v>79</v>
      </c>
      <c r="Q275" t="s">
        <v>90</v>
      </c>
      <c r="R275" t="s">
        <v>126</v>
      </c>
      <c r="S275">
        <f t="shared" si="63"/>
        <v>0</v>
      </c>
      <c r="T275">
        <f t="shared" si="64"/>
        <v>2</v>
      </c>
      <c r="U275" t="str">
        <f t="shared" si="65"/>
        <v>NO</v>
      </c>
      <c r="V275" t="str">
        <f t="shared" si="66"/>
        <v>FALSE</v>
      </c>
      <c r="W275">
        <v>1</v>
      </c>
      <c r="AC275" t="s">
        <v>256</v>
      </c>
      <c r="AD275">
        <f t="shared" si="67"/>
        <v>0</v>
      </c>
      <c r="AE275" t="str">
        <f t="shared" si="72"/>
        <v>POOR</v>
      </c>
      <c r="AF275" t="b">
        <f t="shared" si="73"/>
        <v>1</v>
      </c>
      <c r="AR275">
        <v>3</v>
      </c>
      <c r="AS275">
        <v>4</v>
      </c>
      <c r="AT275">
        <v>1</v>
      </c>
      <c r="AU275">
        <v>1</v>
      </c>
      <c r="AV275">
        <v>1</v>
      </c>
      <c r="AW275">
        <v>1</v>
      </c>
      <c r="AX275">
        <v>4</v>
      </c>
      <c r="AY275">
        <v>2</v>
      </c>
      <c r="AZ275">
        <v>4</v>
      </c>
      <c r="BA275">
        <v>3</v>
      </c>
      <c r="BB275">
        <v>2</v>
      </c>
      <c r="BC275">
        <v>2</v>
      </c>
      <c r="BD275">
        <v>2</v>
      </c>
      <c r="BE275">
        <v>2</v>
      </c>
      <c r="BF275">
        <v>3</v>
      </c>
      <c r="BG275">
        <v>2</v>
      </c>
      <c r="BH275">
        <v>3</v>
      </c>
      <c r="BI275">
        <v>4</v>
      </c>
      <c r="BJ275">
        <v>2</v>
      </c>
      <c r="BK275">
        <v>2</v>
      </c>
      <c r="BL275" t="str">
        <f t="shared" si="68"/>
        <v/>
      </c>
      <c r="BM275">
        <f t="shared" si="69"/>
        <v>1</v>
      </c>
      <c r="BN275">
        <v>1</v>
      </c>
      <c r="BO275">
        <v>1</v>
      </c>
      <c r="BP275" t="str">
        <f t="shared" si="70"/>
        <v>NONE</v>
      </c>
      <c r="BU275">
        <v>1</v>
      </c>
      <c r="BX275">
        <v>1</v>
      </c>
      <c r="CA275">
        <f t="shared" si="71"/>
        <v>0</v>
      </c>
      <c r="CE275">
        <v>1</v>
      </c>
      <c r="CJ275" t="s">
        <v>542</v>
      </c>
      <c r="CK275" s="1">
        <v>42385</v>
      </c>
      <c r="CL275" s="2">
        <v>0.43782407407407403</v>
      </c>
    </row>
    <row r="276" spans="1:90" x14ac:dyDescent="0.3">
      <c r="A276" t="s">
        <v>543</v>
      </c>
      <c r="B276">
        <f t="shared" si="58"/>
        <v>0</v>
      </c>
      <c r="C276">
        <v>2016</v>
      </c>
      <c r="D276" t="s">
        <v>75</v>
      </c>
      <c r="E276" t="s">
        <v>76</v>
      </c>
      <c r="F276" t="s">
        <v>231</v>
      </c>
      <c r="G276">
        <f t="shared" si="59"/>
        <v>4</v>
      </c>
      <c r="H276">
        <f t="shared" si="60"/>
        <v>1</v>
      </c>
      <c r="I276">
        <f t="shared" si="61"/>
        <v>1</v>
      </c>
      <c r="J276">
        <f t="shared" si="62"/>
        <v>0</v>
      </c>
      <c r="P276" t="s">
        <v>79</v>
      </c>
      <c r="Q276" t="s">
        <v>90</v>
      </c>
      <c r="R276" t="s">
        <v>81</v>
      </c>
      <c r="S276">
        <f t="shared" si="63"/>
        <v>1</v>
      </c>
      <c r="T276">
        <f t="shared" si="64"/>
        <v>3</v>
      </c>
      <c r="U276" t="str">
        <f t="shared" si="65"/>
        <v>NO</v>
      </c>
      <c r="V276" t="str">
        <f t="shared" si="66"/>
        <v>FALSE</v>
      </c>
      <c r="W276">
        <v>1</v>
      </c>
      <c r="AC276" t="s">
        <v>82</v>
      </c>
      <c r="AD276">
        <f t="shared" si="67"/>
        <v>1</v>
      </c>
      <c r="AE276" t="str">
        <f t="shared" si="72"/>
        <v>POOR</v>
      </c>
      <c r="AF276" t="b">
        <f t="shared" si="73"/>
        <v>1</v>
      </c>
      <c r="AM276">
        <v>1</v>
      </c>
      <c r="AR276">
        <v>2</v>
      </c>
      <c r="AS276">
        <v>4</v>
      </c>
      <c r="AT276">
        <v>3</v>
      </c>
      <c r="AU276">
        <v>1</v>
      </c>
      <c r="AV276">
        <v>1</v>
      </c>
      <c r="AW276">
        <v>2</v>
      </c>
      <c r="AX276">
        <v>4</v>
      </c>
      <c r="AY276">
        <v>1</v>
      </c>
      <c r="AZ276">
        <v>4</v>
      </c>
      <c r="BA276">
        <v>3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4</v>
      </c>
      <c r="BJ276">
        <v>3</v>
      </c>
      <c r="BK276">
        <v>2</v>
      </c>
      <c r="BL276" t="str">
        <f t="shared" si="68"/>
        <v/>
      </c>
      <c r="BM276">
        <f t="shared" si="69"/>
        <v>1</v>
      </c>
      <c r="BN276">
        <v>1</v>
      </c>
      <c r="BO276">
        <v>1</v>
      </c>
      <c r="BP276" t="str">
        <f t="shared" si="70"/>
        <v>NONE</v>
      </c>
      <c r="BY276">
        <v>1</v>
      </c>
      <c r="CA276">
        <f t="shared" si="71"/>
        <v>0</v>
      </c>
      <c r="CB276">
        <v>1</v>
      </c>
      <c r="CC276">
        <v>1</v>
      </c>
      <c r="CE276">
        <v>1</v>
      </c>
      <c r="CF276">
        <v>1</v>
      </c>
      <c r="CJ276" t="s">
        <v>544</v>
      </c>
      <c r="CK276" s="1">
        <v>42385</v>
      </c>
      <c r="CL276" s="2">
        <v>0.43934027777777779</v>
      </c>
    </row>
    <row r="277" spans="1:90" x14ac:dyDescent="0.3">
      <c r="A277" t="s">
        <v>545</v>
      </c>
      <c r="B277">
        <f t="shared" si="58"/>
        <v>5</v>
      </c>
      <c r="C277">
        <v>2016</v>
      </c>
      <c r="D277" t="s">
        <v>75</v>
      </c>
      <c r="E277" t="s">
        <v>99</v>
      </c>
      <c r="F277" t="s">
        <v>148</v>
      </c>
      <c r="G277">
        <f t="shared" si="59"/>
        <v>6</v>
      </c>
      <c r="H277">
        <f t="shared" si="60"/>
        <v>0</v>
      </c>
      <c r="I277">
        <f t="shared" si="61"/>
        <v>1</v>
      </c>
      <c r="J277">
        <f t="shared" si="62"/>
        <v>1</v>
      </c>
      <c r="K277" t="s">
        <v>78</v>
      </c>
      <c r="L277" t="s">
        <v>78</v>
      </c>
      <c r="M277" t="s">
        <v>78</v>
      </c>
      <c r="N277" t="s">
        <v>78</v>
      </c>
      <c r="O277" t="s">
        <v>78</v>
      </c>
      <c r="P277" t="s">
        <v>79</v>
      </c>
      <c r="Q277" t="s">
        <v>90</v>
      </c>
      <c r="R277" t="s">
        <v>96</v>
      </c>
      <c r="S277">
        <f t="shared" si="63"/>
        <v>0</v>
      </c>
      <c r="T277">
        <f t="shared" si="64"/>
        <v>2</v>
      </c>
      <c r="U277" t="str">
        <f t="shared" si="65"/>
        <v>NO</v>
      </c>
      <c r="V277" t="str">
        <f t="shared" si="66"/>
        <v>FALSE</v>
      </c>
      <c r="W277">
        <v>1</v>
      </c>
      <c r="AC277" t="s">
        <v>102</v>
      </c>
      <c r="AD277">
        <f t="shared" si="67"/>
        <v>1</v>
      </c>
      <c r="AE277" t="str">
        <f t="shared" si="72"/>
        <v>POOR</v>
      </c>
      <c r="AF277" t="b">
        <f t="shared" si="73"/>
        <v>1</v>
      </c>
      <c r="AM277">
        <v>1</v>
      </c>
      <c r="AR277">
        <v>2</v>
      </c>
      <c r="AS277">
        <v>3</v>
      </c>
      <c r="AT277">
        <v>2</v>
      </c>
      <c r="AU277">
        <v>1</v>
      </c>
      <c r="AV277">
        <v>1</v>
      </c>
      <c r="AW277">
        <v>1</v>
      </c>
      <c r="AX277">
        <v>4</v>
      </c>
      <c r="AY277">
        <v>1</v>
      </c>
      <c r="AZ277">
        <v>5</v>
      </c>
      <c r="BA277">
        <v>3</v>
      </c>
      <c r="BB277">
        <v>3</v>
      </c>
      <c r="BC277">
        <v>1</v>
      </c>
      <c r="BD277">
        <v>1</v>
      </c>
      <c r="BE277">
        <v>3</v>
      </c>
      <c r="BF277">
        <v>3</v>
      </c>
      <c r="BG277">
        <v>2</v>
      </c>
      <c r="BH277">
        <v>2</v>
      </c>
      <c r="BI277">
        <v>3</v>
      </c>
      <c r="BJ277">
        <v>4</v>
      </c>
      <c r="BK277">
        <v>1</v>
      </c>
      <c r="BL277" t="str">
        <f t="shared" si="68"/>
        <v/>
      </c>
      <c r="BM277">
        <f t="shared" si="69"/>
        <v>1</v>
      </c>
      <c r="BN277">
        <v>1</v>
      </c>
      <c r="BO277">
        <v>1</v>
      </c>
      <c r="BP277" t="str">
        <f t="shared" si="70"/>
        <v>NONE</v>
      </c>
      <c r="CA277">
        <f t="shared" si="71"/>
        <v>0</v>
      </c>
      <c r="CE277">
        <v>1</v>
      </c>
      <c r="CF277">
        <v>1</v>
      </c>
      <c r="CJ277" t="s">
        <v>546</v>
      </c>
      <c r="CK277" s="1">
        <v>42385</v>
      </c>
      <c r="CL277" s="2">
        <v>0.46612268518518518</v>
      </c>
    </row>
    <row r="278" spans="1:90" x14ac:dyDescent="0.3">
      <c r="A278" t="s">
        <v>547</v>
      </c>
      <c r="B278">
        <f t="shared" si="58"/>
        <v>0</v>
      </c>
      <c r="C278">
        <v>2016</v>
      </c>
      <c r="D278" t="s">
        <v>75</v>
      </c>
      <c r="E278" t="s">
        <v>99</v>
      </c>
      <c r="F278" t="s">
        <v>77</v>
      </c>
      <c r="G278">
        <f t="shared" si="59"/>
        <v>7</v>
      </c>
      <c r="H278">
        <f t="shared" si="60"/>
        <v>1</v>
      </c>
      <c r="I278">
        <f t="shared" si="61"/>
        <v>1</v>
      </c>
      <c r="J278">
        <f t="shared" si="62"/>
        <v>0</v>
      </c>
      <c r="P278" t="s">
        <v>79</v>
      </c>
      <c r="Q278" t="s">
        <v>80</v>
      </c>
      <c r="R278" t="s">
        <v>81</v>
      </c>
      <c r="S278">
        <f t="shared" si="63"/>
        <v>1</v>
      </c>
      <c r="T278">
        <f t="shared" si="64"/>
        <v>4</v>
      </c>
      <c r="U278" t="str">
        <f t="shared" si="65"/>
        <v>YES</v>
      </c>
      <c r="V278" t="str">
        <f t="shared" si="66"/>
        <v>FALSE</v>
      </c>
      <c r="W278">
        <v>1</v>
      </c>
      <c r="AC278" t="s">
        <v>82</v>
      </c>
      <c r="AD278">
        <f t="shared" si="67"/>
        <v>1</v>
      </c>
      <c r="AE278" t="str">
        <f t="shared" si="72"/>
        <v>POOR</v>
      </c>
      <c r="AF278" t="b">
        <f t="shared" si="73"/>
        <v>1</v>
      </c>
      <c r="AN278">
        <v>1</v>
      </c>
      <c r="AR278">
        <v>4</v>
      </c>
      <c r="AS278">
        <v>4</v>
      </c>
      <c r="AT278">
        <v>4</v>
      </c>
      <c r="AU278">
        <v>1</v>
      </c>
      <c r="AV278">
        <v>1</v>
      </c>
      <c r="AW278">
        <v>2</v>
      </c>
      <c r="AX278">
        <v>2</v>
      </c>
      <c r="AY278">
        <v>2</v>
      </c>
      <c r="AZ278">
        <v>4</v>
      </c>
      <c r="BA278">
        <v>3</v>
      </c>
      <c r="BB278">
        <v>4</v>
      </c>
      <c r="BC278">
        <v>4</v>
      </c>
      <c r="BD278">
        <v>2</v>
      </c>
      <c r="BE278">
        <v>4</v>
      </c>
      <c r="BF278">
        <v>4</v>
      </c>
      <c r="BG278">
        <v>2</v>
      </c>
      <c r="BH278">
        <v>2</v>
      </c>
      <c r="BI278">
        <v>5</v>
      </c>
      <c r="BJ278">
        <v>4</v>
      </c>
      <c r="BK278">
        <v>2</v>
      </c>
      <c r="BL278" t="str">
        <f t="shared" si="68"/>
        <v/>
      </c>
      <c r="BM278">
        <f t="shared" si="69"/>
        <v>1</v>
      </c>
      <c r="BN278">
        <v>1</v>
      </c>
      <c r="BO278">
        <v>1</v>
      </c>
      <c r="BP278" t="str">
        <f t="shared" si="70"/>
        <v>NONE</v>
      </c>
      <c r="BQ278">
        <v>1</v>
      </c>
      <c r="BX278">
        <v>1</v>
      </c>
      <c r="BY278">
        <v>1</v>
      </c>
      <c r="BZ278">
        <v>1</v>
      </c>
      <c r="CA278">
        <f t="shared" si="71"/>
        <v>1</v>
      </c>
      <c r="CB278">
        <v>1</v>
      </c>
      <c r="CC278">
        <v>1</v>
      </c>
      <c r="CE278">
        <v>1</v>
      </c>
      <c r="CF278">
        <v>1</v>
      </c>
      <c r="CJ278" t="s">
        <v>548</v>
      </c>
      <c r="CK278" s="1">
        <v>42385</v>
      </c>
      <c r="CL278" s="2">
        <v>0.48850694444444448</v>
      </c>
    </row>
    <row r="279" spans="1:90" x14ac:dyDescent="0.3">
      <c r="A279" t="s">
        <v>549</v>
      </c>
      <c r="B279">
        <f t="shared" si="58"/>
        <v>0</v>
      </c>
      <c r="C279">
        <v>2016</v>
      </c>
      <c r="D279" t="s">
        <v>75</v>
      </c>
      <c r="E279" t="s">
        <v>85</v>
      </c>
      <c r="F279" t="s">
        <v>77</v>
      </c>
      <c r="G279">
        <f t="shared" si="59"/>
        <v>7</v>
      </c>
      <c r="H279">
        <f t="shared" si="60"/>
        <v>1</v>
      </c>
      <c r="I279">
        <f t="shared" si="61"/>
        <v>1</v>
      </c>
      <c r="J279">
        <f t="shared" si="62"/>
        <v>0</v>
      </c>
      <c r="P279" t="s">
        <v>79</v>
      </c>
      <c r="R279" t="s">
        <v>81</v>
      </c>
      <c r="S279">
        <f t="shared" si="63"/>
        <v>1</v>
      </c>
      <c r="T279">
        <f t="shared" si="64"/>
        <v>3</v>
      </c>
      <c r="U279" t="str">
        <f t="shared" si="65"/>
        <v>NO</v>
      </c>
      <c r="V279" t="str">
        <f t="shared" si="66"/>
        <v>FALSE</v>
      </c>
      <c r="W279">
        <v>1</v>
      </c>
      <c r="AC279" t="s">
        <v>102</v>
      </c>
      <c r="AD279">
        <f t="shared" si="67"/>
        <v>6</v>
      </c>
      <c r="AE279" t="str">
        <f t="shared" si="72"/>
        <v>DECENT</v>
      </c>
      <c r="AF279" t="b">
        <f t="shared" si="73"/>
        <v>0</v>
      </c>
      <c r="AH279">
        <v>1</v>
      </c>
      <c r="AI279">
        <v>1</v>
      </c>
      <c r="AJ279">
        <v>1</v>
      </c>
      <c r="AM279">
        <v>1</v>
      </c>
      <c r="AN279">
        <v>1</v>
      </c>
      <c r="AO279">
        <v>1</v>
      </c>
      <c r="AR279">
        <v>4</v>
      </c>
      <c r="AS279">
        <v>2</v>
      </c>
      <c r="AT279">
        <v>5</v>
      </c>
      <c r="AU279">
        <v>3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5</v>
      </c>
      <c r="BC279">
        <v>3</v>
      </c>
      <c r="BD279">
        <v>5</v>
      </c>
      <c r="BE279">
        <v>3</v>
      </c>
      <c r="BF279">
        <v>4</v>
      </c>
      <c r="BG279">
        <v>2</v>
      </c>
      <c r="BH279">
        <v>3</v>
      </c>
      <c r="BI279">
        <v>4</v>
      </c>
      <c r="BJ279">
        <v>5</v>
      </c>
      <c r="BK279">
        <v>4</v>
      </c>
      <c r="BL279">
        <f t="shared" si="68"/>
        <v>1</v>
      </c>
      <c r="BM279" t="str">
        <f t="shared" si="69"/>
        <v/>
      </c>
      <c r="BN279">
        <v>4</v>
      </c>
      <c r="BO279">
        <v>4</v>
      </c>
      <c r="BP279" t="str">
        <f t="shared" si="70"/>
        <v>OK</v>
      </c>
      <c r="BQ279">
        <v>1</v>
      </c>
      <c r="BX279">
        <v>1</v>
      </c>
      <c r="BZ279">
        <v>1</v>
      </c>
      <c r="CA279">
        <f t="shared" si="71"/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H279">
        <v>1</v>
      </c>
      <c r="CI279">
        <v>1</v>
      </c>
      <c r="CJ279" t="s">
        <v>550</v>
      </c>
      <c r="CK279" s="1">
        <v>42385</v>
      </c>
      <c r="CL279" s="2">
        <v>0.52640046296296295</v>
      </c>
    </row>
    <row r="280" spans="1:90" x14ac:dyDescent="0.3">
      <c r="A280" t="s">
        <v>551</v>
      </c>
      <c r="B280">
        <f t="shared" si="58"/>
        <v>2</v>
      </c>
      <c r="C280">
        <v>2016</v>
      </c>
      <c r="D280" t="s">
        <v>94</v>
      </c>
      <c r="E280" t="s">
        <v>76</v>
      </c>
      <c r="F280" t="s">
        <v>77</v>
      </c>
      <c r="G280">
        <f t="shared" si="59"/>
        <v>7</v>
      </c>
      <c r="H280">
        <f t="shared" si="60"/>
        <v>1</v>
      </c>
      <c r="I280">
        <f t="shared" si="61"/>
        <v>1</v>
      </c>
      <c r="J280">
        <f t="shared" si="62"/>
        <v>0</v>
      </c>
      <c r="K280" t="s">
        <v>78</v>
      </c>
      <c r="L280" t="s">
        <v>78</v>
      </c>
      <c r="P280" t="s">
        <v>79</v>
      </c>
      <c r="Q280" t="s">
        <v>80</v>
      </c>
      <c r="R280" t="s">
        <v>81</v>
      </c>
      <c r="S280">
        <f t="shared" si="63"/>
        <v>1</v>
      </c>
      <c r="T280">
        <f t="shared" si="64"/>
        <v>4</v>
      </c>
      <c r="U280" t="str">
        <f t="shared" si="65"/>
        <v>YES</v>
      </c>
      <c r="V280" t="str">
        <f t="shared" si="66"/>
        <v>FALSE</v>
      </c>
      <c r="W280">
        <v>1</v>
      </c>
      <c r="AC280" t="s">
        <v>82</v>
      </c>
      <c r="AD280">
        <f t="shared" si="67"/>
        <v>1</v>
      </c>
      <c r="AE280" t="str">
        <f t="shared" si="72"/>
        <v>POOR</v>
      </c>
      <c r="AF280" t="b">
        <f t="shared" si="73"/>
        <v>1</v>
      </c>
      <c r="AH280">
        <v>1</v>
      </c>
      <c r="AR280">
        <v>3</v>
      </c>
      <c r="AS280">
        <v>3</v>
      </c>
      <c r="AT280">
        <v>1</v>
      </c>
      <c r="AU280">
        <v>1</v>
      </c>
      <c r="AV280">
        <v>1</v>
      </c>
      <c r="AW280">
        <v>2</v>
      </c>
      <c r="AX280">
        <v>4</v>
      </c>
      <c r="AY280">
        <v>2</v>
      </c>
      <c r="AZ280">
        <v>4</v>
      </c>
      <c r="BA280">
        <v>4</v>
      </c>
      <c r="BB280">
        <v>2</v>
      </c>
      <c r="BC280">
        <v>2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4</v>
      </c>
      <c r="BJ280">
        <v>5</v>
      </c>
      <c r="BK280">
        <v>2</v>
      </c>
      <c r="BL280" t="str">
        <f t="shared" si="68"/>
        <v/>
      </c>
      <c r="BM280">
        <f t="shared" si="69"/>
        <v>1</v>
      </c>
      <c r="BN280">
        <v>1</v>
      </c>
      <c r="BO280">
        <v>1</v>
      </c>
      <c r="BP280" t="str">
        <f t="shared" si="70"/>
        <v>NONE</v>
      </c>
      <c r="BU280">
        <v>1</v>
      </c>
      <c r="BX280">
        <v>1</v>
      </c>
      <c r="CA280">
        <f t="shared" si="71"/>
        <v>0</v>
      </c>
      <c r="CC280">
        <v>1</v>
      </c>
      <c r="CE280">
        <v>1</v>
      </c>
      <c r="CF280">
        <v>1</v>
      </c>
      <c r="CJ280" t="s">
        <v>552</v>
      </c>
      <c r="CK280" s="1">
        <v>42385</v>
      </c>
      <c r="CL280" s="2">
        <v>0.54059027777777779</v>
      </c>
    </row>
    <row r="281" spans="1:90" x14ac:dyDescent="0.3">
      <c r="A281" t="s">
        <v>553</v>
      </c>
      <c r="B281">
        <f t="shared" si="58"/>
        <v>5</v>
      </c>
      <c r="C281">
        <v>2016</v>
      </c>
      <c r="D281" t="s">
        <v>75</v>
      </c>
      <c r="E281" t="s">
        <v>76</v>
      </c>
      <c r="F281" t="s">
        <v>86</v>
      </c>
      <c r="G281">
        <f t="shared" si="59"/>
        <v>2</v>
      </c>
      <c r="H281">
        <f t="shared" si="60"/>
        <v>1</v>
      </c>
      <c r="I281">
        <f t="shared" si="61"/>
        <v>1</v>
      </c>
      <c r="J281">
        <f t="shared" si="62"/>
        <v>0</v>
      </c>
      <c r="K281" t="s">
        <v>78</v>
      </c>
      <c r="L281" t="s">
        <v>78</v>
      </c>
      <c r="M281" t="s">
        <v>78</v>
      </c>
      <c r="N281" t="s">
        <v>78</v>
      </c>
      <c r="O281" t="s">
        <v>78</v>
      </c>
      <c r="P281" t="s">
        <v>79</v>
      </c>
      <c r="Q281" t="s">
        <v>293</v>
      </c>
      <c r="R281" t="s">
        <v>81</v>
      </c>
      <c r="S281">
        <f t="shared" si="63"/>
        <v>1</v>
      </c>
      <c r="T281">
        <f t="shared" si="64"/>
        <v>3</v>
      </c>
      <c r="U281" t="str">
        <f t="shared" si="65"/>
        <v>NO</v>
      </c>
      <c r="V281" t="str">
        <f t="shared" si="66"/>
        <v>FALSE</v>
      </c>
      <c r="W281">
        <v>1</v>
      </c>
      <c r="AC281" t="s">
        <v>105</v>
      </c>
      <c r="AD281">
        <f t="shared" si="67"/>
        <v>3</v>
      </c>
      <c r="AE281" t="str">
        <f t="shared" si="72"/>
        <v>POOR</v>
      </c>
      <c r="AF281" t="b">
        <f t="shared" si="73"/>
        <v>0</v>
      </c>
      <c r="AG281">
        <v>1</v>
      </c>
      <c r="AH281">
        <v>1</v>
      </c>
      <c r="AO281">
        <v>1</v>
      </c>
      <c r="AR281">
        <v>5</v>
      </c>
      <c r="AS281">
        <v>4</v>
      </c>
      <c r="AT281">
        <v>5</v>
      </c>
      <c r="AU281">
        <v>3</v>
      </c>
      <c r="AV281">
        <v>5</v>
      </c>
      <c r="AW281">
        <v>5</v>
      </c>
      <c r="AX281">
        <v>5</v>
      </c>
      <c r="AY281">
        <v>2</v>
      </c>
      <c r="AZ281">
        <v>5</v>
      </c>
      <c r="BA281">
        <v>5</v>
      </c>
      <c r="BB281">
        <v>3</v>
      </c>
      <c r="BC281">
        <v>4</v>
      </c>
      <c r="BD281">
        <v>3</v>
      </c>
      <c r="BE281">
        <v>2</v>
      </c>
      <c r="BF281">
        <v>5</v>
      </c>
      <c r="BG281">
        <v>2</v>
      </c>
      <c r="BH281">
        <v>2</v>
      </c>
      <c r="BI281">
        <v>3</v>
      </c>
      <c r="BJ281">
        <v>2</v>
      </c>
      <c r="BK281">
        <v>4</v>
      </c>
      <c r="BL281">
        <f t="shared" si="68"/>
        <v>1</v>
      </c>
      <c r="BM281" t="str">
        <f t="shared" si="69"/>
        <v/>
      </c>
      <c r="BN281">
        <v>4</v>
      </c>
      <c r="BO281">
        <v>2</v>
      </c>
      <c r="BP281" t="str">
        <f t="shared" si="70"/>
        <v>OK</v>
      </c>
      <c r="BQ281">
        <v>1</v>
      </c>
      <c r="BR281">
        <v>1</v>
      </c>
      <c r="BS281">
        <v>1</v>
      </c>
      <c r="BU281">
        <v>1</v>
      </c>
      <c r="BV281">
        <v>1</v>
      </c>
      <c r="BX281">
        <v>1</v>
      </c>
      <c r="BZ281">
        <v>1</v>
      </c>
      <c r="CA281">
        <f t="shared" si="71"/>
        <v>1</v>
      </c>
      <c r="CB281">
        <v>1</v>
      </c>
      <c r="CC281">
        <v>1</v>
      </c>
      <c r="CE281">
        <v>1</v>
      </c>
      <c r="CF281">
        <v>1</v>
      </c>
      <c r="CJ281" t="s">
        <v>554</v>
      </c>
      <c r="CK281" s="1">
        <v>42385</v>
      </c>
      <c r="CL281" s="2">
        <v>0.54417824074074073</v>
      </c>
    </row>
    <row r="282" spans="1:90" x14ac:dyDescent="0.3">
      <c r="A282" t="s">
        <v>555</v>
      </c>
      <c r="B282">
        <f t="shared" si="58"/>
        <v>1</v>
      </c>
      <c r="C282">
        <v>2016</v>
      </c>
      <c r="D282" t="s">
        <v>75</v>
      </c>
      <c r="E282" t="s">
        <v>76</v>
      </c>
      <c r="F282" t="s">
        <v>86</v>
      </c>
      <c r="G282">
        <f t="shared" si="59"/>
        <v>2</v>
      </c>
      <c r="H282">
        <f t="shared" si="60"/>
        <v>1</v>
      </c>
      <c r="I282">
        <f t="shared" si="61"/>
        <v>1</v>
      </c>
      <c r="J282">
        <f t="shared" si="62"/>
        <v>0</v>
      </c>
      <c r="M282" t="s">
        <v>78</v>
      </c>
      <c r="P282" t="s">
        <v>79</v>
      </c>
      <c r="R282" t="s">
        <v>81</v>
      </c>
      <c r="S282">
        <f t="shared" si="63"/>
        <v>1</v>
      </c>
      <c r="T282">
        <f t="shared" si="64"/>
        <v>3</v>
      </c>
      <c r="U282" t="str">
        <f t="shared" si="65"/>
        <v>NO</v>
      </c>
      <c r="V282" t="str">
        <f t="shared" si="66"/>
        <v>FALSE</v>
      </c>
      <c r="W282">
        <v>1</v>
      </c>
      <c r="AC282" t="s">
        <v>91</v>
      </c>
      <c r="AD282">
        <f t="shared" si="67"/>
        <v>3</v>
      </c>
      <c r="AE282" t="str">
        <f t="shared" si="72"/>
        <v>POOR</v>
      </c>
      <c r="AF282" t="b">
        <f t="shared" si="73"/>
        <v>1</v>
      </c>
      <c r="AM282">
        <v>1</v>
      </c>
      <c r="AN282">
        <v>1</v>
      </c>
      <c r="AO282">
        <v>1</v>
      </c>
      <c r="AR282">
        <v>2</v>
      </c>
      <c r="AS282">
        <v>4</v>
      </c>
      <c r="AT282">
        <v>2</v>
      </c>
      <c r="AU282">
        <v>1</v>
      </c>
      <c r="AV282">
        <v>1</v>
      </c>
      <c r="AW282">
        <v>1</v>
      </c>
      <c r="AX282">
        <v>1</v>
      </c>
      <c r="AY282">
        <v>2</v>
      </c>
      <c r="AZ282">
        <v>2</v>
      </c>
      <c r="BA282">
        <v>5</v>
      </c>
      <c r="BB282">
        <v>3</v>
      </c>
      <c r="BC282">
        <v>2</v>
      </c>
      <c r="BD282">
        <v>2</v>
      </c>
      <c r="BE282">
        <v>2</v>
      </c>
      <c r="BF282">
        <v>4</v>
      </c>
      <c r="BG282">
        <v>2</v>
      </c>
      <c r="BH282">
        <v>2</v>
      </c>
      <c r="BI282">
        <v>4</v>
      </c>
      <c r="BJ282">
        <v>4</v>
      </c>
      <c r="BK282">
        <v>2</v>
      </c>
      <c r="BL282" t="str">
        <f t="shared" si="68"/>
        <v/>
      </c>
      <c r="BM282">
        <f t="shared" si="69"/>
        <v>1</v>
      </c>
      <c r="BN282">
        <v>1</v>
      </c>
      <c r="BO282">
        <v>1</v>
      </c>
      <c r="BP282" t="str">
        <f t="shared" si="70"/>
        <v>NONE</v>
      </c>
      <c r="BZ282">
        <v>1</v>
      </c>
      <c r="CA282">
        <f t="shared" si="71"/>
        <v>0</v>
      </c>
      <c r="CB282">
        <v>1</v>
      </c>
      <c r="CE282">
        <v>1</v>
      </c>
      <c r="CF282">
        <v>1</v>
      </c>
      <c r="CJ282" t="s">
        <v>556</v>
      </c>
      <c r="CK282" s="1">
        <v>42385</v>
      </c>
      <c r="CL282" s="2">
        <v>0.55454861111111109</v>
      </c>
    </row>
    <row r="283" spans="1:90" x14ac:dyDescent="0.3">
      <c r="A283" t="s">
        <v>557</v>
      </c>
      <c r="B283">
        <f t="shared" si="58"/>
        <v>0</v>
      </c>
      <c r="C283">
        <v>2016</v>
      </c>
      <c r="D283" t="s">
        <v>75</v>
      </c>
      <c r="E283" t="s">
        <v>85</v>
      </c>
      <c r="F283" t="s">
        <v>77</v>
      </c>
      <c r="G283">
        <f t="shared" si="59"/>
        <v>7</v>
      </c>
      <c r="H283">
        <f t="shared" si="60"/>
        <v>0</v>
      </c>
      <c r="I283">
        <f t="shared" si="61"/>
        <v>0</v>
      </c>
      <c r="J283">
        <f t="shared" si="62"/>
        <v>0</v>
      </c>
      <c r="P283" t="s">
        <v>90</v>
      </c>
      <c r="R283" t="s">
        <v>96</v>
      </c>
      <c r="S283">
        <f t="shared" si="63"/>
        <v>0</v>
      </c>
      <c r="T283">
        <f t="shared" si="64"/>
        <v>1</v>
      </c>
      <c r="U283" t="str">
        <f t="shared" si="65"/>
        <v>NO</v>
      </c>
      <c r="V283" t="str">
        <f t="shared" si="66"/>
        <v>FALSE</v>
      </c>
      <c r="W283">
        <v>1</v>
      </c>
      <c r="AC283" t="s">
        <v>102</v>
      </c>
      <c r="AD283">
        <f t="shared" si="67"/>
        <v>8</v>
      </c>
      <c r="AE283" t="str">
        <f t="shared" si="72"/>
        <v>GOOD</v>
      </c>
      <c r="AF283" t="b">
        <f t="shared" si="73"/>
        <v>0</v>
      </c>
      <c r="AG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R283">
        <v>4</v>
      </c>
      <c r="AS283">
        <v>2</v>
      </c>
      <c r="AT283">
        <v>4</v>
      </c>
      <c r="AU283">
        <v>2</v>
      </c>
      <c r="AV283">
        <v>2</v>
      </c>
      <c r="AW283">
        <v>3</v>
      </c>
      <c r="AX283">
        <v>4</v>
      </c>
      <c r="AY283">
        <v>3</v>
      </c>
      <c r="AZ283">
        <v>4</v>
      </c>
      <c r="BA283">
        <v>5</v>
      </c>
      <c r="BB283">
        <v>4</v>
      </c>
      <c r="BC283">
        <v>4</v>
      </c>
      <c r="BD283">
        <v>4</v>
      </c>
      <c r="BE283">
        <v>3</v>
      </c>
      <c r="BF283">
        <v>4</v>
      </c>
      <c r="BG283">
        <v>2</v>
      </c>
      <c r="BH283">
        <v>2</v>
      </c>
      <c r="BI283">
        <v>4</v>
      </c>
      <c r="BJ283">
        <v>5</v>
      </c>
      <c r="BK283">
        <v>4</v>
      </c>
      <c r="BL283">
        <f t="shared" si="68"/>
        <v>1</v>
      </c>
      <c r="BM283" t="str">
        <f t="shared" si="69"/>
        <v/>
      </c>
      <c r="BN283">
        <v>2</v>
      </c>
      <c r="BO283">
        <v>3</v>
      </c>
      <c r="BP283" t="str">
        <f t="shared" si="70"/>
        <v>OK</v>
      </c>
      <c r="BW283">
        <v>1</v>
      </c>
      <c r="BX283">
        <v>1</v>
      </c>
      <c r="BZ283">
        <v>1</v>
      </c>
      <c r="CA283">
        <f t="shared" si="71"/>
        <v>1</v>
      </c>
      <c r="CB283">
        <v>1</v>
      </c>
      <c r="CD283">
        <v>1</v>
      </c>
      <c r="CE283">
        <v>1</v>
      </c>
      <c r="CF283">
        <v>1</v>
      </c>
      <c r="CH283">
        <v>1</v>
      </c>
      <c r="CJ283" t="s">
        <v>558</v>
      </c>
      <c r="CK283" s="1">
        <v>42385</v>
      </c>
      <c r="CL283" s="2">
        <v>0.57668981481481485</v>
      </c>
    </row>
    <row r="284" spans="1:90" x14ac:dyDescent="0.3">
      <c r="A284" t="s">
        <v>559</v>
      </c>
      <c r="B284">
        <f t="shared" si="58"/>
        <v>0</v>
      </c>
      <c r="C284">
        <v>2016</v>
      </c>
      <c r="D284" t="s">
        <v>75</v>
      </c>
      <c r="E284" t="s">
        <v>85</v>
      </c>
      <c r="F284" t="s">
        <v>86</v>
      </c>
      <c r="G284">
        <f t="shared" si="59"/>
        <v>2</v>
      </c>
      <c r="H284">
        <f t="shared" si="60"/>
        <v>1</v>
      </c>
      <c r="I284">
        <f t="shared" si="61"/>
        <v>1</v>
      </c>
      <c r="J284">
        <f t="shared" si="62"/>
        <v>0</v>
      </c>
      <c r="P284" t="s">
        <v>79</v>
      </c>
      <c r="Q284" t="s">
        <v>80</v>
      </c>
      <c r="R284" t="s">
        <v>81</v>
      </c>
      <c r="S284">
        <f t="shared" si="63"/>
        <v>1</v>
      </c>
      <c r="T284">
        <f t="shared" si="64"/>
        <v>4</v>
      </c>
      <c r="U284" t="str">
        <f t="shared" si="65"/>
        <v>YES</v>
      </c>
      <c r="V284" t="str">
        <f t="shared" si="66"/>
        <v>FALSE</v>
      </c>
      <c r="W284">
        <v>1</v>
      </c>
      <c r="AC284" t="s">
        <v>87</v>
      </c>
      <c r="AD284">
        <f t="shared" si="67"/>
        <v>2</v>
      </c>
      <c r="AE284" t="str">
        <f t="shared" si="72"/>
        <v>POOR</v>
      </c>
      <c r="AF284" t="b">
        <f t="shared" si="73"/>
        <v>1</v>
      </c>
      <c r="AH284">
        <v>1</v>
      </c>
      <c r="AO284">
        <v>1</v>
      </c>
      <c r="AR284">
        <v>2</v>
      </c>
      <c r="AS284">
        <v>2</v>
      </c>
      <c r="AT284">
        <v>2</v>
      </c>
      <c r="AU284">
        <v>1</v>
      </c>
      <c r="AV284">
        <v>1</v>
      </c>
      <c r="AW284">
        <v>2</v>
      </c>
      <c r="AX284">
        <v>5</v>
      </c>
      <c r="AY284">
        <v>3</v>
      </c>
      <c r="AZ284">
        <v>5</v>
      </c>
      <c r="BA284">
        <v>5</v>
      </c>
      <c r="BB284">
        <v>2</v>
      </c>
      <c r="BC284">
        <v>2</v>
      </c>
      <c r="BD284">
        <v>2</v>
      </c>
      <c r="BE284">
        <v>2</v>
      </c>
      <c r="BF284">
        <v>4</v>
      </c>
      <c r="BG284">
        <v>2</v>
      </c>
      <c r="BH284">
        <v>3</v>
      </c>
      <c r="BI284">
        <v>3</v>
      </c>
      <c r="BJ284">
        <v>4</v>
      </c>
      <c r="BK284">
        <v>3</v>
      </c>
      <c r="BL284" t="str">
        <f t="shared" si="68"/>
        <v/>
      </c>
      <c r="BM284" t="str">
        <f t="shared" si="69"/>
        <v/>
      </c>
      <c r="BN284">
        <v>1</v>
      </c>
      <c r="BO284">
        <v>3</v>
      </c>
      <c r="BP284" t="str">
        <f t="shared" si="70"/>
        <v>NONE</v>
      </c>
      <c r="BQ284">
        <v>1</v>
      </c>
      <c r="BU284">
        <v>1</v>
      </c>
      <c r="BZ284">
        <v>1</v>
      </c>
      <c r="CA284">
        <f t="shared" si="71"/>
        <v>1</v>
      </c>
      <c r="CD284">
        <v>1</v>
      </c>
      <c r="CE284">
        <v>1</v>
      </c>
      <c r="CF284">
        <v>1</v>
      </c>
      <c r="CJ284" t="s">
        <v>560</v>
      </c>
      <c r="CK284" s="1">
        <v>42385</v>
      </c>
      <c r="CL284" s="2">
        <v>0.59100694444444446</v>
      </c>
    </row>
    <row r="285" spans="1:90" x14ac:dyDescent="0.3">
      <c r="A285" t="s">
        <v>561</v>
      </c>
      <c r="B285">
        <f t="shared" si="58"/>
        <v>0</v>
      </c>
      <c r="C285">
        <v>2016</v>
      </c>
      <c r="D285" t="s">
        <v>75</v>
      </c>
      <c r="E285" t="s">
        <v>76</v>
      </c>
      <c r="F285" t="s">
        <v>77</v>
      </c>
      <c r="G285">
        <f t="shared" si="59"/>
        <v>7</v>
      </c>
      <c r="H285">
        <f t="shared" si="60"/>
        <v>0</v>
      </c>
      <c r="I285">
        <f t="shared" si="61"/>
        <v>1</v>
      </c>
      <c r="J285">
        <f t="shared" si="62"/>
        <v>1</v>
      </c>
      <c r="P285" t="s">
        <v>79</v>
      </c>
      <c r="Q285" t="s">
        <v>293</v>
      </c>
      <c r="R285" t="s">
        <v>90</v>
      </c>
      <c r="S285">
        <f t="shared" si="63"/>
        <v>0</v>
      </c>
      <c r="T285">
        <f t="shared" si="64"/>
        <v>2</v>
      </c>
      <c r="U285" t="str">
        <f t="shared" si="65"/>
        <v>NO</v>
      </c>
      <c r="V285" t="str">
        <f t="shared" si="66"/>
        <v>FALSE</v>
      </c>
      <c r="W285">
        <v>1</v>
      </c>
      <c r="AC285" t="s">
        <v>102</v>
      </c>
      <c r="AD285">
        <f t="shared" si="67"/>
        <v>1</v>
      </c>
      <c r="AE285" t="str">
        <f t="shared" si="72"/>
        <v>POOR</v>
      </c>
      <c r="AF285" t="b">
        <f t="shared" si="73"/>
        <v>1</v>
      </c>
      <c r="AM285">
        <v>1</v>
      </c>
      <c r="AR285">
        <v>3</v>
      </c>
      <c r="AS285">
        <v>5</v>
      </c>
      <c r="AT285">
        <v>4</v>
      </c>
      <c r="AU285">
        <v>1</v>
      </c>
      <c r="AV285">
        <v>1</v>
      </c>
      <c r="AW285">
        <v>3</v>
      </c>
      <c r="AX285">
        <v>3</v>
      </c>
      <c r="AY285">
        <v>2</v>
      </c>
      <c r="AZ285">
        <v>4</v>
      </c>
      <c r="BA285">
        <v>5</v>
      </c>
      <c r="BB285">
        <v>5</v>
      </c>
      <c r="BC285">
        <v>3</v>
      </c>
      <c r="BD285">
        <v>3</v>
      </c>
      <c r="BE285">
        <v>3</v>
      </c>
      <c r="BF285">
        <v>4</v>
      </c>
      <c r="BG285">
        <v>3</v>
      </c>
      <c r="BH285">
        <v>3</v>
      </c>
      <c r="BI285">
        <v>4</v>
      </c>
      <c r="BJ285">
        <v>5</v>
      </c>
      <c r="BK285">
        <v>3</v>
      </c>
      <c r="BL285" t="str">
        <f t="shared" si="68"/>
        <v/>
      </c>
      <c r="BM285" t="str">
        <f t="shared" si="69"/>
        <v/>
      </c>
      <c r="BN285">
        <v>2</v>
      </c>
      <c r="BO285">
        <v>2</v>
      </c>
      <c r="BP285" t="str">
        <f t="shared" si="70"/>
        <v>NONE</v>
      </c>
      <c r="CA285">
        <f t="shared" si="71"/>
        <v>0</v>
      </c>
      <c r="CB285">
        <v>1</v>
      </c>
      <c r="CE285">
        <v>1</v>
      </c>
      <c r="CF285">
        <v>1</v>
      </c>
      <c r="CJ285" t="s">
        <v>562</v>
      </c>
      <c r="CK285" s="1">
        <v>42385</v>
      </c>
      <c r="CL285" s="2">
        <v>0.5915393518518518</v>
      </c>
    </row>
    <row r="286" spans="1:90" x14ac:dyDescent="0.3">
      <c r="A286" t="s">
        <v>563</v>
      </c>
      <c r="B286">
        <f t="shared" si="58"/>
        <v>0</v>
      </c>
      <c r="C286">
        <v>2016</v>
      </c>
      <c r="D286" t="s">
        <v>75</v>
      </c>
      <c r="E286" t="s">
        <v>99</v>
      </c>
      <c r="F286" t="s">
        <v>77</v>
      </c>
      <c r="G286">
        <f t="shared" si="59"/>
        <v>7</v>
      </c>
      <c r="H286">
        <f t="shared" si="60"/>
        <v>1</v>
      </c>
      <c r="I286">
        <f t="shared" si="61"/>
        <v>1</v>
      </c>
      <c r="J286">
        <f t="shared" si="62"/>
        <v>0</v>
      </c>
      <c r="P286" t="s">
        <v>79</v>
      </c>
      <c r="R286" t="s">
        <v>81</v>
      </c>
      <c r="S286">
        <f t="shared" si="63"/>
        <v>1</v>
      </c>
      <c r="T286">
        <f t="shared" si="64"/>
        <v>3</v>
      </c>
      <c r="U286" t="str">
        <f t="shared" si="65"/>
        <v>NO</v>
      </c>
      <c r="V286" t="str">
        <f t="shared" si="66"/>
        <v>FALSE</v>
      </c>
      <c r="W286">
        <v>1</v>
      </c>
      <c r="AC286" t="s">
        <v>102</v>
      </c>
      <c r="AD286">
        <f t="shared" si="67"/>
        <v>3</v>
      </c>
      <c r="AE286" t="str">
        <f t="shared" si="72"/>
        <v>POOR</v>
      </c>
      <c r="AF286" t="b">
        <f t="shared" si="73"/>
        <v>1</v>
      </c>
      <c r="AH286">
        <v>1</v>
      </c>
      <c r="AN286">
        <v>1</v>
      </c>
      <c r="AO286">
        <v>1</v>
      </c>
      <c r="AR286">
        <v>2</v>
      </c>
      <c r="AS286">
        <v>4</v>
      </c>
      <c r="AT286">
        <v>4</v>
      </c>
      <c r="AU286">
        <v>1</v>
      </c>
      <c r="AV286">
        <v>3</v>
      </c>
      <c r="AW286">
        <v>3</v>
      </c>
      <c r="AX286">
        <v>4</v>
      </c>
      <c r="AY286">
        <v>4</v>
      </c>
      <c r="AZ286">
        <v>4</v>
      </c>
      <c r="BA286">
        <v>1</v>
      </c>
      <c r="BB286">
        <v>2</v>
      </c>
      <c r="BC286">
        <v>3</v>
      </c>
      <c r="BD286">
        <v>1</v>
      </c>
      <c r="BE286">
        <v>2</v>
      </c>
      <c r="BF286">
        <v>3</v>
      </c>
      <c r="BG286">
        <v>2</v>
      </c>
      <c r="BH286">
        <v>2</v>
      </c>
      <c r="BI286">
        <v>4</v>
      </c>
      <c r="BJ286">
        <v>4</v>
      </c>
      <c r="BK286">
        <v>2</v>
      </c>
      <c r="BL286" t="str">
        <f t="shared" si="68"/>
        <v/>
      </c>
      <c r="BM286">
        <f t="shared" si="69"/>
        <v>1</v>
      </c>
      <c r="BN286">
        <v>4</v>
      </c>
      <c r="BO286">
        <v>1</v>
      </c>
      <c r="BP286" t="str">
        <f t="shared" si="70"/>
        <v>OK</v>
      </c>
      <c r="BX286">
        <v>1</v>
      </c>
      <c r="BY286">
        <v>1</v>
      </c>
      <c r="CA286">
        <f t="shared" si="71"/>
        <v>0</v>
      </c>
      <c r="CE286">
        <v>1</v>
      </c>
      <c r="CF286">
        <v>1</v>
      </c>
      <c r="CJ286" t="s">
        <v>564</v>
      </c>
      <c r="CK286" s="1">
        <v>42385</v>
      </c>
      <c r="CL286" s="2">
        <v>0.59505787037037039</v>
      </c>
    </row>
    <row r="287" spans="1:90" x14ac:dyDescent="0.3">
      <c r="A287" t="s">
        <v>565</v>
      </c>
      <c r="B287">
        <f t="shared" si="58"/>
        <v>0</v>
      </c>
      <c r="C287">
        <v>2016</v>
      </c>
      <c r="D287" t="s">
        <v>75</v>
      </c>
      <c r="E287" t="s">
        <v>76</v>
      </c>
      <c r="F287" t="s">
        <v>86</v>
      </c>
      <c r="G287">
        <f t="shared" si="59"/>
        <v>2</v>
      </c>
      <c r="H287">
        <f t="shared" si="60"/>
        <v>1</v>
      </c>
      <c r="I287">
        <f t="shared" si="61"/>
        <v>1</v>
      </c>
      <c r="J287">
        <f t="shared" si="62"/>
        <v>0</v>
      </c>
      <c r="P287" t="s">
        <v>79</v>
      </c>
      <c r="Q287" t="s">
        <v>293</v>
      </c>
      <c r="R287" t="s">
        <v>81</v>
      </c>
      <c r="S287">
        <f t="shared" si="63"/>
        <v>1</v>
      </c>
      <c r="T287">
        <f t="shared" si="64"/>
        <v>3</v>
      </c>
      <c r="U287" t="str">
        <f t="shared" si="65"/>
        <v>NO</v>
      </c>
      <c r="V287" t="str">
        <f t="shared" si="66"/>
        <v>FALSE</v>
      </c>
      <c r="W287">
        <v>1</v>
      </c>
      <c r="AC287" t="s">
        <v>82</v>
      </c>
      <c r="AD287">
        <f t="shared" si="67"/>
        <v>2</v>
      </c>
      <c r="AE287" t="str">
        <f t="shared" si="72"/>
        <v>POOR</v>
      </c>
      <c r="AF287" t="b">
        <f t="shared" si="73"/>
        <v>0</v>
      </c>
      <c r="AI287">
        <v>1</v>
      </c>
      <c r="AM287">
        <v>1</v>
      </c>
      <c r="AR287">
        <v>3</v>
      </c>
      <c r="AS287">
        <v>2</v>
      </c>
      <c r="AT287">
        <v>4</v>
      </c>
      <c r="AU287">
        <v>3</v>
      </c>
      <c r="AV287">
        <v>2</v>
      </c>
      <c r="AW287">
        <v>3</v>
      </c>
      <c r="AX287">
        <v>5</v>
      </c>
      <c r="AY287">
        <v>4</v>
      </c>
      <c r="AZ287">
        <v>5</v>
      </c>
      <c r="BA287">
        <v>5</v>
      </c>
      <c r="BB287">
        <v>4</v>
      </c>
      <c r="BC287">
        <v>4</v>
      </c>
      <c r="BD287">
        <v>2</v>
      </c>
      <c r="BE287">
        <v>4</v>
      </c>
      <c r="BF287">
        <v>4</v>
      </c>
      <c r="BG287">
        <v>3</v>
      </c>
      <c r="BH287">
        <v>4</v>
      </c>
      <c r="BI287">
        <v>3</v>
      </c>
      <c r="BJ287">
        <v>3</v>
      </c>
      <c r="BK287">
        <v>3</v>
      </c>
      <c r="BL287" t="str">
        <f t="shared" si="68"/>
        <v/>
      </c>
      <c r="BM287" t="str">
        <f t="shared" si="69"/>
        <v/>
      </c>
      <c r="BN287">
        <v>1</v>
      </c>
      <c r="BO287">
        <v>3</v>
      </c>
      <c r="BP287" t="str">
        <f t="shared" si="70"/>
        <v>NONE</v>
      </c>
      <c r="BZ287">
        <v>1</v>
      </c>
      <c r="CA287">
        <f t="shared" si="71"/>
        <v>0</v>
      </c>
      <c r="CB287">
        <v>1</v>
      </c>
      <c r="CE287">
        <v>1</v>
      </c>
      <c r="CJ287" t="s">
        <v>566</v>
      </c>
      <c r="CK287" s="1">
        <v>42385</v>
      </c>
      <c r="CL287" s="2">
        <v>0.60083333333333333</v>
      </c>
    </row>
    <row r="288" spans="1:90" x14ac:dyDescent="0.3">
      <c r="A288" t="s">
        <v>567</v>
      </c>
      <c r="B288">
        <f t="shared" si="58"/>
        <v>2</v>
      </c>
      <c r="C288">
        <v>2016</v>
      </c>
      <c r="D288" t="s">
        <v>75</v>
      </c>
      <c r="E288" t="s">
        <v>76</v>
      </c>
      <c r="F288" t="s">
        <v>86</v>
      </c>
      <c r="G288">
        <f t="shared" si="59"/>
        <v>2</v>
      </c>
      <c r="H288">
        <f t="shared" si="60"/>
        <v>0</v>
      </c>
      <c r="I288">
        <f t="shared" si="61"/>
        <v>0</v>
      </c>
      <c r="J288">
        <f t="shared" si="62"/>
        <v>0</v>
      </c>
      <c r="M288" t="s">
        <v>78</v>
      </c>
      <c r="N288" t="s">
        <v>78</v>
      </c>
      <c r="P288" t="s">
        <v>79</v>
      </c>
      <c r="R288" t="s">
        <v>96</v>
      </c>
      <c r="S288">
        <f t="shared" si="63"/>
        <v>0</v>
      </c>
      <c r="T288">
        <f t="shared" si="64"/>
        <v>1</v>
      </c>
      <c r="U288" t="str">
        <f t="shared" si="65"/>
        <v>NO</v>
      </c>
      <c r="V288" t="str">
        <f t="shared" si="66"/>
        <v>FALSE</v>
      </c>
      <c r="Y288">
        <v>1</v>
      </c>
      <c r="AC288" t="s">
        <v>109</v>
      </c>
      <c r="AD288">
        <f t="shared" si="67"/>
        <v>0</v>
      </c>
      <c r="AE288" t="str">
        <f t="shared" si="72"/>
        <v>POOR</v>
      </c>
      <c r="AF288" t="b">
        <f t="shared" si="73"/>
        <v>1</v>
      </c>
      <c r="AR288">
        <v>3</v>
      </c>
      <c r="AS288">
        <v>3</v>
      </c>
      <c r="AT288">
        <v>4</v>
      </c>
      <c r="AU288">
        <v>1</v>
      </c>
      <c r="AV288">
        <v>1</v>
      </c>
      <c r="AW288">
        <v>3</v>
      </c>
      <c r="AX288">
        <v>4</v>
      </c>
      <c r="AY288">
        <v>3</v>
      </c>
      <c r="AZ288">
        <v>5</v>
      </c>
      <c r="BA288">
        <v>4</v>
      </c>
      <c r="BB288">
        <v>4</v>
      </c>
      <c r="BC288">
        <v>4</v>
      </c>
      <c r="BD288">
        <v>3</v>
      </c>
      <c r="BE288">
        <v>4</v>
      </c>
      <c r="BF288">
        <v>4</v>
      </c>
      <c r="BG288">
        <v>3</v>
      </c>
      <c r="BH288">
        <v>3</v>
      </c>
      <c r="BI288">
        <v>4</v>
      </c>
      <c r="BJ288">
        <v>4</v>
      </c>
      <c r="BK288">
        <v>4</v>
      </c>
      <c r="BL288">
        <f t="shared" si="68"/>
        <v>1</v>
      </c>
      <c r="BM288" t="str">
        <f t="shared" si="69"/>
        <v/>
      </c>
      <c r="BN288">
        <v>3</v>
      </c>
      <c r="BO288">
        <v>3</v>
      </c>
      <c r="BP288" t="str">
        <f t="shared" si="70"/>
        <v>NONE</v>
      </c>
      <c r="BQ288">
        <v>1</v>
      </c>
      <c r="BU288">
        <v>1</v>
      </c>
      <c r="BW288">
        <v>1</v>
      </c>
      <c r="BX288">
        <v>1</v>
      </c>
      <c r="CA288">
        <f t="shared" si="71"/>
        <v>1</v>
      </c>
      <c r="CC288">
        <v>1</v>
      </c>
      <c r="CE288">
        <v>1</v>
      </c>
      <c r="CF288">
        <v>1</v>
      </c>
      <c r="CJ288" t="s">
        <v>568</v>
      </c>
      <c r="CK288" s="1">
        <v>42385</v>
      </c>
      <c r="CL288" s="2">
        <v>0.61726851851851849</v>
      </c>
    </row>
    <row r="289" spans="1:90" x14ac:dyDescent="0.3">
      <c r="A289" t="s">
        <v>569</v>
      </c>
      <c r="B289">
        <f t="shared" si="58"/>
        <v>5</v>
      </c>
      <c r="C289">
        <v>2016</v>
      </c>
      <c r="D289" t="s">
        <v>75</v>
      </c>
      <c r="E289" t="s">
        <v>76</v>
      </c>
      <c r="F289" t="s">
        <v>77</v>
      </c>
      <c r="G289">
        <f t="shared" si="59"/>
        <v>7</v>
      </c>
      <c r="H289">
        <f t="shared" si="60"/>
        <v>1</v>
      </c>
      <c r="I289">
        <f t="shared" si="61"/>
        <v>1</v>
      </c>
      <c r="J289">
        <f t="shared" si="62"/>
        <v>0</v>
      </c>
      <c r="K289" t="s">
        <v>78</v>
      </c>
      <c r="L289" t="s">
        <v>78</v>
      </c>
      <c r="M289" t="s">
        <v>78</v>
      </c>
      <c r="N289" t="s">
        <v>78</v>
      </c>
      <c r="O289" t="s">
        <v>78</v>
      </c>
      <c r="P289" t="s">
        <v>79</v>
      </c>
      <c r="Q289" t="s">
        <v>80</v>
      </c>
      <c r="R289" t="s">
        <v>81</v>
      </c>
      <c r="S289">
        <f t="shared" si="63"/>
        <v>1</v>
      </c>
      <c r="T289">
        <f t="shared" si="64"/>
        <v>4</v>
      </c>
      <c r="U289" t="str">
        <f t="shared" si="65"/>
        <v>YES</v>
      </c>
      <c r="V289" t="str">
        <f t="shared" si="66"/>
        <v>FALSE</v>
      </c>
      <c r="W289">
        <v>1</v>
      </c>
      <c r="AC289" t="s">
        <v>82</v>
      </c>
      <c r="AD289">
        <f t="shared" si="67"/>
        <v>1</v>
      </c>
      <c r="AE289" t="str">
        <f t="shared" si="72"/>
        <v>POOR</v>
      </c>
      <c r="AF289" t="b">
        <f t="shared" si="73"/>
        <v>1</v>
      </c>
      <c r="AN289">
        <v>1</v>
      </c>
      <c r="AR289">
        <v>4</v>
      </c>
      <c r="AS289">
        <v>3</v>
      </c>
      <c r="AT289">
        <v>3</v>
      </c>
      <c r="AU289">
        <v>1</v>
      </c>
      <c r="AV289">
        <v>1</v>
      </c>
      <c r="AW289">
        <v>2</v>
      </c>
      <c r="AX289">
        <v>2</v>
      </c>
      <c r="AY289">
        <v>2</v>
      </c>
      <c r="AZ289">
        <v>4</v>
      </c>
      <c r="BA289">
        <v>2</v>
      </c>
      <c r="BB289">
        <v>3</v>
      </c>
      <c r="BC289">
        <v>2</v>
      </c>
      <c r="BD289">
        <v>2</v>
      </c>
      <c r="BE289">
        <v>2</v>
      </c>
      <c r="BF289">
        <v>3</v>
      </c>
      <c r="BG289">
        <v>2</v>
      </c>
      <c r="BH289">
        <v>2</v>
      </c>
      <c r="BI289">
        <v>2</v>
      </c>
      <c r="BJ289">
        <v>4</v>
      </c>
      <c r="BK289">
        <v>2</v>
      </c>
      <c r="BL289" t="str">
        <f t="shared" si="68"/>
        <v/>
      </c>
      <c r="BM289">
        <f t="shared" si="69"/>
        <v>1</v>
      </c>
      <c r="BN289">
        <v>1</v>
      </c>
      <c r="BO289">
        <v>1</v>
      </c>
      <c r="BP289" t="str">
        <f t="shared" si="70"/>
        <v>NONE</v>
      </c>
      <c r="BU289">
        <v>1</v>
      </c>
      <c r="BX289">
        <v>1</v>
      </c>
      <c r="CA289">
        <f t="shared" si="71"/>
        <v>0</v>
      </c>
      <c r="CC289">
        <v>1</v>
      </c>
      <c r="CE289">
        <v>1</v>
      </c>
      <c r="CF289">
        <v>1</v>
      </c>
      <c r="CJ289" t="s">
        <v>570</v>
      </c>
      <c r="CK289" s="1">
        <v>42385</v>
      </c>
      <c r="CL289" s="2">
        <v>0.64628472222222222</v>
      </c>
    </row>
    <row r="290" spans="1:90" x14ac:dyDescent="0.3">
      <c r="A290" t="s">
        <v>571</v>
      </c>
      <c r="B290">
        <f t="shared" si="58"/>
        <v>0</v>
      </c>
      <c r="C290">
        <v>2016</v>
      </c>
      <c r="D290" t="s">
        <v>75</v>
      </c>
      <c r="E290" t="s">
        <v>76</v>
      </c>
      <c r="F290" t="s">
        <v>204</v>
      </c>
      <c r="G290">
        <f t="shared" si="59"/>
        <v>5</v>
      </c>
      <c r="H290">
        <f t="shared" si="60"/>
        <v>0</v>
      </c>
      <c r="I290">
        <f t="shared" si="61"/>
        <v>1</v>
      </c>
      <c r="J290">
        <f t="shared" si="62"/>
        <v>1</v>
      </c>
      <c r="P290" t="s">
        <v>79</v>
      </c>
      <c r="Q290" t="s">
        <v>90</v>
      </c>
      <c r="R290" t="s">
        <v>126</v>
      </c>
      <c r="S290">
        <f t="shared" si="63"/>
        <v>0</v>
      </c>
      <c r="T290">
        <f t="shared" si="64"/>
        <v>2</v>
      </c>
      <c r="U290" t="str">
        <f t="shared" si="65"/>
        <v>NO</v>
      </c>
      <c r="V290" t="str">
        <f t="shared" si="66"/>
        <v>FALSE</v>
      </c>
      <c r="W290">
        <v>1</v>
      </c>
      <c r="AC290" t="s">
        <v>102</v>
      </c>
      <c r="AD290">
        <f t="shared" si="67"/>
        <v>0</v>
      </c>
      <c r="AE290" t="str">
        <f t="shared" si="72"/>
        <v>POOR</v>
      </c>
      <c r="AF290" t="b">
        <f t="shared" si="73"/>
        <v>1</v>
      </c>
      <c r="AR290">
        <v>3</v>
      </c>
      <c r="AS290">
        <v>4</v>
      </c>
      <c r="AT290">
        <v>5</v>
      </c>
      <c r="AU290">
        <v>2</v>
      </c>
      <c r="AV290">
        <v>2</v>
      </c>
      <c r="AW290">
        <v>4</v>
      </c>
      <c r="AX290">
        <v>4</v>
      </c>
      <c r="AY290">
        <v>2</v>
      </c>
      <c r="AZ290">
        <v>4</v>
      </c>
      <c r="BA290">
        <v>4</v>
      </c>
      <c r="BB290">
        <v>3</v>
      </c>
      <c r="BC290">
        <v>3</v>
      </c>
      <c r="BD290">
        <v>3</v>
      </c>
      <c r="BE290">
        <v>2</v>
      </c>
      <c r="BF290">
        <v>3</v>
      </c>
      <c r="BG290">
        <v>3</v>
      </c>
      <c r="BH290">
        <v>3</v>
      </c>
      <c r="BI290">
        <v>4</v>
      </c>
      <c r="BJ290">
        <v>4</v>
      </c>
      <c r="BK290">
        <v>4</v>
      </c>
      <c r="BL290">
        <f t="shared" si="68"/>
        <v>1</v>
      </c>
      <c r="BM290" t="str">
        <f t="shared" si="69"/>
        <v/>
      </c>
      <c r="BN290">
        <v>4</v>
      </c>
      <c r="BO290">
        <v>3</v>
      </c>
      <c r="BP290" t="str">
        <f t="shared" si="70"/>
        <v>OK</v>
      </c>
      <c r="BZ290">
        <v>1</v>
      </c>
      <c r="CA290">
        <f t="shared" si="71"/>
        <v>0</v>
      </c>
      <c r="CE290">
        <v>1</v>
      </c>
      <c r="CF290">
        <v>1</v>
      </c>
      <c r="CJ290" t="s">
        <v>572</v>
      </c>
      <c r="CK290" s="1">
        <v>42385</v>
      </c>
      <c r="CL290" s="2">
        <v>0.67125000000000001</v>
      </c>
    </row>
    <row r="291" spans="1:90" x14ac:dyDescent="0.3">
      <c r="A291" t="s">
        <v>573</v>
      </c>
      <c r="B291">
        <f t="shared" si="58"/>
        <v>0</v>
      </c>
      <c r="C291">
        <v>2016</v>
      </c>
      <c r="D291" t="s">
        <v>75</v>
      </c>
      <c r="E291" t="s">
        <v>99</v>
      </c>
      <c r="F291" t="s">
        <v>131</v>
      </c>
      <c r="G291">
        <f t="shared" si="59"/>
        <v>3</v>
      </c>
      <c r="H291">
        <f t="shared" si="60"/>
        <v>0</v>
      </c>
      <c r="I291">
        <f t="shared" si="61"/>
        <v>1</v>
      </c>
      <c r="J291">
        <f t="shared" si="62"/>
        <v>1</v>
      </c>
      <c r="P291" t="s">
        <v>79</v>
      </c>
      <c r="R291" t="s">
        <v>185</v>
      </c>
      <c r="S291">
        <f t="shared" si="63"/>
        <v>0</v>
      </c>
      <c r="T291">
        <f t="shared" si="64"/>
        <v>2</v>
      </c>
      <c r="U291" t="str">
        <f t="shared" si="65"/>
        <v>NO</v>
      </c>
      <c r="V291" t="str">
        <f t="shared" si="66"/>
        <v>FALSE</v>
      </c>
      <c r="W291">
        <v>1</v>
      </c>
      <c r="AC291" t="s">
        <v>105</v>
      </c>
      <c r="AD291">
        <f t="shared" si="67"/>
        <v>1</v>
      </c>
      <c r="AE291" t="str">
        <f t="shared" si="72"/>
        <v>POOR</v>
      </c>
      <c r="AF291" t="b">
        <f t="shared" si="73"/>
        <v>1</v>
      </c>
      <c r="AM291">
        <v>1</v>
      </c>
      <c r="AR291">
        <v>2</v>
      </c>
      <c r="AS291">
        <v>5</v>
      </c>
      <c r="AT291">
        <v>5</v>
      </c>
      <c r="AU291">
        <v>1</v>
      </c>
      <c r="AV291">
        <v>4</v>
      </c>
      <c r="AW291">
        <v>3</v>
      </c>
      <c r="AX291">
        <v>1</v>
      </c>
      <c r="AY291">
        <v>2</v>
      </c>
      <c r="AZ291">
        <v>5</v>
      </c>
      <c r="BA291">
        <v>5</v>
      </c>
      <c r="BB291">
        <v>2</v>
      </c>
      <c r="BC291">
        <v>2</v>
      </c>
      <c r="BD291">
        <v>1</v>
      </c>
      <c r="BE291">
        <v>2</v>
      </c>
      <c r="BF291">
        <v>5</v>
      </c>
      <c r="BG291">
        <v>1</v>
      </c>
      <c r="BH291">
        <v>2</v>
      </c>
      <c r="BI291">
        <v>5</v>
      </c>
      <c r="BJ291">
        <v>5</v>
      </c>
      <c r="BK291">
        <v>3</v>
      </c>
      <c r="BL291" t="str">
        <f t="shared" si="68"/>
        <v/>
      </c>
      <c r="BM291" t="str">
        <f t="shared" si="69"/>
        <v/>
      </c>
      <c r="BN291">
        <v>2</v>
      </c>
      <c r="BO291">
        <v>1</v>
      </c>
      <c r="BP291" t="str">
        <f t="shared" si="70"/>
        <v>NONE</v>
      </c>
      <c r="CA291">
        <f t="shared" si="71"/>
        <v>0</v>
      </c>
      <c r="CE291">
        <v>1</v>
      </c>
      <c r="CJ291" t="s">
        <v>574</v>
      </c>
      <c r="CK291" s="1">
        <v>42385</v>
      </c>
      <c r="CL291" s="2">
        <v>0.74993055555555566</v>
      </c>
    </row>
    <row r="292" spans="1:90" x14ac:dyDescent="0.3">
      <c r="A292" t="s">
        <v>575</v>
      </c>
      <c r="B292">
        <f t="shared" si="58"/>
        <v>5</v>
      </c>
      <c r="C292">
        <v>2016</v>
      </c>
      <c r="D292" t="s">
        <v>75</v>
      </c>
      <c r="E292" t="s">
        <v>99</v>
      </c>
      <c r="F292" t="s">
        <v>86</v>
      </c>
      <c r="G292">
        <f t="shared" si="59"/>
        <v>2</v>
      </c>
      <c r="H292">
        <f t="shared" si="60"/>
        <v>1</v>
      </c>
      <c r="I292">
        <f t="shared" si="61"/>
        <v>1</v>
      </c>
      <c r="J292">
        <f t="shared" si="62"/>
        <v>0</v>
      </c>
      <c r="K292" t="s">
        <v>78</v>
      </c>
      <c r="L292" t="s">
        <v>78</v>
      </c>
      <c r="M292" t="s">
        <v>78</v>
      </c>
      <c r="N292" t="s">
        <v>78</v>
      </c>
      <c r="O292" t="s">
        <v>78</v>
      </c>
      <c r="P292" t="s">
        <v>79</v>
      </c>
      <c r="Q292" t="s">
        <v>90</v>
      </c>
      <c r="R292" t="s">
        <v>81</v>
      </c>
      <c r="S292">
        <f t="shared" si="63"/>
        <v>1</v>
      </c>
      <c r="T292">
        <f t="shared" si="64"/>
        <v>3</v>
      </c>
      <c r="U292" t="str">
        <f t="shared" si="65"/>
        <v>NO</v>
      </c>
      <c r="V292" t="str">
        <f t="shared" si="66"/>
        <v>FALSE</v>
      </c>
      <c r="W292">
        <v>1</v>
      </c>
      <c r="AC292" t="s">
        <v>105</v>
      </c>
      <c r="AD292">
        <f t="shared" si="67"/>
        <v>3</v>
      </c>
      <c r="AE292" t="str">
        <f t="shared" si="72"/>
        <v>POOR</v>
      </c>
      <c r="AF292" t="b">
        <f t="shared" si="73"/>
        <v>1</v>
      </c>
      <c r="AH292">
        <v>1</v>
      </c>
      <c r="AM292">
        <v>1</v>
      </c>
      <c r="AN292">
        <v>1</v>
      </c>
      <c r="AR292">
        <v>4</v>
      </c>
      <c r="AS292">
        <v>1</v>
      </c>
      <c r="AT292">
        <v>4</v>
      </c>
      <c r="AU292">
        <v>2</v>
      </c>
      <c r="AV292">
        <v>2</v>
      </c>
      <c r="AW292">
        <v>3</v>
      </c>
      <c r="AX292">
        <v>4</v>
      </c>
      <c r="AY292">
        <v>2</v>
      </c>
      <c r="AZ292">
        <v>4</v>
      </c>
      <c r="BA292">
        <v>5</v>
      </c>
      <c r="BB292">
        <v>4</v>
      </c>
      <c r="BC292">
        <v>4</v>
      </c>
      <c r="BD292">
        <v>2</v>
      </c>
      <c r="BE292">
        <v>3</v>
      </c>
      <c r="BF292">
        <v>4</v>
      </c>
      <c r="BG292">
        <v>1</v>
      </c>
      <c r="BH292">
        <v>1</v>
      </c>
      <c r="BI292">
        <v>5</v>
      </c>
      <c r="BJ292">
        <v>4</v>
      </c>
      <c r="BK292">
        <v>2</v>
      </c>
      <c r="BL292" t="str">
        <f t="shared" si="68"/>
        <v/>
      </c>
      <c r="BM292">
        <f t="shared" si="69"/>
        <v>1</v>
      </c>
      <c r="BN292">
        <v>2</v>
      </c>
      <c r="BO292">
        <v>2</v>
      </c>
      <c r="BP292" t="str">
        <f t="shared" si="70"/>
        <v>NONE</v>
      </c>
      <c r="BQ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CA292">
        <f t="shared" si="71"/>
        <v>1</v>
      </c>
      <c r="CE292">
        <v>1</v>
      </c>
      <c r="CF292">
        <v>1</v>
      </c>
      <c r="CJ292" t="s">
        <v>576</v>
      </c>
      <c r="CK292" s="1">
        <v>42385</v>
      </c>
      <c r="CL292" s="2">
        <v>0.7637962962962962</v>
      </c>
    </row>
    <row r="293" spans="1:90" x14ac:dyDescent="0.3">
      <c r="A293" t="s">
        <v>577</v>
      </c>
      <c r="B293">
        <f t="shared" si="58"/>
        <v>3</v>
      </c>
      <c r="C293">
        <v>2016</v>
      </c>
      <c r="D293" t="s">
        <v>75</v>
      </c>
      <c r="E293" t="s">
        <v>99</v>
      </c>
      <c r="F293" t="s">
        <v>231</v>
      </c>
      <c r="G293">
        <f t="shared" si="59"/>
        <v>4</v>
      </c>
      <c r="H293">
        <f t="shared" si="60"/>
        <v>0</v>
      </c>
      <c r="I293">
        <f t="shared" si="61"/>
        <v>1</v>
      </c>
      <c r="J293">
        <f t="shared" si="62"/>
        <v>1</v>
      </c>
      <c r="K293" t="s">
        <v>78</v>
      </c>
      <c r="L293" t="s">
        <v>78</v>
      </c>
      <c r="N293" t="s">
        <v>78</v>
      </c>
      <c r="P293" t="s">
        <v>79</v>
      </c>
      <c r="Q293" t="s">
        <v>90</v>
      </c>
      <c r="R293" t="s">
        <v>113</v>
      </c>
      <c r="S293">
        <f t="shared" si="63"/>
        <v>0</v>
      </c>
      <c r="T293">
        <f t="shared" si="64"/>
        <v>2</v>
      </c>
      <c r="U293" t="str">
        <f t="shared" si="65"/>
        <v>NO</v>
      </c>
      <c r="V293" t="str">
        <f t="shared" si="66"/>
        <v>FALSE</v>
      </c>
      <c r="W293">
        <v>1</v>
      </c>
      <c r="AC293" t="s">
        <v>87</v>
      </c>
      <c r="AD293">
        <f t="shared" si="67"/>
        <v>5</v>
      </c>
      <c r="AE293" t="str">
        <f t="shared" si="72"/>
        <v>DECENT</v>
      </c>
      <c r="AF293" t="b">
        <f t="shared" si="73"/>
        <v>0</v>
      </c>
      <c r="AG293">
        <v>1</v>
      </c>
      <c r="AH293">
        <v>1</v>
      </c>
      <c r="AM293">
        <v>1</v>
      </c>
      <c r="AN293">
        <v>1</v>
      </c>
      <c r="AO293">
        <v>1</v>
      </c>
      <c r="AR293">
        <v>4</v>
      </c>
      <c r="AS293">
        <v>3</v>
      </c>
      <c r="AT293">
        <v>4</v>
      </c>
      <c r="AU293">
        <v>2</v>
      </c>
      <c r="AV293">
        <v>1</v>
      </c>
      <c r="AW293">
        <v>3</v>
      </c>
      <c r="AX293">
        <v>4</v>
      </c>
      <c r="AY293">
        <v>2</v>
      </c>
      <c r="AZ293">
        <v>2</v>
      </c>
      <c r="BA293">
        <v>4</v>
      </c>
      <c r="BB293">
        <v>4</v>
      </c>
      <c r="BC293">
        <v>4</v>
      </c>
      <c r="BD293">
        <v>4</v>
      </c>
      <c r="BE293">
        <v>2</v>
      </c>
      <c r="BF293">
        <v>4</v>
      </c>
      <c r="BG293">
        <v>3</v>
      </c>
      <c r="BH293">
        <v>4</v>
      </c>
      <c r="BI293">
        <v>4</v>
      </c>
      <c r="BJ293">
        <v>5</v>
      </c>
      <c r="BK293">
        <v>3</v>
      </c>
      <c r="BL293" t="str">
        <f t="shared" si="68"/>
        <v/>
      </c>
      <c r="BM293" t="str">
        <f t="shared" si="69"/>
        <v/>
      </c>
      <c r="BN293">
        <v>2</v>
      </c>
      <c r="BO293">
        <v>2</v>
      </c>
      <c r="BP293" t="str">
        <f t="shared" si="70"/>
        <v>NONE</v>
      </c>
      <c r="BS293">
        <v>1</v>
      </c>
      <c r="BU293">
        <v>1</v>
      </c>
      <c r="BW293">
        <v>1</v>
      </c>
      <c r="BX293">
        <v>1</v>
      </c>
      <c r="CA293">
        <f t="shared" si="71"/>
        <v>1</v>
      </c>
      <c r="CC293">
        <v>1</v>
      </c>
      <c r="CE293">
        <v>1</v>
      </c>
      <c r="CF293">
        <v>1</v>
      </c>
      <c r="CJ293" t="s">
        <v>578</v>
      </c>
      <c r="CK293" s="1">
        <v>42385</v>
      </c>
      <c r="CL293" s="2">
        <v>0.80224537037037036</v>
      </c>
    </row>
    <row r="294" spans="1:90" x14ac:dyDescent="0.3">
      <c r="A294" t="s">
        <v>579</v>
      </c>
      <c r="B294">
        <f t="shared" si="58"/>
        <v>0</v>
      </c>
      <c r="C294">
        <v>2016</v>
      </c>
      <c r="D294" t="s">
        <v>75</v>
      </c>
      <c r="E294" t="s">
        <v>85</v>
      </c>
      <c r="F294" t="s">
        <v>204</v>
      </c>
      <c r="G294">
        <f t="shared" si="59"/>
        <v>5</v>
      </c>
      <c r="H294">
        <f t="shared" si="60"/>
        <v>1</v>
      </c>
      <c r="I294">
        <f t="shared" si="61"/>
        <v>1</v>
      </c>
      <c r="J294">
        <f t="shared" si="62"/>
        <v>0</v>
      </c>
      <c r="P294" t="s">
        <v>79</v>
      </c>
      <c r="Q294" t="s">
        <v>90</v>
      </c>
      <c r="R294" t="s">
        <v>81</v>
      </c>
      <c r="S294">
        <f t="shared" si="63"/>
        <v>1</v>
      </c>
      <c r="T294">
        <f t="shared" si="64"/>
        <v>3</v>
      </c>
      <c r="U294" t="str">
        <f t="shared" si="65"/>
        <v>NO</v>
      </c>
      <c r="V294" t="str">
        <f t="shared" si="66"/>
        <v>FALSE</v>
      </c>
      <c r="W294">
        <v>1</v>
      </c>
      <c r="AC294" t="s">
        <v>87</v>
      </c>
      <c r="AD294">
        <f t="shared" si="67"/>
        <v>0</v>
      </c>
      <c r="AE294" t="str">
        <f t="shared" si="72"/>
        <v>POOR</v>
      </c>
      <c r="AF294" t="b">
        <f t="shared" si="73"/>
        <v>1</v>
      </c>
      <c r="BL294" t="str">
        <f t="shared" si="68"/>
        <v/>
      </c>
      <c r="BM294">
        <f t="shared" si="69"/>
        <v>1</v>
      </c>
      <c r="BP294" t="str">
        <f t="shared" si="70"/>
        <v>NONE</v>
      </c>
      <c r="BQ294">
        <v>1</v>
      </c>
      <c r="CA294">
        <f t="shared" si="71"/>
        <v>0</v>
      </c>
      <c r="CC294">
        <v>1</v>
      </c>
      <c r="CE294">
        <v>1</v>
      </c>
      <c r="CF294">
        <v>1</v>
      </c>
      <c r="CJ294" t="s">
        <v>580</v>
      </c>
      <c r="CK294" s="1">
        <v>42385</v>
      </c>
      <c r="CL294" s="2">
        <v>0.81550925925925932</v>
      </c>
    </row>
    <row r="295" spans="1:90" x14ac:dyDescent="0.3">
      <c r="A295" t="s">
        <v>581</v>
      </c>
      <c r="B295">
        <f t="shared" si="58"/>
        <v>3</v>
      </c>
      <c r="C295">
        <v>2016</v>
      </c>
      <c r="D295" t="s">
        <v>75</v>
      </c>
      <c r="E295" t="s">
        <v>85</v>
      </c>
      <c r="F295" t="s">
        <v>86</v>
      </c>
      <c r="G295">
        <f t="shared" si="59"/>
        <v>2</v>
      </c>
      <c r="H295">
        <f t="shared" si="60"/>
        <v>1</v>
      </c>
      <c r="I295">
        <f t="shared" si="61"/>
        <v>1</v>
      </c>
      <c r="J295">
        <f t="shared" si="62"/>
        <v>0</v>
      </c>
      <c r="K295" t="s">
        <v>78</v>
      </c>
      <c r="L295" t="s">
        <v>78</v>
      </c>
      <c r="M295" t="s">
        <v>78</v>
      </c>
      <c r="P295" t="s">
        <v>79</v>
      </c>
      <c r="Q295" t="s">
        <v>80</v>
      </c>
      <c r="R295" t="s">
        <v>96</v>
      </c>
      <c r="S295">
        <f t="shared" si="63"/>
        <v>0</v>
      </c>
      <c r="T295">
        <f t="shared" si="64"/>
        <v>3</v>
      </c>
      <c r="U295" t="str">
        <f t="shared" si="65"/>
        <v>NO</v>
      </c>
      <c r="V295" t="str">
        <f t="shared" si="66"/>
        <v>FALSE</v>
      </c>
      <c r="W295">
        <v>1</v>
      </c>
      <c r="AC295" t="s">
        <v>82</v>
      </c>
      <c r="AD295">
        <f t="shared" si="67"/>
        <v>7</v>
      </c>
      <c r="AE295" t="str">
        <f t="shared" si="72"/>
        <v>GOOD</v>
      </c>
      <c r="AF295" t="b">
        <f t="shared" si="73"/>
        <v>0</v>
      </c>
      <c r="AG295">
        <v>1</v>
      </c>
      <c r="AH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R295">
        <v>4</v>
      </c>
      <c r="AS295">
        <v>5</v>
      </c>
      <c r="AT295">
        <v>4</v>
      </c>
      <c r="AU295">
        <v>4</v>
      </c>
      <c r="AV295">
        <v>4</v>
      </c>
      <c r="AW295">
        <v>4</v>
      </c>
      <c r="AX295">
        <v>5</v>
      </c>
      <c r="AY295">
        <v>2</v>
      </c>
      <c r="AZ295">
        <v>4</v>
      </c>
      <c r="BA295">
        <v>4</v>
      </c>
      <c r="BB295">
        <v>4</v>
      </c>
      <c r="BC295">
        <v>4</v>
      </c>
      <c r="BD295">
        <v>2</v>
      </c>
      <c r="BE295">
        <v>2</v>
      </c>
      <c r="BF295">
        <v>5</v>
      </c>
      <c r="BG295">
        <v>3</v>
      </c>
      <c r="BH295">
        <v>5</v>
      </c>
      <c r="BI295">
        <v>5</v>
      </c>
      <c r="BJ295">
        <v>2</v>
      </c>
      <c r="BK295">
        <v>2</v>
      </c>
      <c r="BL295" t="str">
        <f t="shared" si="68"/>
        <v/>
      </c>
      <c r="BM295">
        <f t="shared" si="69"/>
        <v>1</v>
      </c>
      <c r="BN295">
        <v>5</v>
      </c>
      <c r="BO295">
        <v>2</v>
      </c>
      <c r="BP295" t="str">
        <f t="shared" si="70"/>
        <v>OK</v>
      </c>
      <c r="BQ295">
        <v>1</v>
      </c>
      <c r="BV295">
        <v>1</v>
      </c>
      <c r="BX295">
        <v>1</v>
      </c>
      <c r="CA295">
        <f t="shared" si="71"/>
        <v>1</v>
      </c>
      <c r="CB295">
        <v>1</v>
      </c>
      <c r="CD295">
        <v>1</v>
      </c>
      <c r="CE295">
        <v>1</v>
      </c>
      <c r="CJ295" t="s">
        <v>582</v>
      </c>
      <c r="CK295" s="1">
        <v>42385</v>
      </c>
      <c r="CL295" s="2">
        <v>0.94704861111111116</v>
      </c>
    </row>
    <row r="296" spans="1:90" x14ac:dyDescent="0.3">
      <c r="A296" t="s">
        <v>583</v>
      </c>
      <c r="B296">
        <f t="shared" si="58"/>
        <v>2</v>
      </c>
      <c r="C296">
        <v>2016</v>
      </c>
      <c r="D296" t="s">
        <v>75</v>
      </c>
      <c r="E296" t="s">
        <v>85</v>
      </c>
      <c r="F296" t="s">
        <v>131</v>
      </c>
      <c r="G296">
        <f t="shared" si="59"/>
        <v>3</v>
      </c>
      <c r="H296">
        <f t="shared" si="60"/>
        <v>0</v>
      </c>
      <c r="I296">
        <f t="shared" si="61"/>
        <v>1</v>
      </c>
      <c r="J296">
        <f t="shared" si="62"/>
        <v>1</v>
      </c>
      <c r="K296" t="s">
        <v>78</v>
      </c>
      <c r="N296" t="s">
        <v>78</v>
      </c>
      <c r="P296" t="s">
        <v>79</v>
      </c>
      <c r="Q296" t="s">
        <v>80</v>
      </c>
      <c r="R296" t="s">
        <v>126</v>
      </c>
      <c r="S296">
        <f t="shared" si="63"/>
        <v>0</v>
      </c>
      <c r="T296">
        <f t="shared" si="64"/>
        <v>2</v>
      </c>
      <c r="U296" t="str">
        <f t="shared" si="65"/>
        <v>NO</v>
      </c>
      <c r="V296" t="str">
        <f t="shared" si="66"/>
        <v>FALSE</v>
      </c>
      <c r="X296">
        <v>1</v>
      </c>
      <c r="AC296" t="s">
        <v>105</v>
      </c>
      <c r="AD296">
        <f t="shared" si="67"/>
        <v>0</v>
      </c>
      <c r="AE296" t="str">
        <f t="shared" si="72"/>
        <v>POOR</v>
      </c>
      <c r="AF296" t="b">
        <f t="shared" si="73"/>
        <v>1</v>
      </c>
      <c r="AR296">
        <v>3</v>
      </c>
      <c r="AS296">
        <v>5</v>
      </c>
      <c r="AT296">
        <v>4</v>
      </c>
      <c r="AU296">
        <v>1</v>
      </c>
      <c r="AV296">
        <v>1</v>
      </c>
      <c r="AW296">
        <v>2</v>
      </c>
      <c r="AX296">
        <v>2</v>
      </c>
      <c r="AY296">
        <v>2</v>
      </c>
      <c r="AZ296">
        <v>5</v>
      </c>
      <c r="BA296">
        <v>5</v>
      </c>
      <c r="BB296">
        <v>4</v>
      </c>
      <c r="BC296">
        <v>4</v>
      </c>
      <c r="BD296">
        <v>3</v>
      </c>
      <c r="BE296">
        <v>4</v>
      </c>
      <c r="BF296">
        <v>5</v>
      </c>
      <c r="BG296">
        <v>2</v>
      </c>
      <c r="BH296">
        <v>4</v>
      </c>
      <c r="BI296">
        <v>4</v>
      </c>
      <c r="BJ296">
        <v>4</v>
      </c>
      <c r="BK296">
        <v>5</v>
      </c>
      <c r="BL296">
        <f t="shared" si="68"/>
        <v>1</v>
      </c>
      <c r="BM296" t="str">
        <f t="shared" si="69"/>
        <v/>
      </c>
      <c r="BN296">
        <v>2</v>
      </c>
      <c r="BO296">
        <v>1</v>
      </c>
      <c r="BP296" t="str">
        <f t="shared" si="70"/>
        <v>NONE</v>
      </c>
      <c r="CA296">
        <f t="shared" si="71"/>
        <v>0</v>
      </c>
      <c r="CC296">
        <v>1</v>
      </c>
      <c r="CI296">
        <v>1</v>
      </c>
      <c r="CJ296" t="s">
        <v>584</v>
      </c>
      <c r="CK296" s="1">
        <v>42385</v>
      </c>
      <c r="CL296" s="2">
        <v>0.98153935185185182</v>
      </c>
    </row>
    <row r="297" spans="1:90" x14ac:dyDescent="0.3">
      <c r="A297" t="s">
        <v>585</v>
      </c>
      <c r="B297">
        <f t="shared" si="58"/>
        <v>0</v>
      </c>
      <c r="C297">
        <v>2016</v>
      </c>
      <c r="D297" t="s">
        <v>75</v>
      </c>
      <c r="E297" t="s">
        <v>85</v>
      </c>
      <c r="F297" t="s">
        <v>86</v>
      </c>
      <c r="G297">
        <f t="shared" si="59"/>
        <v>2</v>
      </c>
      <c r="H297">
        <f t="shared" si="60"/>
        <v>0</v>
      </c>
      <c r="I297">
        <f t="shared" si="61"/>
        <v>1</v>
      </c>
      <c r="J297">
        <f t="shared" si="62"/>
        <v>1</v>
      </c>
      <c r="P297" t="s">
        <v>79</v>
      </c>
      <c r="R297" t="s">
        <v>96</v>
      </c>
      <c r="S297">
        <f t="shared" si="63"/>
        <v>0</v>
      </c>
      <c r="T297">
        <f t="shared" si="64"/>
        <v>2</v>
      </c>
      <c r="U297" t="str">
        <f t="shared" si="65"/>
        <v>NO</v>
      </c>
      <c r="V297" t="str">
        <f t="shared" si="66"/>
        <v>FALSE</v>
      </c>
      <c r="W297">
        <v>1</v>
      </c>
      <c r="AC297" t="s">
        <v>102</v>
      </c>
      <c r="AD297">
        <f t="shared" si="67"/>
        <v>5</v>
      </c>
      <c r="AE297" t="str">
        <f t="shared" si="72"/>
        <v>DECENT</v>
      </c>
      <c r="AF297" t="b">
        <f t="shared" si="73"/>
        <v>0</v>
      </c>
      <c r="AG297">
        <v>1</v>
      </c>
      <c r="AH297">
        <v>1</v>
      </c>
      <c r="AM297">
        <v>1</v>
      </c>
      <c r="AN297">
        <v>1</v>
      </c>
      <c r="AO297">
        <v>1</v>
      </c>
      <c r="AR297">
        <v>2</v>
      </c>
      <c r="AS297">
        <v>3</v>
      </c>
      <c r="AT297">
        <v>4</v>
      </c>
      <c r="AU297">
        <v>3</v>
      </c>
      <c r="AV297">
        <v>2</v>
      </c>
      <c r="AW297">
        <v>4</v>
      </c>
      <c r="AX297">
        <v>4</v>
      </c>
      <c r="AY297">
        <v>4</v>
      </c>
      <c r="AZ297">
        <v>2</v>
      </c>
      <c r="BA297">
        <v>5</v>
      </c>
      <c r="BB297">
        <v>4</v>
      </c>
      <c r="BC297">
        <v>4</v>
      </c>
      <c r="BD297">
        <v>4</v>
      </c>
      <c r="BE297">
        <v>2</v>
      </c>
      <c r="BF297">
        <v>3</v>
      </c>
      <c r="BG297">
        <v>2</v>
      </c>
      <c r="BH297">
        <v>2</v>
      </c>
      <c r="BI297">
        <v>5</v>
      </c>
      <c r="BJ297">
        <v>4</v>
      </c>
      <c r="BK297">
        <v>2</v>
      </c>
      <c r="BL297" t="str">
        <f t="shared" si="68"/>
        <v/>
      </c>
      <c r="BM297">
        <f t="shared" si="69"/>
        <v>1</v>
      </c>
      <c r="BN297">
        <v>2</v>
      </c>
      <c r="BO297">
        <v>4</v>
      </c>
      <c r="BP297" t="str">
        <f t="shared" si="70"/>
        <v>OK</v>
      </c>
      <c r="BQ297">
        <v>1</v>
      </c>
      <c r="BV297">
        <v>1</v>
      </c>
      <c r="BX297">
        <v>1</v>
      </c>
      <c r="BZ297">
        <v>1</v>
      </c>
      <c r="CA297">
        <f t="shared" si="71"/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H297">
        <v>1</v>
      </c>
      <c r="CI297">
        <v>1</v>
      </c>
      <c r="CJ297" t="s">
        <v>586</v>
      </c>
      <c r="CK297" s="1">
        <v>42386</v>
      </c>
      <c r="CL297" s="2">
        <v>4.6365740740740742E-2</v>
      </c>
    </row>
    <row r="298" spans="1:90" x14ac:dyDescent="0.3">
      <c r="A298" t="s">
        <v>587</v>
      </c>
      <c r="B298">
        <f t="shared" si="58"/>
        <v>0</v>
      </c>
      <c r="C298">
        <v>2016</v>
      </c>
      <c r="D298" t="s">
        <v>75</v>
      </c>
      <c r="E298" t="s">
        <v>85</v>
      </c>
      <c r="F298" t="s">
        <v>86</v>
      </c>
      <c r="G298">
        <f t="shared" si="59"/>
        <v>2</v>
      </c>
      <c r="H298">
        <f t="shared" si="60"/>
        <v>0</v>
      </c>
      <c r="I298">
        <f t="shared" si="61"/>
        <v>0</v>
      </c>
      <c r="J298">
        <f t="shared" si="62"/>
        <v>0</v>
      </c>
      <c r="P298" t="s">
        <v>90</v>
      </c>
      <c r="Q298" t="s">
        <v>90</v>
      </c>
      <c r="R298" t="s">
        <v>90</v>
      </c>
      <c r="S298">
        <f t="shared" si="63"/>
        <v>0</v>
      </c>
      <c r="T298">
        <f t="shared" si="64"/>
        <v>0</v>
      </c>
      <c r="U298" t="str">
        <f t="shared" si="65"/>
        <v>NO</v>
      </c>
      <c r="V298" t="str">
        <f t="shared" si="66"/>
        <v>TRUE</v>
      </c>
      <c r="Y298">
        <v>1</v>
      </c>
      <c r="AC298" t="s">
        <v>105</v>
      </c>
      <c r="AD298">
        <f t="shared" si="67"/>
        <v>1</v>
      </c>
      <c r="AE298" t="str">
        <f t="shared" si="72"/>
        <v>POOR</v>
      </c>
      <c r="AF298" t="b">
        <f t="shared" si="73"/>
        <v>1</v>
      </c>
      <c r="AN298">
        <v>1</v>
      </c>
      <c r="AR298">
        <v>3</v>
      </c>
      <c r="AS298">
        <v>4</v>
      </c>
      <c r="AT298">
        <v>2</v>
      </c>
      <c r="AU298">
        <v>2</v>
      </c>
      <c r="AV298">
        <v>2</v>
      </c>
      <c r="AW298">
        <v>2</v>
      </c>
      <c r="AX298">
        <v>4</v>
      </c>
      <c r="AY298">
        <v>4</v>
      </c>
      <c r="AZ298">
        <v>5</v>
      </c>
      <c r="BA298">
        <v>2</v>
      </c>
      <c r="BB298">
        <v>4</v>
      </c>
      <c r="BC298">
        <v>4</v>
      </c>
      <c r="BD298">
        <v>2</v>
      </c>
      <c r="BE298">
        <v>2</v>
      </c>
      <c r="BF298">
        <v>4</v>
      </c>
      <c r="BG298">
        <v>2</v>
      </c>
      <c r="BH298">
        <v>2</v>
      </c>
      <c r="BI298">
        <v>3</v>
      </c>
      <c r="BJ298">
        <v>4</v>
      </c>
      <c r="BK298">
        <v>3</v>
      </c>
      <c r="BL298" t="str">
        <f t="shared" si="68"/>
        <v/>
      </c>
      <c r="BM298" t="str">
        <f t="shared" si="69"/>
        <v/>
      </c>
      <c r="BN298">
        <v>2</v>
      </c>
      <c r="BO298">
        <v>2</v>
      </c>
      <c r="BP298" t="str">
        <f t="shared" si="70"/>
        <v>NONE</v>
      </c>
      <c r="CA298">
        <f t="shared" si="71"/>
        <v>0</v>
      </c>
      <c r="CB298">
        <v>1</v>
      </c>
      <c r="CE298">
        <v>1</v>
      </c>
      <c r="CJ298" t="s">
        <v>588</v>
      </c>
      <c r="CK298" s="1">
        <v>42386</v>
      </c>
      <c r="CL298" s="2">
        <v>0.44002314814814819</v>
      </c>
    </row>
    <row r="299" spans="1:90" x14ac:dyDescent="0.3">
      <c r="A299" t="s">
        <v>589</v>
      </c>
      <c r="B299">
        <f t="shared" si="58"/>
        <v>0</v>
      </c>
      <c r="C299">
        <v>2016</v>
      </c>
      <c r="D299" t="s">
        <v>75</v>
      </c>
      <c r="E299" t="s">
        <v>76</v>
      </c>
      <c r="F299" t="s">
        <v>86</v>
      </c>
      <c r="G299">
        <f t="shared" si="59"/>
        <v>2</v>
      </c>
      <c r="H299">
        <f t="shared" si="60"/>
        <v>0</v>
      </c>
      <c r="I299">
        <f t="shared" si="61"/>
        <v>0</v>
      </c>
      <c r="J299">
        <f t="shared" si="62"/>
        <v>0</v>
      </c>
      <c r="R299" t="s">
        <v>126</v>
      </c>
      <c r="S299">
        <f t="shared" si="63"/>
        <v>0</v>
      </c>
      <c r="T299">
        <f t="shared" si="64"/>
        <v>0</v>
      </c>
      <c r="U299" t="str">
        <f t="shared" si="65"/>
        <v>NO</v>
      </c>
      <c r="V299" t="str">
        <f t="shared" si="66"/>
        <v>TRUE</v>
      </c>
      <c r="X299">
        <v>1</v>
      </c>
      <c r="AC299" t="s">
        <v>256</v>
      </c>
      <c r="AD299">
        <f t="shared" si="67"/>
        <v>1</v>
      </c>
      <c r="AE299" t="str">
        <f t="shared" si="72"/>
        <v>POOR</v>
      </c>
      <c r="AF299" t="b">
        <f t="shared" si="73"/>
        <v>1</v>
      </c>
      <c r="AN299">
        <v>1</v>
      </c>
      <c r="AR299">
        <v>5</v>
      </c>
      <c r="AS299">
        <v>5</v>
      </c>
      <c r="AT299">
        <v>5</v>
      </c>
      <c r="AU299">
        <v>2</v>
      </c>
      <c r="AV299">
        <v>2</v>
      </c>
      <c r="AW299">
        <v>2</v>
      </c>
      <c r="AX299">
        <v>1</v>
      </c>
      <c r="AY299">
        <v>1</v>
      </c>
      <c r="AZ299">
        <v>5</v>
      </c>
      <c r="BA299">
        <v>2</v>
      </c>
      <c r="BB299">
        <v>5</v>
      </c>
      <c r="BC299">
        <v>5</v>
      </c>
      <c r="BD299">
        <v>5</v>
      </c>
      <c r="BE299">
        <v>5</v>
      </c>
      <c r="BF299">
        <v>5</v>
      </c>
      <c r="BG299">
        <v>5</v>
      </c>
      <c r="BH299">
        <v>5</v>
      </c>
      <c r="BI299">
        <v>5</v>
      </c>
      <c r="BJ299">
        <v>5</v>
      </c>
      <c r="BK299">
        <v>1</v>
      </c>
      <c r="BL299" t="str">
        <f t="shared" si="68"/>
        <v/>
      </c>
      <c r="BM299">
        <f t="shared" si="69"/>
        <v>1</v>
      </c>
      <c r="BN299">
        <v>5</v>
      </c>
      <c r="BO299">
        <v>2</v>
      </c>
      <c r="BP299" t="str">
        <f t="shared" si="70"/>
        <v>OK</v>
      </c>
      <c r="BV299">
        <v>1</v>
      </c>
      <c r="BX299">
        <v>1</v>
      </c>
      <c r="BZ299">
        <v>1</v>
      </c>
      <c r="CA299">
        <f t="shared" si="71"/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 t="s">
        <v>590</v>
      </c>
      <c r="CK299" s="1">
        <v>42386</v>
      </c>
      <c r="CL299" s="2">
        <v>0.56600694444444444</v>
      </c>
    </row>
    <row r="300" spans="1:90" x14ac:dyDescent="0.3">
      <c r="A300" t="s">
        <v>591</v>
      </c>
      <c r="B300">
        <f t="shared" si="58"/>
        <v>0</v>
      </c>
      <c r="C300">
        <v>2016</v>
      </c>
      <c r="D300" t="s">
        <v>75</v>
      </c>
      <c r="E300" t="s">
        <v>85</v>
      </c>
      <c r="F300" t="s">
        <v>86</v>
      </c>
      <c r="G300">
        <f t="shared" si="59"/>
        <v>2</v>
      </c>
      <c r="H300">
        <f t="shared" si="60"/>
        <v>1</v>
      </c>
      <c r="I300">
        <f t="shared" si="61"/>
        <v>1</v>
      </c>
      <c r="J300">
        <f t="shared" si="62"/>
        <v>0</v>
      </c>
      <c r="P300" t="s">
        <v>79</v>
      </c>
      <c r="Q300" t="s">
        <v>80</v>
      </c>
      <c r="R300" t="s">
        <v>81</v>
      </c>
      <c r="S300">
        <f t="shared" si="63"/>
        <v>1</v>
      </c>
      <c r="T300">
        <f t="shared" si="64"/>
        <v>4</v>
      </c>
      <c r="U300" t="str">
        <f t="shared" si="65"/>
        <v>YES</v>
      </c>
      <c r="V300" t="str">
        <f t="shared" si="66"/>
        <v>FALSE</v>
      </c>
      <c r="W300">
        <v>1</v>
      </c>
      <c r="AC300" t="s">
        <v>102</v>
      </c>
      <c r="AD300">
        <f t="shared" si="67"/>
        <v>2</v>
      </c>
      <c r="AE300" t="str">
        <f t="shared" si="72"/>
        <v>POOR</v>
      </c>
      <c r="AF300" t="b">
        <f t="shared" si="73"/>
        <v>1</v>
      </c>
      <c r="AH300">
        <v>1</v>
      </c>
      <c r="AI300">
        <v>1</v>
      </c>
      <c r="AR300">
        <v>4</v>
      </c>
      <c r="AS300">
        <v>5</v>
      </c>
      <c r="AT300">
        <v>3</v>
      </c>
      <c r="AU300">
        <v>1</v>
      </c>
      <c r="AV300">
        <v>2</v>
      </c>
      <c r="AW300">
        <v>3</v>
      </c>
      <c r="AX300">
        <v>4</v>
      </c>
      <c r="AY300">
        <v>3</v>
      </c>
      <c r="AZ300">
        <v>4</v>
      </c>
      <c r="BA300">
        <v>5</v>
      </c>
      <c r="BB300">
        <v>4</v>
      </c>
      <c r="BC300">
        <v>4</v>
      </c>
      <c r="BD300">
        <v>4</v>
      </c>
      <c r="BE300">
        <v>4</v>
      </c>
      <c r="BF300">
        <v>3</v>
      </c>
      <c r="BG300">
        <v>4</v>
      </c>
      <c r="BH300">
        <v>3</v>
      </c>
      <c r="BI300">
        <v>4</v>
      </c>
      <c r="BJ300">
        <v>5</v>
      </c>
      <c r="BK300">
        <v>2</v>
      </c>
      <c r="BL300" t="str">
        <f t="shared" si="68"/>
        <v/>
      </c>
      <c r="BM300">
        <f t="shared" si="69"/>
        <v>1</v>
      </c>
      <c r="BN300">
        <v>1</v>
      </c>
      <c r="BO300">
        <v>2</v>
      </c>
      <c r="BP300" t="str">
        <f t="shared" si="70"/>
        <v>NONE</v>
      </c>
      <c r="BQ300">
        <v>1</v>
      </c>
      <c r="BU300">
        <v>1</v>
      </c>
      <c r="BX300">
        <v>1</v>
      </c>
      <c r="CA300">
        <f t="shared" si="71"/>
        <v>1</v>
      </c>
      <c r="CC300">
        <v>1</v>
      </c>
      <c r="CD300">
        <v>1</v>
      </c>
      <c r="CE300">
        <v>1</v>
      </c>
      <c r="CF300">
        <v>1</v>
      </c>
      <c r="CJ300" t="s">
        <v>592</v>
      </c>
      <c r="CK300" s="1">
        <v>42386</v>
      </c>
      <c r="CL300" s="2">
        <v>0.5326157407407407</v>
      </c>
    </row>
    <row r="301" spans="1:90" x14ac:dyDescent="0.3">
      <c r="A301" t="s">
        <v>593</v>
      </c>
      <c r="B301">
        <f t="shared" si="58"/>
        <v>2</v>
      </c>
      <c r="C301">
        <v>2016</v>
      </c>
      <c r="D301" t="s">
        <v>94</v>
      </c>
      <c r="E301" t="s">
        <v>85</v>
      </c>
      <c r="F301" t="s">
        <v>95</v>
      </c>
      <c r="G301">
        <f t="shared" si="59"/>
        <v>1</v>
      </c>
      <c r="H301">
        <f t="shared" si="60"/>
        <v>0</v>
      </c>
      <c r="I301">
        <f t="shared" si="61"/>
        <v>0</v>
      </c>
      <c r="J301">
        <f t="shared" si="62"/>
        <v>0</v>
      </c>
      <c r="K301" t="s">
        <v>78</v>
      </c>
      <c r="L301" t="s">
        <v>78</v>
      </c>
      <c r="P301" t="s">
        <v>79</v>
      </c>
      <c r="Q301" t="s">
        <v>112</v>
      </c>
      <c r="R301" t="s">
        <v>96</v>
      </c>
      <c r="S301">
        <f t="shared" si="63"/>
        <v>0</v>
      </c>
      <c r="T301">
        <f t="shared" si="64"/>
        <v>1</v>
      </c>
      <c r="U301" t="str">
        <f t="shared" si="65"/>
        <v>NO</v>
      </c>
      <c r="V301" t="str">
        <f t="shared" si="66"/>
        <v>FALSE</v>
      </c>
      <c r="Y301">
        <v>1</v>
      </c>
      <c r="AC301" t="s">
        <v>109</v>
      </c>
      <c r="AD301">
        <f t="shared" si="67"/>
        <v>2</v>
      </c>
      <c r="AE301" t="str">
        <f t="shared" si="72"/>
        <v>POOR</v>
      </c>
      <c r="AF301" t="b">
        <f t="shared" si="73"/>
        <v>0</v>
      </c>
      <c r="AH301">
        <v>1</v>
      </c>
      <c r="AN301">
        <v>1</v>
      </c>
      <c r="AR301">
        <v>3</v>
      </c>
      <c r="AS301">
        <v>5</v>
      </c>
      <c r="AT301">
        <v>4</v>
      </c>
      <c r="AU301">
        <v>3</v>
      </c>
      <c r="AV301">
        <v>1</v>
      </c>
      <c r="AW301">
        <v>2</v>
      </c>
      <c r="AX301">
        <v>1</v>
      </c>
      <c r="AY301">
        <v>4</v>
      </c>
      <c r="AZ301">
        <v>1</v>
      </c>
      <c r="BA301">
        <v>5</v>
      </c>
      <c r="BB301">
        <v>3</v>
      </c>
      <c r="BC301">
        <v>3</v>
      </c>
      <c r="BD301">
        <v>3</v>
      </c>
      <c r="BE301">
        <v>3</v>
      </c>
      <c r="BF301">
        <v>3</v>
      </c>
      <c r="BG301">
        <v>4</v>
      </c>
      <c r="BH301">
        <v>4</v>
      </c>
      <c r="BI301">
        <v>5</v>
      </c>
      <c r="BJ301">
        <v>5</v>
      </c>
      <c r="BK301">
        <v>5</v>
      </c>
      <c r="BL301">
        <f t="shared" si="68"/>
        <v>1</v>
      </c>
      <c r="BM301" t="str">
        <f t="shared" si="69"/>
        <v/>
      </c>
      <c r="BN301">
        <v>3</v>
      </c>
      <c r="BO301">
        <v>3</v>
      </c>
      <c r="BP301" t="str">
        <f t="shared" si="70"/>
        <v>NONE</v>
      </c>
      <c r="BQ301">
        <v>1</v>
      </c>
      <c r="BV301">
        <v>1</v>
      </c>
      <c r="BX301">
        <v>1</v>
      </c>
      <c r="BZ301">
        <v>1</v>
      </c>
      <c r="CA301">
        <f t="shared" si="71"/>
        <v>1</v>
      </c>
      <c r="CC301">
        <v>1</v>
      </c>
      <c r="CE301">
        <v>1</v>
      </c>
      <c r="CF301">
        <v>1</v>
      </c>
      <c r="CI301">
        <v>1</v>
      </c>
      <c r="CJ301" t="s">
        <v>594</v>
      </c>
      <c r="CK301" s="1">
        <v>42386</v>
      </c>
      <c r="CL301" s="2">
        <v>0.68435185185185177</v>
      </c>
    </row>
    <row r="302" spans="1:90" x14ac:dyDescent="0.3">
      <c r="A302" t="s">
        <v>595</v>
      </c>
      <c r="B302">
        <f t="shared" si="58"/>
        <v>0</v>
      </c>
      <c r="C302">
        <v>2016</v>
      </c>
      <c r="D302" t="s">
        <v>75</v>
      </c>
      <c r="E302" t="s">
        <v>99</v>
      </c>
      <c r="F302" t="s">
        <v>86</v>
      </c>
      <c r="G302">
        <f t="shared" si="59"/>
        <v>2</v>
      </c>
      <c r="H302">
        <f t="shared" si="60"/>
        <v>1</v>
      </c>
      <c r="I302">
        <f t="shared" si="61"/>
        <v>1</v>
      </c>
      <c r="J302">
        <f t="shared" si="62"/>
        <v>0</v>
      </c>
      <c r="P302" t="s">
        <v>79</v>
      </c>
      <c r="Q302" t="s">
        <v>108</v>
      </c>
      <c r="R302" t="s">
        <v>81</v>
      </c>
      <c r="S302">
        <f t="shared" si="63"/>
        <v>1</v>
      </c>
      <c r="T302">
        <f t="shared" si="64"/>
        <v>4</v>
      </c>
      <c r="U302" t="str">
        <f t="shared" si="65"/>
        <v>YES</v>
      </c>
      <c r="V302" t="str">
        <f t="shared" si="66"/>
        <v>FALSE</v>
      </c>
      <c r="W302">
        <v>1</v>
      </c>
      <c r="AC302" t="s">
        <v>87</v>
      </c>
      <c r="AD302">
        <f t="shared" si="67"/>
        <v>5</v>
      </c>
      <c r="AE302" t="str">
        <f t="shared" si="72"/>
        <v>DECENT</v>
      </c>
      <c r="AF302" t="b">
        <f t="shared" si="73"/>
        <v>0</v>
      </c>
      <c r="AH302">
        <v>1</v>
      </c>
      <c r="AJ302">
        <v>1</v>
      </c>
      <c r="AM302">
        <v>1</v>
      </c>
      <c r="AN302">
        <v>1</v>
      </c>
      <c r="AO302">
        <v>1</v>
      </c>
      <c r="AR302">
        <v>4</v>
      </c>
      <c r="AS302">
        <v>2</v>
      </c>
      <c r="AT302">
        <v>3</v>
      </c>
      <c r="AU302">
        <v>2</v>
      </c>
      <c r="AV302">
        <v>4</v>
      </c>
      <c r="AW302">
        <v>2</v>
      </c>
      <c r="AX302">
        <v>4</v>
      </c>
      <c r="AY302">
        <v>2</v>
      </c>
      <c r="AZ302">
        <v>4</v>
      </c>
      <c r="BA302">
        <v>2</v>
      </c>
      <c r="BB302">
        <v>2</v>
      </c>
      <c r="BC302">
        <v>4</v>
      </c>
      <c r="BD302">
        <v>2</v>
      </c>
      <c r="BE302">
        <v>2</v>
      </c>
      <c r="BF302">
        <v>4</v>
      </c>
      <c r="BG302">
        <v>2</v>
      </c>
      <c r="BH302">
        <v>2</v>
      </c>
      <c r="BI302">
        <v>4</v>
      </c>
      <c r="BJ302">
        <v>4</v>
      </c>
      <c r="BK302">
        <v>2</v>
      </c>
      <c r="BL302" t="str">
        <f t="shared" si="68"/>
        <v/>
      </c>
      <c r="BM302">
        <f t="shared" si="69"/>
        <v>1</v>
      </c>
      <c r="BN302">
        <v>4</v>
      </c>
      <c r="BO302">
        <v>2</v>
      </c>
      <c r="BP302" t="str">
        <f t="shared" si="70"/>
        <v>OK</v>
      </c>
      <c r="BX302">
        <v>1</v>
      </c>
      <c r="BZ302">
        <v>1</v>
      </c>
      <c r="CA302">
        <f t="shared" si="71"/>
        <v>0</v>
      </c>
      <c r="CE302">
        <v>1</v>
      </c>
      <c r="CF302">
        <v>1</v>
      </c>
      <c r="CI302">
        <v>1</v>
      </c>
      <c r="CJ302" t="s">
        <v>596</v>
      </c>
      <c r="CK302" s="1">
        <v>42386</v>
      </c>
      <c r="CL302" s="2">
        <v>0.68835648148148154</v>
      </c>
    </row>
    <row r="303" spans="1:90" x14ac:dyDescent="0.3">
      <c r="A303" t="s">
        <v>597</v>
      </c>
      <c r="B303">
        <f t="shared" si="58"/>
        <v>0</v>
      </c>
      <c r="C303">
        <v>2016</v>
      </c>
      <c r="D303" t="s">
        <v>75</v>
      </c>
      <c r="E303" t="s">
        <v>85</v>
      </c>
      <c r="F303" t="s">
        <v>86</v>
      </c>
      <c r="G303">
        <f t="shared" si="59"/>
        <v>2</v>
      </c>
      <c r="H303">
        <f t="shared" si="60"/>
        <v>0</v>
      </c>
      <c r="I303">
        <f t="shared" si="61"/>
        <v>1</v>
      </c>
      <c r="J303">
        <f t="shared" si="62"/>
        <v>1</v>
      </c>
      <c r="P303" t="s">
        <v>90</v>
      </c>
      <c r="R303" t="s">
        <v>81</v>
      </c>
      <c r="S303">
        <f t="shared" si="63"/>
        <v>1</v>
      </c>
      <c r="T303">
        <f t="shared" si="64"/>
        <v>2</v>
      </c>
      <c r="U303" t="str">
        <f t="shared" si="65"/>
        <v>NO</v>
      </c>
      <c r="V303" t="str">
        <f t="shared" si="66"/>
        <v>FALSE</v>
      </c>
      <c r="W303">
        <v>1</v>
      </c>
      <c r="AC303" t="s">
        <v>105</v>
      </c>
      <c r="AD303">
        <f t="shared" si="67"/>
        <v>0</v>
      </c>
      <c r="AE303" t="str">
        <f t="shared" si="72"/>
        <v>POOR</v>
      </c>
      <c r="AF303" t="b">
        <f t="shared" si="73"/>
        <v>1</v>
      </c>
      <c r="AR303">
        <v>3</v>
      </c>
      <c r="AS303">
        <v>4</v>
      </c>
      <c r="AT303">
        <v>3</v>
      </c>
      <c r="AU303">
        <v>1</v>
      </c>
      <c r="AV303">
        <v>1</v>
      </c>
      <c r="AW303">
        <v>2</v>
      </c>
      <c r="AX303">
        <v>4</v>
      </c>
      <c r="AY303">
        <v>2</v>
      </c>
      <c r="AZ303">
        <v>2</v>
      </c>
      <c r="BA303">
        <v>5</v>
      </c>
      <c r="BB303">
        <v>4</v>
      </c>
      <c r="BC303">
        <v>4</v>
      </c>
      <c r="BD303">
        <v>4</v>
      </c>
      <c r="BE303">
        <v>4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4</v>
      </c>
      <c r="BL303">
        <f t="shared" si="68"/>
        <v>1</v>
      </c>
      <c r="BM303" t="str">
        <f t="shared" si="69"/>
        <v/>
      </c>
      <c r="BN303">
        <v>4</v>
      </c>
      <c r="BO303">
        <v>2</v>
      </c>
      <c r="BP303" t="str">
        <f t="shared" si="70"/>
        <v>OK</v>
      </c>
      <c r="BV303">
        <v>1</v>
      </c>
      <c r="CA303">
        <f t="shared" si="71"/>
        <v>0</v>
      </c>
      <c r="CB303">
        <v>1</v>
      </c>
      <c r="CE303">
        <v>1</v>
      </c>
      <c r="CJ303" t="s">
        <v>598</v>
      </c>
      <c r="CK303" s="1">
        <v>42386</v>
      </c>
      <c r="CL303" s="2">
        <v>0.71780092592592604</v>
      </c>
    </row>
    <row r="304" spans="1:90" x14ac:dyDescent="0.3">
      <c r="A304" t="s">
        <v>599</v>
      </c>
      <c r="B304">
        <f t="shared" si="58"/>
        <v>5</v>
      </c>
      <c r="C304">
        <v>2016</v>
      </c>
      <c r="D304" t="s">
        <v>75</v>
      </c>
      <c r="E304" t="s">
        <v>99</v>
      </c>
      <c r="F304" t="s">
        <v>95</v>
      </c>
      <c r="G304">
        <f t="shared" si="59"/>
        <v>1</v>
      </c>
      <c r="H304">
        <f t="shared" si="60"/>
        <v>0</v>
      </c>
      <c r="I304">
        <f t="shared" si="61"/>
        <v>1</v>
      </c>
      <c r="J304">
        <f t="shared" si="62"/>
        <v>1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79</v>
      </c>
      <c r="Q304" t="s">
        <v>90</v>
      </c>
      <c r="R304" t="s">
        <v>96</v>
      </c>
      <c r="S304">
        <f t="shared" si="63"/>
        <v>0</v>
      </c>
      <c r="T304">
        <f t="shared" si="64"/>
        <v>2</v>
      </c>
      <c r="U304" t="str">
        <f t="shared" si="65"/>
        <v>NO</v>
      </c>
      <c r="V304" t="str">
        <f t="shared" si="66"/>
        <v>FALSE</v>
      </c>
      <c r="W304">
        <v>1</v>
      </c>
      <c r="AC304" t="s">
        <v>109</v>
      </c>
      <c r="AD304">
        <f t="shared" si="67"/>
        <v>5</v>
      </c>
      <c r="AE304" t="str">
        <f t="shared" ref="AE304:AE335" si="74">IF(AD304&gt;=7,"GOOD",IF(AD304&gt;3,"DECENT","POOR"))</f>
        <v>DECENT</v>
      </c>
      <c r="AF304" t="b">
        <f t="shared" ref="AF304:AF335" si="75">AND(AE304="POOR", AU304&lt;3)</f>
        <v>0</v>
      </c>
      <c r="AG304">
        <v>1</v>
      </c>
      <c r="AH304">
        <v>1</v>
      </c>
      <c r="AK304">
        <v>1</v>
      </c>
      <c r="AN304">
        <v>1</v>
      </c>
      <c r="AP304">
        <v>1</v>
      </c>
      <c r="AR304">
        <v>4</v>
      </c>
      <c r="AS304">
        <v>2</v>
      </c>
      <c r="AT304">
        <v>3</v>
      </c>
      <c r="AU304">
        <v>1</v>
      </c>
      <c r="AV304">
        <v>3</v>
      </c>
      <c r="AW304">
        <v>3</v>
      </c>
      <c r="AX304">
        <v>4</v>
      </c>
      <c r="AY304">
        <v>1</v>
      </c>
      <c r="AZ304">
        <v>4</v>
      </c>
      <c r="BA304">
        <v>1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4</v>
      </c>
      <c r="BJ304">
        <v>4</v>
      </c>
      <c r="BK304">
        <v>2</v>
      </c>
      <c r="BL304" t="str">
        <f t="shared" si="68"/>
        <v/>
      </c>
      <c r="BM304">
        <f t="shared" si="69"/>
        <v>1</v>
      </c>
      <c r="BN304">
        <v>2</v>
      </c>
      <c r="BO304">
        <v>1</v>
      </c>
      <c r="BP304" t="str">
        <f t="shared" si="70"/>
        <v>NONE</v>
      </c>
      <c r="BX304">
        <v>1</v>
      </c>
      <c r="BZ304">
        <v>1</v>
      </c>
      <c r="CA304">
        <f t="shared" si="71"/>
        <v>0</v>
      </c>
      <c r="CC304">
        <v>1</v>
      </c>
      <c r="CE304">
        <v>1</v>
      </c>
      <c r="CF304">
        <v>1</v>
      </c>
      <c r="CJ304" t="s">
        <v>600</v>
      </c>
      <c r="CK304" s="1">
        <v>42386</v>
      </c>
      <c r="CL304" s="2">
        <v>0.73488425925925915</v>
      </c>
    </row>
    <row r="305" spans="1:90" x14ac:dyDescent="0.3">
      <c r="A305" t="s">
        <v>601</v>
      </c>
      <c r="B305">
        <f t="shared" si="58"/>
        <v>5</v>
      </c>
      <c r="C305">
        <v>2016</v>
      </c>
      <c r="D305" t="s">
        <v>75</v>
      </c>
      <c r="E305" t="s">
        <v>76</v>
      </c>
      <c r="F305" t="s">
        <v>148</v>
      </c>
      <c r="G305">
        <f t="shared" si="59"/>
        <v>6</v>
      </c>
      <c r="H305">
        <f t="shared" si="60"/>
        <v>0</v>
      </c>
      <c r="I305">
        <f t="shared" si="61"/>
        <v>1</v>
      </c>
      <c r="J305">
        <f t="shared" si="62"/>
        <v>1</v>
      </c>
      <c r="K305" t="s">
        <v>78</v>
      </c>
      <c r="L305" t="s">
        <v>78</v>
      </c>
      <c r="M305" t="s">
        <v>78</v>
      </c>
      <c r="N305" t="s">
        <v>78</v>
      </c>
      <c r="O305" t="s">
        <v>78</v>
      </c>
      <c r="P305" t="s">
        <v>79</v>
      </c>
      <c r="R305" t="s">
        <v>113</v>
      </c>
      <c r="S305">
        <f t="shared" si="63"/>
        <v>0</v>
      </c>
      <c r="T305">
        <f t="shared" si="64"/>
        <v>2</v>
      </c>
      <c r="U305" t="str">
        <f t="shared" si="65"/>
        <v>NO</v>
      </c>
      <c r="V305" t="str">
        <f t="shared" si="66"/>
        <v>FALSE</v>
      </c>
      <c r="W305">
        <v>1</v>
      </c>
      <c r="AC305" t="s">
        <v>105</v>
      </c>
      <c r="AD305">
        <f t="shared" si="67"/>
        <v>5</v>
      </c>
      <c r="AE305" t="str">
        <f t="shared" si="74"/>
        <v>DECENT</v>
      </c>
      <c r="AF305" t="b">
        <f t="shared" si="75"/>
        <v>0</v>
      </c>
      <c r="AH305">
        <v>1</v>
      </c>
      <c r="AK305">
        <v>1</v>
      </c>
      <c r="AM305">
        <v>1</v>
      </c>
      <c r="AN305">
        <v>1</v>
      </c>
      <c r="AO305">
        <v>1</v>
      </c>
      <c r="AR305">
        <v>4</v>
      </c>
      <c r="AS305">
        <v>4</v>
      </c>
      <c r="AT305">
        <v>4</v>
      </c>
      <c r="AU305">
        <v>2</v>
      </c>
      <c r="AV305">
        <v>2</v>
      </c>
      <c r="AW305">
        <v>2</v>
      </c>
      <c r="AX305">
        <v>4</v>
      </c>
      <c r="AY305">
        <v>4</v>
      </c>
      <c r="AZ305">
        <v>2</v>
      </c>
      <c r="BA305">
        <v>5</v>
      </c>
      <c r="BB305">
        <v>4</v>
      </c>
      <c r="BC305">
        <v>4</v>
      </c>
      <c r="BD305">
        <v>2</v>
      </c>
      <c r="BE305">
        <v>2</v>
      </c>
      <c r="BF305">
        <v>4</v>
      </c>
      <c r="BG305">
        <v>4</v>
      </c>
      <c r="BH305">
        <v>4</v>
      </c>
      <c r="BI305">
        <v>4</v>
      </c>
      <c r="BJ305">
        <v>4</v>
      </c>
      <c r="BK305">
        <v>2</v>
      </c>
      <c r="BL305" t="str">
        <f t="shared" si="68"/>
        <v/>
      </c>
      <c r="BM305">
        <f t="shared" si="69"/>
        <v>1</v>
      </c>
      <c r="BN305">
        <v>1</v>
      </c>
      <c r="BO305">
        <v>2</v>
      </c>
      <c r="BP305" t="str">
        <f t="shared" si="70"/>
        <v>NONE</v>
      </c>
      <c r="BS305">
        <v>1</v>
      </c>
      <c r="BU305">
        <v>1</v>
      </c>
      <c r="BX305">
        <v>1</v>
      </c>
      <c r="CA305">
        <f t="shared" si="71"/>
        <v>1</v>
      </c>
      <c r="CC305">
        <v>1</v>
      </c>
      <c r="CE305">
        <v>1</v>
      </c>
      <c r="CF305">
        <v>1</v>
      </c>
      <c r="CJ305" t="s">
        <v>602</v>
      </c>
      <c r="CK305" s="1">
        <v>42386</v>
      </c>
      <c r="CL305" s="2">
        <v>0.75177083333333339</v>
      </c>
    </row>
    <row r="306" spans="1:90" x14ac:dyDescent="0.3">
      <c r="A306" t="s">
        <v>603</v>
      </c>
      <c r="B306">
        <f t="shared" si="58"/>
        <v>0</v>
      </c>
      <c r="C306">
        <v>2016</v>
      </c>
      <c r="D306" t="s">
        <v>75</v>
      </c>
      <c r="E306" t="s">
        <v>99</v>
      </c>
      <c r="F306" t="s">
        <v>77</v>
      </c>
      <c r="G306">
        <f t="shared" si="59"/>
        <v>7</v>
      </c>
      <c r="H306">
        <f t="shared" si="60"/>
        <v>0</v>
      </c>
      <c r="I306">
        <f t="shared" si="61"/>
        <v>0</v>
      </c>
      <c r="J306">
        <f t="shared" si="62"/>
        <v>0</v>
      </c>
      <c r="P306" t="s">
        <v>79</v>
      </c>
      <c r="R306" t="s">
        <v>113</v>
      </c>
      <c r="S306">
        <f t="shared" si="63"/>
        <v>0</v>
      </c>
      <c r="T306">
        <f t="shared" si="64"/>
        <v>1</v>
      </c>
      <c r="U306" t="str">
        <f t="shared" si="65"/>
        <v>NO</v>
      </c>
      <c r="V306" t="str">
        <f t="shared" si="66"/>
        <v>FALSE</v>
      </c>
      <c r="X306">
        <v>1</v>
      </c>
      <c r="AC306" t="s">
        <v>102</v>
      </c>
      <c r="AD306">
        <f t="shared" si="67"/>
        <v>4</v>
      </c>
      <c r="AE306" t="str">
        <f t="shared" si="74"/>
        <v>DECENT</v>
      </c>
      <c r="AF306" t="b">
        <f t="shared" si="75"/>
        <v>0</v>
      </c>
      <c r="AH306">
        <v>1</v>
      </c>
      <c r="AM306">
        <v>1</v>
      </c>
      <c r="AN306">
        <v>1</v>
      </c>
      <c r="AO306">
        <v>1</v>
      </c>
      <c r="AR306">
        <v>3</v>
      </c>
      <c r="AS306">
        <v>3</v>
      </c>
      <c r="AT306">
        <v>4</v>
      </c>
      <c r="AU306">
        <v>3</v>
      </c>
      <c r="AV306">
        <v>2</v>
      </c>
      <c r="AW306">
        <v>3</v>
      </c>
      <c r="AX306">
        <v>5</v>
      </c>
      <c r="AY306">
        <v>3</v>
      </c>
      <c r="AZ306">
        <v>4</v>
      </c>
      <c r="BA306">
        <v>5</v>
      </c>
      <c r="BB306">
        <v>4</v>
      </c>
      <c r="BC306">
        <v>4</v>
      </c>
      <c r="BD306">
        <v>3</v>
      </c>
      <c r="BE306">
        <v>3</v>
      </c>
      <c r="BF306">
        <v>4</v>
      </c>
      <c r="BG306">
        <v>3</v>
      </c>
      <c r="BH306">
        <v>3</v>
      </c>
      <c r="BI306">
        <v>4</v>
      </c>
      <c r="BJ306">
        <v>4</v>
      </c>
      <c r="BK306">
        <v>5</v>
      </c>
      <c r="BL306">
        <f t="shared" si="68"/>
        <v>1</v>
      </c>
      <c r="BM306" t="str">
        <f t="shared" si="69"/>
        <v/>
      </c>
      <c r="BN306">
        <v>4</v>
      </c>
      <c r="BO306">
        <v>3</v>
      </c>
      <c r="BP306" t="str">
        <f t="shared" si="70"/>
        <v>OK</v>
      </c>
      <c r="BS306">
        <v>1</v>
      </c>
      <c r="BT306">
        <v>1</v>
      </c>
      <c r="BU306">
        <v>1</v>
      </c>
      <c r="BW306">
        <v>1</v>
      </c>
      <c r="BX306">
        <v>1</v>
      </c>
      <c r="CA306">
        <f t="shared" si="71"/>
        <v>1</v>
      </c>
      <c r="CC306">
        <v>1</v>
      </c>
      <c r="CD306">
        <v>1</v>
      </c>
      <c r="CE306">
        <v>1</v>
      </c>
      <c r="CF306">
        <v>1</v>
      </c>
      <c r="CH306">
        <v>1</v>
      </c>
      <c r="CI306">
        <v>1</v>
      </c>
      <c r="CJ306" t="s">
        <v>604</v>
      </c>
      <c r="CK306" s="1">
        <v>42386</v>
      </c>
      <c r="CL306" s="2">
        <v>0.78864583333333327</v>
      </c>
    </row>
    <row r="307" spans="1:90" x14ac:dyDescent="0.3">
      <c r="A307" t="s">
        <v>605</v>
      </c>
      <c r="B307">
        <f t="shared" si="58"/>
        <v>0</v>
      </c>
      <c r="C307">
        <v>2016</v>
      </c>
      <c r="D307" t="s">
        <v>75</v>
      </c>
      <c r="E307" t="s">
        <v>76</v>
      </c>
      <c r="F307" t="s">
        <v>86</v>
      </c>
      <c r="G307">
        <f t="shared" si="59"/>
        <v>2</v>
      </c>
      <c r="H307">
        <f t="shared" si="60"/>
        <v>0</v>
      </c>
      <c r="I307">
        <f t="shared" si="61"/>
        <v>0</v>
      </c>
      <c r="J307">
        <f t="shared" si="62"/>
        <v>0</v>
      </c>
      <c r="P307" t="s">
        <v>79</v>
      </c>
      <c r="Q307" t="s">
        <v>175</v>
      </c>
      <c r="R307" t="s">
        <v>90</v>
      </c>
      <c r="S307">
        <f t="shared" si="63"/>
        <v>0</v>
      </c>
      <c r="T307">
        <f t="shared" si="64"/>
        <v>1</v>
      </c>
      <c r="U307" t="str">
        <f t="shared" si="65"/>
        <v>NO</v>
      </c>
      <c r="V307" t="str">
        <f t="shared" si="66"/>
        <v>FALSE</v>
      </c>
      <c r="Y307">
        <v>1</v>
      </c>
      <c r="AC307" t="s">
        <v>87</v>
      </c>
      <c r="AD307">
        <f t="shared" si="67"/>
        <v>5</v>
      </c>
      <c r="AE307" t="str">
        <f t="shared" si="74"/>
        <v>DECENT</v>
      </c>
      <c r="AF307" t="b">
        <f t="shared" si="75"/>
        <v>0</v>
      </c>
      <c r="AH307">
        <v>1</v>
      </c>
      <c r="AI307">
        <v>1</v>
      </c>
      <c r="AM307">
        <v>1</v>
      </c>
      <c r="AN307">
        <v>1</v>
      </c>
      <c r="AO307">
        <v>1</v>
      </c>
      <c r="AR307">
        <v>3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3</v>
      </c>
      <c r="AZ307">
        <v>3</v>
      </c>
      <c r="BA307">
        <v>1</v>
      </c>
      <c r="BB307">
        <v>4</v>
      </c>
      <c r="BC307">
        <v>4</v>
      </c>
      <c r="BD307">
        <v>2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1</v>
      </c>
      <c r="BL307" t="str">
        <f t="shared" si="68"/>
        <v/>
      </c>
      <c r="BM307">
        <f t="shared" si="69"/>
        <v>1</v>
      </c>
      <c r="BN307">
        <v>1</v>
      </c>
      <c r="BO307">
        <v>1</v>
      </c>
      <c r="BP307" t="str">
        <f t="shared" si="70"/>
        <v>NONE</v>
      </c>
      <c r="BX307">
        <v>1</v>
      </c>
      <c r="BZ307">
        <v>1</v>
      </c>
      <c r="CA307">
        <f t="shared" si="71"/>
        <v>0</v>
      </c>
      <c r="CB307">
        <v>1</v>
      </c>
      <c r="CE307">
        <v>1</v>
      </c>
      <c r="CJ307" t="s">
        <v>606</v>
      </c>
      <c r="CK307" s="1">
        <v>42386</v>
      </c>
      <c r="CL307" s="2">
        <v>0.99159722222222213</v>
      </c>
    </row>
    <row r="308" spans="1:90" x14ac:dyDescent="0.3">
      <c r="A308" t="s">
        <v>607</v>
      </c>
      <c r="B308">
        <f t="shared" si="58"/>
        <v>2</v>
      </c>
      <c r="C308">
        <v>2016</v>
      </c>
      <c r="D308" t="s">
        <v>94</v>
      </c>
      <c r="E308" t="s">
        <v>76</v>
      </c>
      <c r="F308" t="s">
        <v>95</v>
      </c>
      <c r="G308">
        <f t="shared" si="59"/>
        <v>1</v>
      </c>
      <c r="H308">
        <f t="shared" si="60"/>
        <v>1</v>
      </c>
      <c r="I308">
        <f t="shared" si="61"/>
        <v>1</v>
      </c>
      <c r="J308">
        <f t="shared" si="62"/>
        <v>0</v>
      </c>
      <c r="K308" t="s">
        <v>78</v>
      </c>
      <c r="L308" t="s">
        <v>78</v>
      </c>
      <c r="P308" t="s">
        <v>79</v>
      </c>
      <c r="Q308" t="s">
        <v>80</v>
      </c>
      <c r="R308" t="s">
        <v>81</v>
      </c>
      <c r="S308">
        <f t="shared" si="63"/>
        <v>1</v>
      </c>
      <c r="T308">
        <f t="shared" si="64"/>
        <v>4</v>
      </c>
      <c r="U308" t="str">
        <f t="shared" si="65"/>
        <v>YES</v>
      </c>
      <c r="V308" t="str">
        <f t="shared" si="66"/>
        <v>FALSE</v>
      </c>
      <c r="W308">
        <v>1</v>
      </c>
      <c r="AC308" t="s">
        <v>82</v>
      </c>
      <c r="AD308">
        <f t="shared" si="67"/>
        <v>0</v>
      </c>
      <c r="AE308" t="str">
        <f t="shared" si="74"/>
        <v>POOR</v>
      </c>
      <c r="AF308" t="b">
        <f t="shared" si="75"/>
        <v>0</v>
      </c>
      <c r="AR308">
        <v>3</v>
      </c>
      <c r="AS308">
        <v>4</v>
      </c>
      <c r="AT308">
        <v>2</v>
      </c>
      <c r="AU308">
        <v>3</v>
      </c>
      <c r="AV308">
        <v>3</v>
      </c>
      <c r="AW308">
        <v>3</v>
      </c>
      <c r="AX308">
        <v>5</v>
      </c>
      <c r="AY308">
        <v>4</v>
      </c>
      <c r="AZ308">
        <v>5</v>
      </c>
      <c r="BA308">
        <v>5</v>
      </c>
      <c r="BB308">
        <v>5</v>
      </c>
      <c r="BC308">
        <v>5</v>
      </c>
      <c r="BD308">
        <v>3</v>
      </c>
      <c r="BE308">
        <v>4</v>
      </c>
      <c r="BF308">
        <v>5</v>
      </c>
      <c r="BG308">
        <v>2</v>
      </c>
      <c r="BH308">
        <v>4</v>
      </c>
      <c r="BI308">
        <v>5</v>
      </c>
      <c r="BJ308">
        <v>4</v>
      </c>
      <c r="BK308">
        <v>3</v>
      </c>
      <c r="BL308" t="str">
        <f t="shared" si="68"/>
        <v/>
      </c>
      <c r="BM308" t="str">
        <f t="shared" si="69"/>
        <v/>
      </c>
      <c r="BN308">
        <v>2</v>
      </c>
      <c r="BO308">
        <v>3</v>
      </c>
      <c r="BP308" t="str">
        <f t="shared" si="70"/>
        <v>NONE</v>
      </c>
      <c r="BQ308">
        <v>1</v>
      </c>
      <c r="BS308">
        <v>1</v>
      </c>
      <c r="BX308">
        <v>1</v>
      </c>
      <c r="CA308">
        <f t="shared" si="71"/>
        <v>1</v>
      </c>
      <c r="CE308">
        <v>1</v>
      </c>
      <c r="CF308">
        <v>1</v>
      </c>
      <c r="CJ308" t="s">
        <v>608</v>
      </c>
      <c r="CK308" s="1">
        <v>42387</v>
      </c>
      <c r="CL308" s="2">
        <v>1.1319444444444444E-2</v>
      </c>
    </row>
    <row r="309" spans="1:90" x14ac:dyDescent="0.3">
      <c r="A309" t="s">
        <v>609</v>
      </c>
      <c r="B309">
        <f t="shared" si="58"/>
        <v>0</v>
      </c>
      <c r="C309">
        <v>2016</v>
      </c>
      <c r="D309" t="s">
        <v>75</v>
      </c>
      <c r="E309" t="s">
        <v>99</v>
      </c>
      <c r="F309" t="s">
        <v>86</v>
      </c>
      <c r="G309">
        <f t="shared" si="59"/>
        <v>2</v>
      </c>
      <c r="H309">
        <f t="shared" si="60"/>
        <v>1</v>
      </c>
      <c r="I309">
        <f t="shared" si="61"/>
        <v>1</v>
      </c>
      <c r="J309">
        <f t="shared" si="62"/>
        <v>0</v>
      </c>
      <c r="P309" t="s">
        <v>79</v>
      </c>
      <c r="Q309" t="s">
        <v>90</v>
      </c>
      <c r="R309" t="s">
        <v>81</v>
      </c>
      <c r="S309">
        <f t="shared" si="63"/>
        <v>1</v>
      </c>
      <c r="T309">
        <f t="shared" si="64"/>
        <v>3</v>
      </c>
      <c r="U309" t="str">
        <f t="shared" si="65"/>
        <v>NO</v>
      </c>
      <c r="V309" t="str">
        <f t="shared" si="66"/>
        <v>FALSE</v>
      </c>
      <c r="W309">
        <v>1</v>
      </c>
      <c r="AC309" t="s">
        <v>87</v>
      </c>
      <c r="AD309">
        <f t="shared" si="67"/>
        <v>5</v>
      </c>
      <c r="AE309" t="str">
        <f t="shared" si="74"/>
        <v>DECENT</v>
      </c>
      <c r="AF309" t="b">
        <f t="shared" si="75"/>
        <v>0</v>
      </c>
      <c r="AH309">
        <v>1</v>
      </c>
      <c r="AL309">
        <v>1</v>
      </c>
      <c r="AM309">
        <v>1</v>
      </c>
      <c r="AN309">
        <v>1</v>
      </c>
      <c r="AO309">
        <v>1</v>
      </c>
      <c r="AR309">
        <v>4</v>
      </c>
      <c r="AS309">
        <v>5</v>
      </c>
      <c r="AT309">
        <v>4</v>
      </c>
      <c r="AU309">
        <v>3</v>
      </c>
      <c r="AV309">
        <v>2</v>
      </c>
      <c r="AW309">
        <v>2</v>
      </c>
      <c r="AX309">
        <v>5</v>
      </c>
      <c r="AY309">
        <v>4</v>
      </c>
      <c r="AZ309">
        <v>5</v>
      </c>
      <c r="BA309">
        <v>5</v>
      </c>
      <c r="BB309">
        <v>5</v>
      </c>
      <c r="BC309">
        <v>4</v>
      </c>
      <c r="BD309">
        <v>4</v>
      </c>
      <c r="BE309">
        <v>4</v>
      </c>
      <c r="BF309">
        <v>4</v>
      </c>
      <c r="BG309">
        <v>2</v>
      </c>
      <c r="BH309">
        <v>2</v>
      </c>
      <c r="BI309">
        <v>5</v>
      </c>
      <c r="BJ309">
        <v>5</v>
      </c>
      <c r="BK309">
        <v>4</v>
      </c>
      <c r="BL309">
        <f t="shared" si="68"/>
        <v>1</v>
      </c>
      <c r="BM309" t="str">
        <f t="shared" si="69"/>
        <v/>
      </c>
      <c r="BN309">
        <v>4</v>
      </c>
      <c r="BO309">
        <v>1</v>
      </c>
      <c r="BP309" t="str">
        <f t="shared" si="70"/>
        <v>OK</v>
      </c>
      <c r="BQ309">
        <v>1</v>
      </c>
      <c r="BT309">
        <v>1</v>
      </c>
      <c r="CA309">
        <f t="shared" si="71"/>
        <v>0</v>
      </c>
      <c r="CB309">
        <v>1</v>
      </c>
      <c r="CC309">
        <v>1</v>
      </c>
      <c r="CE309">
        <v>1</v>
      </c>
      <c r="CF309">
        <v>1</v>
      </c>
      <c r="CJ309" t="s">
        <v>610</v>
      </c>
      <c r="CK309" s="1">
        <v>42387</v>
      </c>
      <c r="CL309" s="2">
        <v>0.4107407407407408</v>
      </c>
    </row>
    <row r="310" spans="1:90" x14ac:dyDescent="0.3">
      <c r="A310" t="s">
        <v>611</v>
      </c>
      <c r="B310">
        <f t="shared" si="58"/>
        <v>4</v>
      </c>
      <c r="C310">
        <v>2016</v>
      </c>
      <c r="D310" t="s">
        <v>75</v>
      </c>
      <c r="E310" t="s">
        <v>99</v>
      </c>
      <c r="F310" t="s">
        <v>86</v>
      </c>
      <c r="G310">
        <f t="shared" si="59"/>
        <v>2</v>
      </c>
      <c r="H310">
        <f t="shared" si="60"/>
        <v>0</v>
      </c>
      <c r="I310">
        <f t="shared" si="61"/>
        <v>1</v>
      </c>
      <c r="J310">
        <f t="shared" si="62"/>
        <v>1</v>
      </c>
      <c r="K310" t="s">
        <v>78</v>
      </c>
      <c r="L310" t="s">
        <v>78</v>
      </c>
      <c r="M310" t="s">
        <v>78</v>
      </c>
      <c r="N310" t="s">
        <v>78</v>
      </c>
      <c r="P310" t="s">
        <v>79</v>
      </c>
      <c r="R310" t="s">
        <v>96</v>
      </c>
      <c r="S310">
        <f t="shared" si="63"/>
        <v>0</v>
      </c>
      <c r="T310">
        <f t="shared" si="64"/>
        <v>2</v>
      </c>
      <c r="U310" t="str">
        <f t="shared" si="65"/>
        <v>NO</v>
      </c>
      <c r="V310" t="str">
        <f t="shared" si="66"/>
        <v>FALSE</v>
      </c>
      <c r="W310">
        <v>1</v>
      </c>
      <c r="AC310" t="s">
        <v>82</v>
      </c>
      <c r="AD310">
        <f t="shared" si="67"/>
        <v>5</v>
      </c>
      <c r="AE310" t="str">
        <f t="shared" si="74"/>
        <v>DECENT</v>
      </c>
      <c r="AF310" t="b">
        <f t="shared" si="75"/>
        <v>0</v>
      </c>
      <c r="AH310">
        <v>1</v>
      </c>
      <c r="AI310">
        <v>1</v>
      </c>
      <c r="AM310">
        <v>1</v>
      </c>
      <c r="AO310">
        <v>1</v>
      </c>
      <c r="AQ310">
        <v>1</v>
      </c>
      <c r="AR310">
        <v>4</v>
      </c>
      <c r="AS310">
        <v>2</v>
      </c>
      <c r="AT310">
        <v>4</v>
      </c>
      <c r="AU310">
        <v>2</v>
      </c>
      <c r="AV310">
        <v>2</v>
      </c>
      <c r="AW310">
        <v>4</v>
      </c>
      <c r="AX310">
        <v>5</v>
      </c>
      <c r="AY310">
        <v>5</v>
      </c>
      <c r="AZ310">
        <v>5</v>
      </c>
      <c r="BA310">
        <v>5</v>
      </c>
      <c r="BB310">
        <v>3</v>
      </c>
      <c r="BC310">
        <v>4</v>
      </c>
      <c r="BD310">
        <v>1</v>
      </c>
      <c r="BE310">
        <v>1</v>
      </c>
      <c r="BF310">
        <v>4</v>
      </c>
      <c r="BG310">
        <v>3</v>
      </c>
      <c r="BH310">
        <v>2</v>
      </c>
      <c r="BI310">
        <v>5</v>
      </c>
      <c r="BJ310">
        <v>5</v>
      </c>
      <c r="BK310">
        <v>3</v>
      </c>
      <c r="BL310" t="str">
        <f t="shared" si="68"/>
        <v/>
      </c>
      <c r="BM310" t="str">
        <f t="shared" si="69"/>
        <v/>
      </c>
      <c r="BN310">
        <v>1</v>
      </c>
      <c r="BO310">
        <v>1</v>
      </c>
      <c r="BP310" t="str">
        <f t="shared" si="70"/>
        <v>NONE</v>
      </c>
      <c r="BV310">
        <v>1</v>
      </c>
      <c r="BX310">
        <v>1</v>
      </c>
      <c r="CA310">
        <f t="shared" si="71"/>
        <v>0</v>
      </c>
      <c r="CB310">
        <v>1</v>
      </c>
      <c r="CE310">
        <v>1</v>
      </c>
      <c r="CF310">
        <v>1</v>
      </c>
      <c r="CJ310" t="s">
        <v>612</v>
      </c>
      <c r="CK310" s="1">
        <v>42387</v>
      </c>
      <c r="CL310" s="2">
        <v>0.48655092592592591</v>
      </c>
    </row>
    <row r="311" spans="1:90" x14ac:dyDescent="0.3">
      <c r="A311" t="s">
        <v>613</v>
      </c>
      <c r="B311">
        <f t="shared" si="58"/>
        <v>5</v>
      </c>
      <c r="C311">
        <v>2016</v>
      </c>
      <c r="D311" t="s">
        <v>75</v>
      </c>
      <c r="E311" t="s">
        <v>85</v>
      </c>
      <c r="F311" t="s">
        <v>204</v>
      </c>
      <c r="G311">
        <f t="shared" si="59"/>
        <v>5</v>
      </c>
      <c r="H311">
        <f t="shared" si="60"/>
        <v>1</v>
      </c>
      <c r="I311">
        <f t="shared" si="61"/>
        <v>1</v>
      </c>
      <c r="J311">
        <f t="shared" si="62"/>
        <v>0</v>
      </c>
      <c r="K311" t="s">
        <v>78</v>
      </c>
      <c r="L311" t="s">
        <v>78</v>
      </c>
      <c r="M311" t="s">
        <v>78</v>
      </c>
      <c r="N311" t="s">
        <v>78</v>
      </c>
      <c r="O311" t="s">
        <v>78</v>
      </c>
      <c r="P311" t="s">
        <v>79</v>
      </c>
      <c r="R311" t="s">
        <v>81</v>
      </c>
      <c r="S311">
        <f t="shared" si="63"/>
        <v>1</v>
      </c>
      <c r="T311">
        <f t="shared" si="64"/>
        <v>3</v>
      </c>
      <c r="U311" t="str">
        <f t="shared" si="65"/>
        <v>NO</v>
      </c>
      <c r="V311" t="str">
        <f t="shared" si="66"/>
        <v>FALSE</v>
      </c>
      <c r="W311">
        <v>1</v>
      </c>
      <c r="AC311" t="s">
        <v>87</v>
      </c>
      <c r="AD311">
        <f t="shared" si="67"/>
        <v>3</v>
      </c>
      <c r="AE311" t="str">
        <f t="shared" si="74"/>
        <v>POOR</v>
      </c>
      <c r="AF311" t="b">
        <f t="shared" si="75"/>
        <v>1</v>
      </c>
      <c r="AM311">
        <v>1</v>
      </c>
      <c r="AN311">
        <v>1</v>
      </c>
      <c r="AO311">
        <v>1</v>
      </c>
      <c r="AR311">
        <v>2</v>
      </c>
      <c r="AS311">
        <v>4</v>
      </c>
      <c r="AT311">
        <v>4</v>
      </c>
      <c r="AU311">
        <v>1</v>
      </c>
      <c r="AV311">
        <v>1</v>
      </c>
      <c r="AW311">
        <v>4</v>
      </c>
      <c r="AX311">
        <v>4</v>
      </c>
      <c r="AY311">
        <v>1</v>
      </c>
      <c r="AZ311">
        <v>5</v>
      </c>
      <c r="BA311">
        <v>5</v>
      </c>
      <c r="BB311">
        <v>5</v>
      </c>
      <c r="BC311">
        <v>3</v>
      </c>
      <c r="BD311">
        <v>4</v>
      </c>
      <c r="BE311">
        <v>4</v>
      </c>
      <c r="BF311">
        <v>4</v>
      </c>
      <c r="BG311">
        <v>2</v>
      </c>
      <c r="BH311">
        <v>2</v>
      </c>
      <c r="BI311">
        <v>4</v>
      </c>
      <c r="BJ311">
        <v>4</v>
      </c>
      <c r="BK311">
        <v>2</v>
      </c>
      <c r="BL311" t="str">
        <f t="shared" si="68"/>
        <v/>
      </c>
      <c r="BM311">
        <f t="shared" si="69"/>
        <v>1</v>
      </c>
      <c r="BN311">
        <v>3</v>
      </c>
      <c r="BO311">
        <v>4</v>
      </c>
      <c r="BP311" t="str">
        <f t="shared" si="70"/>
        <v>OK</v>
      </c>
      <c r="BQ311">
        <v>1</v>
      </c>
      <c r="CA311">
        <f t="shared" si="71"/>
        <v>0</v>
      </c>
      <c r="CB311">
        <v>1</v>
      </c>
      <c r="CC311">
        <v>1</v>
      </c>
      <c r="CD311">
        <v>1</v>
      </c>
      <c r="CE311">
        <v>1</v>
      </c>
      <c r="CF311">
        <v>1</v>
      </c>
      <c r="CJ311" t="s">
        <v>614</v>
      </c>
      <c r="CK311" s="1">
        <v>42387</v>
      </c>
      <c r="CL311" s="2">
        <v>0.52216435185185184</v>
      </c>
    </row>
    <row r="312" spans="1:90" x14ac:dyDescent="0.3">
      <c r="A312" t="s">
        <v>615</v>
      </c>
      <c r="B312">
        <f t="shared" si="58"/>
        <v>0</v>
      </c>
      <c r="C312">
        <v>2016</v>
      </c>
      <c r="D312" t="s">
        <v>75</v>
      </c>
      <c r="E312" t="s">
        <v>85</v>
      </c>
      <c r="F312" t="s">
        <v>204</v>
      </c>
      <c r="G312">
        <f t="shared" si="59"/>
        <v>5</v>
      </c>
      <c r="H312">
        <f t="shared" si="60"/>
        <v>1</v>
      </c>
      <c r="I312">
        <f t="shared" si="61"/>
        <v>1</v>
      </c>
      <c r="J312">
        <f t="shared" si="62"/>
        <v>0</v>
      </c>
      <c r="P312" t="s">
        <v>79</v>
      </c>
      <c r="Q312" t="s">
        <v>80</v>
      </c>
      <c r="R312" t="s">
        <v>90</v>
      </c>
      <c r="S312">
        <f t="shared" si="63"/>
        <v>0</v>
      </c>
      <c r="T312">
        <f t="shared" si="64"/>
        <v>3</v>
      </c>
      <c r="U312" t="str">
        <f t="shared" si="65"/>
        <v>NO</v>
      </c>
      <c r="V312" t="str">
        <f t="shared" si="66"/>
        <v>FALSE</v>
      </c>
      <c r="W312">
        <v>1</v>
      </c>
      <c r="AC312" t="s">
        <v>102</v>
      </c>
      <c r="AD312">
        <f t="shared" si="67"/>
        <v>6</v>
      </c>
      <c r="AE312" t="str">
        <f t="shared" si="74"/>
        <v>DECENT</v>
      </c>
      <c r="AF312" t="b">
        <f t="shared" si="75"/>
        <v>0</v>
      </c>
      <c r="AG312">
        <v>1</v>
      </c>
      <c r="AH312">
        <v>1</v>
      </c>
      <c r="AJ312">
        <v>1</v>
      </c>
      <c r="AM312">
        <v>1</v>
      </c>
      <c r="AN312">
        <v>1</v>
      </c>
      <c r="AO312">
        <v>1</v>
      </c>
      <c r="AR312">
        <v>4</v>
      </c>
      <c r="AS312">
        <v>1</v>
      </c>
      <c r="AU312">
        <v>3</v>
      </c>
      <c r="AV312">
        <v>4</v>
      </c>
      <c r="AW312">
        <v>2</v>
      </c>
      <c r="AX312">
        <v>2</v>
      </c>
      <c r="AY312">
        <v>2</v>
      </c>
      <c r="AZ312">
        <v>5</v>
      </c>
      <c r="BA312">
        <v>5</v>
      </c>
      <c r="BB312">
        <v>5</v>
      </c>
      <c r="BC312">
        <v>4</v>
      </c>
      <c r="BD312">
        <v>2</v>
      </c>
      <c r="BE312">
        <v>4</v>
      </c>
      <c r="BF312">
        <v>4</v>
      </c>
      <c r="BG312">
        <v>2</v>
      </c>
      <c r="BH312">
        <v>2</v>
      </c>
      <c r="BI312">
        <v>4</v>
      </c>
      <c r="BJ312">
        <v>4</v>
      </c>
      <c r="BK312">
        <v>2</v>
      </c>
      <c r="BL312" t="str">
        <f t="shared" si="68"/>
        <v/>
      </c>
      <c r="BM312">
        <f t="shared" si="69"/>
        <v>1</v>
      </c>
      <c r="BN312">
        <v>1</v>
      </c>
      <c r="BO312">
        <v>1</v>
      </c>
      <c r="BP312" t="str">
        <f t="shared" si="70"/>
        <v>NONE</v>
      </c>
      <c r="BQ312">
        <v>1</v>
      </c>
      <c r="BU312">
        <v>1</v>
      </c>
      <c r="BV312">
        <v>1</v>
      </c>
      <c r="BX312">
        <v>1</v>
      </c>
      <c r="BY312">
        <v>1</v>
      </c>
      <c r="BZ312">
        <v>1</v>
      </c>
      <c r="CA312">
        <f t="shared" si="71"/>
        <v>1</v>
      </c>
      <c r="CC312">
        <v>1</v>
      </c>
      <c r="CE312">
        <v>1</v>
      </c>
      <c r="CF312">
        <v>1</v>
      </c>
      <c r="CJ312" t="s">
        <v>616</v>
      </c>
      <c r="CK312" s="1">
        <v>42387</v>
      </c>
      <c r="CL312" s="2">
        <v>0.54396990740740747</v>
      </c>
    </row>
    <row r="313" spans="1:90" x14ac:dyDescent="0.3">
      <c r="A313" t="s">
        <v>617</v>
      </c>
      <c r="B313">
        <f t="shared" si="58"/>
        <v>0</v>
      </c>
      <c r="C313">
        <v>2016</v>
      </c>
      <c r="D313" t="s">
        <v>75</v>
      </c>
      <c r="E313" t="s">
        <v>85</v>
      </c>
      <c r="F313" t="s">
        <v>86</v>
      </c>
      <c r="G313">
        <f t="shared" si="59"/>
        <v>2</v>
      </c>
      <c r="H313">
        <f t="shared" si="60"/>
        <v>1</v>
      </c>
      <c r="I313">
        <f t="shared" si="61"/>
        <v>1</v>
      </c>
      <c r="J313">
        <f t="shared" si="62"/>
        <v>0</v>
      </c>
      <c r="P313" t="s">
        <v>79</v>
      </c>
      <c r="Q313" t="s">
        <v>80</v>
      </c>
      <c r="R313" t="s">
        <v>81</v>
      </c>
      <c r="S313">
        <f t="shared" si="63"/>
        <v>1</v>
      </c>
      <c r="T313">
        <f t="shared" si="64"/>
        <v>4</v>
      </c>
      <c r="U313" t="str">
        <f t="shared" si="65"/>
        <v>YES</v>
      </c>
      <c r="V313" t="str">
        <f t="shared" si="66"/>
        <v>FALSE</v>
      </c>
      <c r="W313">
        <v>1</v>
      </c>
      <c r="AC313" t="s">
        <v>82</v>
      </c>
      <c r="AD313">
        <f t="shared" si="67"/>
        <v>6</v>
      </c>
      <c r="AE313" t="str">
        <f t="shared" si="74"/>
        <v>DECENT</v>
      </c>
      <c r="AF313" t="b">
        <f t="shared" si="75"/>
        <v>0</v>
      </c>
      <c r="AH313">
        <v>1</v>
      </c>
      <c r="AI313">
        <v>1</v>
      </c>
      <c r="AK313">
        <v>1</v>
      </c>
      <c r="AM313">
        <v>1</v>
      </c>
      <c r="AN313">
        <v>1</v>
      </c>
      <c r="AO313">
        <v>1</v>
      </c>
      <c r="AR313">
        <v>4</v>
      </c>
      <c r="AS313">
        <v>4</v>
      </c>
      <c r="AT313">
        <v>4</v>
      </c>
      <c r="AU313">
        <v>3</v>
      </c>
      <c r="AV313">
        <v>3</v>
      </c>
      <c r="AW313">
        <v>4</v>
      </c>
      <c r="AX313">
        <v>5</v>
      </c>
      <c r="AY313">
        <v>1</v>
      </c>
      <c r="AZ313">
        <v>5</v>
      </c>
      <c r="BA313">
        <v>5</v>
      </c>
      <c r="BB313">
        <v>4</v>
      </c>
      <c r="BC313">
        <v>3</v>
      </c>
      <c r="BD313">
        <v>3</v>
      </c>
      <c r="BE313">
        <v>3</v>
      </c>
      <c r="BF313">
        <v>4</v>
      </c>
      <c r="BG313">
        <v>3</v>
      </c>
      <c r="BH313">
        <v>4</v>
      </c>
      <c r="BI313">
        <v>4</v>
      </c>
      <c r="BJ313">
        <v>3</v>
      </c>
      <c r="BK313">
        <v>2</v>
      </c>
      <c r="BL313" t="str">
        <f t="shared" si="68"/>
        <v/>
      </c>
      <c r="BM313">
        <f t="shared" si="69"/>
        <v>1</v>
      </c>
      <c r="BN313">
        <v>3</v>
      </c>
      <c r="BO313">
        <v>1</v>
      </c>
      <c r="BP313" t="str">
        <f t="shared" si="70"/>
        <v>NONE</v>
      </c>
      <c r="BU313">
        <v>1</v>
      </c>
      <c r="BX313">
        <v>1</v>
      </c>
      <c r="CA313">
        <f t="shared" si="71"/>
        <v>0</v>
      </c>
      <c r="CJ313" t="s">
        <v>618</v>
      </c>
      <c r="CK313" s="1">
        <v>42387</v>
      </c>
      <c r="CL313" s="2">
        <v>0.55376157407407411</v>
      </c>
    </row>
    <row r="314" spans="1:90" x14ac:dyDescent="0.3">
      <c r="A314" t="s">
        <v>619</v>
      </c>
      <c r="B314">
        <f t="shared" si="58"/>
        <v>0</v>
      </c>
      <c r="C314">
        <v>2016</v>
      </c>
      <c r="D314" t="s">
        <v>75</v>
      </c>
      <c r="E314" t="s">
        <v>76</v>
      </c>
      <c r="F314" t="s">
        <v>95</v>
      </c>
      <c r="G314">
        <f t="shared" si="59"/>
        <v>1</v>
      </c>
      <c r="H314">
        <f t="shared" si="60"/>
        <v>0</v>
      </c>
      <c r="I314">
        <f t="shared" si="61"/>
        <v>1</v>
      </c>
      <c r="J314">
        <f t="shared" si="62"/>
        <v>1</v>
      </c>
      <c r="P314" t="s">
        <v>79</v>
      </c>
      <c r="Q314" t="s">
        <v>80</v>
      </c>
      <c r="R314" t="s">
        <v>113</v>
      </c>
      <c r="S314">
        <f t="shared" si="63"/>
        <v>0</v>
      </c>
      <c r="T314">
        <f t="shared" si="64"/>
        <v>2</v>
      </c>
      <c r="U314" t="str">
        <f t="shared" si="65"/>
        <v>NO</v>
      </c>
      <c r="V314" t="str">
        <f t="shared" si="66"/>
        <v>FALSE</v>
      </c>
      <c r="Y314">
        <v>1</v>
      </c>
      <c r="AC314" t="s">
        <v>91</v>
      </c>
      <c r="AD314">
        <f t="shared" si="67"/>
        <v>5</v>
      </c>
      <c r="AE314" t="str">
        <f t="shared" si="74"/>
        <v>DECENT</v>
      </c>
      <c r="AF314" t="b">
        <f t="shared" si="75"/>
        <v>0</v>
      </c>
      <c r="AG314">
        <v>1</v>
      </c>
      <c r="AH314">
        <v>1</v>
      </c>
      <c r="AI314">
        <v>1</v>
      </c>
      <c r="AN314">
        <v>1</v>
      </c>
      <c r="AO314">
        <v>1</v>
      </c>
      <c r="AR314">
        <v>4</v>
      </c>
      <c r="AS314">
        <v>4</v>
      </c>
      <c r="AT314">
        <v>5</v>
      </c>
      <c r="AU314">
        <v>3</v>
      </c>
      <c r="AV314">
        <v>2</v>
      </c>
      <c r="AW314">
        <v>5</v>
      </c>
      <c r="AX314">
        <v>5</v>
      </c>
      <c r="AY314">
        <v>3</v>
      </c>
      <c r="AZ314">
        <v>5</v>
      </c>
      <c r="BA314">
        <v>5</v>
      </c>
      <c r="BB314">
        <v>5</v>
      </c>
      <c r="BC314">
        <v>5</v>
      </c>
      <c r="BD314">
        <v>5</v>
      </c>
      <c r="BE314">
        <v>5</v>
      </c>
      <c r="BF314">
        <v>5</v>
      </c>
      <c r="BG314">
        <v>3</v>
      </c>
      <c r="BH314">
        <v>4</v>
      </c>
      <c r="BI314">
        <v>4</v>
      </c>
      <c r="BJ314">
        <v>4</v>
      </c>
      <c r="BK314">
        <v>5</v>
      </c>
      <c r="BL314">
        <f t="shared" si="68"/>
        <v>1</v>
      </c>
      <c r="BM314" t="str">
        <f t="shared" si="69"/>
        <v/>
      </c>
      <c r="BN314">
        <v>3</v>
      </c>
      <c r="BO314">
        <v>2</v>
      </c>
      <c r="BP314" t="str">
        <f t="shared" si="70"/>
        <v>NONE</v>
      </c>
      <c r="BQ314">
        <v>1</v>
      </c>
      <c r="BS314">
        <v>1</v>
      </c>
      <c r="BT314">
        <v>1</v>
      </c>
      <c r="BW314">
        <v>1</v>
      </c>
      <c r="BX314">
        <v>1</v>
      </c>
      <c r="CA314">
        <f t="shared" si="71"/>
        <v>1</v>
      </c>
      <c r="CB314">
        <v>1</v>
      </c>
      <c r="CD314">
        <v>1</v>
      </c>
      <c r="CE314">
        <v>1</v>
      </c>
      <c r="CJ314" t="s">
        <v>620</v>
      </c>
      <c r="CK314" s="1">
        <v>42387</v>
      </c>
      <c r="CL314" s="2">
        <v>0.56615740740740739</v>
      </c>
    </row>
    <row r="315" spans="1:90" x14ac:dyDescent="0.3">
      <c r="A315" t="s">
        <v>621</v>
      </c>
      <c r="B315">
        <f t="shared" si="58"/>
        <v>1</v>
      </c>
      <c r="C315">
        <v>2016</v>
      </c>
      <c r="D315" t="s">
        <v>75</v>
      </c>
      <c r="E315" t="s">
        <v>76</v>
      </c>
      <c r="F315" t="s">
        <v>86</v>
      </c>
      <c r="G315">
        <f t="shared" si="59"/>
        <v>2</v>
      </c>
      <c r="H315">
        <f t="shared" si="60"/>
        <v>1</v>
      </c>
      <c r="I315">
        <f t="shared" si="61"/>
        <v>1</v>
      </c>
      <c r="J315">
        <f t="shared" si="62"/>
        <v>0</v>
      </c>
      <c r="M315" t="s">
        <v>78</v>
      </c>
      <c r="P315" t="s">
        <v>79</v>
      </c>
      <c r="Q315" t="s">
        <v>80</v>
      </c>
      <c r="R315" t="s">
        <v>81</v>
      </c>
      <c r="S315">
        <f t="shared" si="63"/>
        <v>1</v>
      </c>
      <c r="T315">
        <f t="shared" si="64"/>
        <v>4</v>
      </c>
      <c r="U315" t="str">
        <f t="shared" si="65"/>
        <v>YES</v>
      </c>
      <c r="V315" t="str">
        <f t="shared" si="66"/>
        <v>FALSE</v>
      </c>
      <c r="W315">
        <v>1</v>
      </c>
      <c r="AC315" t="s">
        <v>102</v>
      </c>
      <c r="AD315">
        <f t="shared" si="67"/>
        <v>0</v>
      </c>
      <c r="AE315" t="str">
        <f t="shared" si="74"/>
        <v>POOR</v>
      </c>
      <c r="AF315" t="b">
        <f t="shared" si="75"/>
        <v>1</v>
      </c>
      <c r="AR315">
        <v>2</v>
      </c>
      <c r="AS315">
        <v>4</v>
      </c>
      <c r="AT315">
        <v>5</v>
      </c>
      <c r="AU315">
        <v>1</v>
      </c>
      <c r="AV315">
        <v>2</v>
      </c>
      <c r="AW315">
        <v>5</v>
      </c>
      <c r="AX315">
        <v>4</v>
      </c>
      <c r="AY315">
        <v>4</v>
      </c>
      <c r="AZ315">
        <v>4</v>
      </c>
      <c r="BA315">
        <v>3</v>
      </c>
      <c r="BB315">
        <v>4</v>
      </c>
      <c r="BC315">
        <v>5</v>
      </c>
      <c r="BD315">
        <v>4</v>
      </c>
      <c r="BE315">
        <v>4</v>
      </c>
      <c r="BF315">
        <v>4</v>
      </c>
      <c r="BG315">
        <v>4</v>
      </c>
      <c r="BH315">
        <v>3</v>
      </c>
      <c r="BI315">
        <v>5</v>
      </c>
      <c r="BJ315">
        <v>4</v>
      </c>
      <c r="BK315">
        <v>5</v>
      </c>
      <c r="BL315">
        <f t="shared" si="68"/>
        <v>1</v>
      </c>
      <c r="BM315" t="str">
        <f t="shared" si="69"/>
        <v/>
      </c>
      <c r="BN315">
        <v>3</v>
      </c>
      <c r="BO315">
        <v>2</v>
      </c>
      <c r="BP315" t="str">
        <f t="shared" si="70"/>
        <v>NONE</v>
      </c>
      <c r="BS315">
        <v>1</v>
      </c>
      <c r="BU315">
        <v>1</v>
      </c>
      <c r="BW315">
        <v>1</v>
      </c>
      <c r="BX315">
        <v>1</v>
      </c>
      <c r="CA315">
        <f t="shared" si="71"/>
        <v>1</v>
      </c>
      <c r="CC315">
        <v>1</v>
      </c>
      <c r="CE315">
        <v>1</v>
      </c>
      <c r="CF315">
        <v>1</v>
      </c>
      <c r="CI315">
        <v>1</v>
      </c>
      <c r="CJ315" t="s">
        <v>622</v>
      </c>
      <c r="CK315" s="1">
        <v>42387</v>
      </c>
      <c r="CL315" s="2">
        <v>0.57723379629629623</v>
      </c>
    </row>
    <row r="316" spans="1:90" x14ac:dyDescent="0.3">
      <c r="A316" t="s">
        <v>623</v>
      </c>
      <c r="B316">
        <f t="shared" si="58"/>
        <v>0</v>
      </c>
      <c r="C316">
        <v>2016</v>
      </c>
      <c r="D316" t="s">
        <v>75</v>
      </c>
      <c r="E316" t="s">
        <v>76</v>
      </c>
      <c r="F316" t="s">
        <v>86</v>
      </c>
      <c r="G316">
        <f t="shared" si="59"/>
        <v>2</v>
      </c>
      <c r="H316">
        <f t="shared" si="60"/>
        <v>0</v>
      </c>
      <c r="I316">
        <f t="shared" si="61"/>
        <v>0</v>
      </c>
      <c r="J316">
        <f t="shared" si="62"/>
        <v>0</v>
      </c>
      <c r="R316" t="s">
        <v>96</v>
      </c>
      <c r="S316">
        <f t="shared" si="63"/>
        <v>0</v>
      </c>
      <c r="T316">
        <f t="shared" si="64"/>
        <v>1</v>
      </c>
      <c r="U316" t="str">
        <f t="shared" si="65"/>
        <v>NO</v>
      </c>
      <c r="V316" t="str">
        <f t="shared" si="66"/>
        <v>FALSE</v>
      </c>
      <c r="W316">
        <v>1</v>
      </c>
      <c r="AC316" t="s">
        <v>87</v>
      </c>
      <c r="AD316">
        <f t="shared" si="67"/>
        <v>0</v>
      </c>
      <c r="AE316" t="str">
        <f t="shared" si="74"/>
        <v>POOR</v>
      </c>
      <c r="AF316" t="b">
        <f t="shared" si="75"/>
        <v>1</v>
      </c>
      <c r="AR316">
        <v>4</v>
      </c>
      <c r="AS316">
        <v>2</v>
      </c>
      <c r="AT316">
        <v>4</v>
      </c>
      <c r="AU316">
        <v>2</v>
      </c>
      <c r="AV316">
        <v>2</v>
      </c>
      <c r="AW316">
        <v>3</v>
      </c>
      <c r="AX316">
        <v>4</v>
      </c>
      <c r="AY316">
        <v>1</v>
      </c>
      <c r="AZ316">
        <v>5</v>
      </c>
      <c r="BA316">
        <v>4</v>
      </c>
      <c r="BB316">
        <v>2</v>
      </c>
      <c r="BC316">
        <v>4</v>
      </c>
      <c r="BD316">
        <v>3</v>
      </c>
      <c r="BE316">
        <v>4</v>
      </c>
      <c r="BF316">
        <v>3</v>
      </c>
      <c r="BG316">
        <v>1</v>
      </c>
      <c r="BH316">
        <v>4</v>
      </c>
      <c r="BI316">
        <v>4</v>
      </c>
      <c r="BJ316">
        <v>2</v>
      </c>
      <c r="BK316">
        <v>2</v>
      </c>
      <c r="BL316" t="str">
        <f t="shared" si="68"/>
        <v/>
      </c>
      <c r="BM316">
        <f t="shared" si="69"/>
        <v>1</v>
      </c>
      <c r="BN316">
        <v>1</v>
      </c>
      <c r="BO316">
        <v>2</v>
      </c>
      <c r="BP316" t="str">
        <f t="shared" si="70"/>
        <v>NONE</v>
      </c>
      <c r="BU316">
        <v>1</v>
      </c>
      <c r="BV316">
        <v>1</v>
      </c>
      <c r="BX316">
        <v>1</v>
      </c>
      <c r="CA316">
        <f t="shared" si="71"/>
        <v>1</v>
      </c>
      <c r="CB316">
        <v>1</v>
      </c>
      <c r="CC316">
        <v>1</v>
      </c>
      <c r="CE316">
        <v>1</v>
      </c>
      <c r="CF316">
        <v>1</v>
      </c>
      <c r="CJ316" t="s">
        <v>624</v>
      </c>
      <c r="CK316" s="1">
        <v>42384</v>
      </c>
      <c r="CL316" s="2">
        <v>0.88484953703703706</v>
      </c>
    </row>
    <row r="317" spans="1:90" x14ac:dyDescent="0.3">
      <c r="A317" t="s">
        <v>625</v>
      </c>
      <c r="B317">
        <f t="shared" si="58"/>
        <v>5</v>
      </c>
      <c r="C317">
        <v>2016</v>
      </c>
      <c r="D317" t="s">
        <v>75</v>
      </c>
      <c r="E317" t="s">
        <v>99</v>
      </c>
      <c r="F317" t="s">
        <v>131</v>
      </c>
      <c r="G317">
        <f t="shared" si="59"/>
        <v>3</v>
      </c>
      <c r="H317">
        <f t="shared" si="60"/>
        <v>1</v>
      </c>
      <c r="I317">
        <f t="shared" si="61"/>
        <v>1</v>
      </c>
      <c r="J317">
        <f t="shared" si="62"/>
        <v>0</v>
      </c>
      <c r="K317" t="s">
        <v>78</v>
      </c>
      <c r="L317" t="s">
        <v>78</v>
      </c>
      <c r="M317" t="s">
        <v>78</v>
      </c>
      <c r="N317" t="s">
        <v>78</v>
      </c>
      <c r="O317" t="s">
        <v>78</v>
      </c>
      <c r="P317" t="s">
        <v>79</v>
      </c>
      <c r="Q317" t="s">
        <v>80</v>
      </c>
      <c r="R317" t="s">
        <v>96</v>
      </c>
      <c r="S317">
        <f t="shared" si="63"/>
        <v>0</v>
      </c>
      <c r="T317">
        <f t="shared" si="64"/>
        <v>3</v>
      </c>
      <c r="U317" t="str">
        <f t="shared" si="65"/>
        <v>NO</v>
      </c>
      <c r="V317" t="str">
        <f t="shared" si="66"/>
        <v>FALSE</v>
      </c>
      <c r="W317">
        <v>1</v>
      </c>
      <c r="AC317" t="s">
        <v>105</v>
      </c>
      <c r="AD317">
        <f t="shared" si="67"/>
        <v>1</v>
      </c>
      <c r="AE317" t="str">
        <f t="shared" si="74"/>
        <v>POOR</v>
      </c>
      <c r="AF317" t="b">
        <f t="shared" si="75"/>
        <v>1</v>
      </c>
      <c r="AM317">
        <v>1</v>
      </c>
      <c r="AR317">
        <v>3</v>
      </c>
      <c r="AS317">
        <v>2</v>
      </c>
      <c r="AT317">
        <v>3</v>
      </c>
      <c r="AU317">
        <v>1</v>
      </c>
      <c r="AV317">
        <v>1</v>
      </c>
      <c r="AW317">
        <v>1</v>
      </c>
      <c r="AX317">
        <v>2</v>
      </c>
      <c r="AY317">
        <v>2</v>
      </c>
      <c r="AZ317">
        <v>4</v>
      </c>
      <c r="BA317">
        <v>1</v>
      </c>
      <c r="BB317">
        <v>3</v>
      </c>
      <c r="BC317">
        <v>4</v>
      </c>
      <c r="BD317">
        <v>2</v>
      </c>
      <c r="BE317">
        <v>2</v>
      </c>
      <c r="BF317">
        <v>4</v>
      </c>
      <c r="BG317">
        <v>4</v>
      </c>
      <c r="BH317">
        <v>4</v>
      </c>
      <c r="BI317">
        <v>3</v>
      </c>
      <c r="BJ317">
        <v>4</v>
      </c>
      <c r="BK317">
        <v>2</v>
      </c>
      <c r="BL317" t="str">
        <f t="shared" si="68"/>
        <v/>
      </c>
      <c r="BM317">
        <f t="shared" si="69"/>
        <v>1</v>
      </c>
      <c r="BN317">
        <v>3</v>
      </c>
      <c r="BO317">
        <v>3</v>
      </c>
      <c r="BP317" t="str">
        <f t="shared" si="70"/>
        <v>NONE</v>
      </c>
      <c r="BU317">
        <v>1</v>
      </c>
      <c r="BW317">
        <v>1</v>
      </c>
      <c r="BZ317">
        <v>1</v>
      </c>
      <c r="CA317">
        <f t="shared" si="71"/>
        <v>1</v>
      </c>
      <c r="CB317">
        <v>1</v>
      </c>
      <c r="CC317">
        <v>1</v>
      </c>
      <c r="CE317">
        <v>1</v>
      </c>
      <c r="CF317">
        <v>1</v>
      </c>
      <c r="CJ317" t="s">
        <v>626</v>
      </c>
      <c r="CK317" s="1">
        <v>42387</v>
      </c>
      <c r="CL317" s="2">
        <v>0.62244212962962964</v>
      </c>
    </row>
    <row r="318" spans="1:90" x14ac:dyDescent="0.3">
      <c r="A318" t="s">
        <v>627</v>
      </c>
      <c r="B318">
        <f t="shared" si="58"/>
        <v>5</v>
      </c>
      <c r="C318">
        <v>2016</v>
      </c>
      <c r="D318" t="s">
        <v>75</v>
      </c>
      <c r="E318" t="s">
        <v>85</v>
      </c>
      <c r="F318" t="s">
        <v>86</v>
      </c>
      <c r="G318">
        <f t="shared" si="59"/>
        <v>2</v>
      </c>
      <c r="H318">
        <f t="shared" si="60"/>
        <v>1</v>
      </c>
      <c r="I318">
        <f t="shared" si="61"/>
        <v>1</v>
      </c>
      <c r="J318">
        <f t="shared" si="62"/>
        <v>0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90</v>
      </c>
      <c r="Q318" t="s">
        <v>80</v>
      </c>
      <c r="R318" t="s">
        <v>81</v>
      </c>
      <c r="S318">
        <f t="shared" si="63"/>
        <v>1</v>
      </c>
      <c r="T318">
        <f t="shared" si="64"/>
        <v>3</v>
      </c>
      <c r="U318" t="str">
        <f t="shared" si="65"/>
        <v>NO</v>
      </c>
      <c r="V318" t="str">
        <f t="shared" si="66"/>
        <v>FALSE</v>
      </c>
      <c r="W318">
        <v>1</v>
      </c>
      <c r="AC318" t="s">
        <v>109</v>
      </c>
      <c r="AD318">
        <f t="shared" si="67"/>
        <v>7</v>
      </c>
      <c r="AE318" t="str">
        <f t="shared" si="74"/>
        <v>GOOD</v>
      </c>
      <c r="AF318" t="b">
        <f t="shared" si="75"/>
        <v>0</v>
      </c>
      <c r="AG318">
        <v>1</v>
      </c>
      <c r="AH318">
        <v>1</v>
      </c>
      <c r="AI318">
        <v>1</v>
      </c>
      <c r="AL318">
        <v>1</v>
      </c>
      <c r="AM318">
        <v>1</v>
      </c>
      <c r="AN318">
        <v>1</v>
      </c>
      <c r="AO318">
        <v>1</v>
      </c>
      <c r="AR318">
        <v>4</v>
      </c>
      <c r="AS318">
        <v>2</v>
      </c>
      <c r="AT318">
        <v>4</v>
      </c>
      <c r="AU318">
        <v>3</v>
      </c>
      <c r="AV318">
        <v>2</v>
      </c>
      <c r="AW318">
        <v>3</v>
      </c>
      <c r="AX318">
        <v>4</v>
      </c>
      <c r="AY318">
        <v>3</v>
      </c>
      <c r="AZ318">
        <v>4</v>
      </c>
      <c r="BA318">
        <v>2</v>
      </c>
      <c r="BB318">
        <v>4</v>
      </c>
      <c r="BC318">
        <v>4</v>
      </c>
      <c r="BD318">
        <v>2</v>
      </c>
      <c r="BE318">
        <v>4</v>
      </c>
      <c r="BF318">
        <v>4</v>
      </c>
      <c r="BG318">
        <v>2</v>
      </c>
      <c r="BH318">
        <v>2</v>
      </c>
      <c r="BI318">
        <v>4</v>
      </c>
      <c r="BJ318">
        <v>3</v>
      </c>
      <c r="BK318">
        <v>4</v>
      </c>
      <c r="BL318">
        <f t="shared" si="68"/>
        <v>1</v>
      </c>
      <c r="BM318" t="str">
        <f t="shared" si="69"/>
        <v/>
      </c>
      <c r="BN318">
        <v>4</v>
      </c>
      <c r="BO318">
        <v>2</v>
      </c>
      <c r="BP318" t="str">
        <f t="shared" si="70"/>
        <v>OK</v>
      </c>
      <c r="BQ318">
        <v>1</v>
      </c>
      <c r="BZ318">
        <v>1</v>
      </c>
      <c r="CA318">
        <f t="shared" si="71"/>
        <v>0</v>
      </c>
      <c r="CB318">
        <v>1</v>
      </c>
      <c r="CE318">
        <v>1</v>
      </c>
      <c r="CF318">
        <v>1</v>
      </c>
      <c r="CJ318" t="s">
        <v>628</v>
      </c>
      <c r="CK318" s="1">
        <v>42387</v>
      </c>
      <c r="CL318" s="2">
        <v>0.50534722222222228</v>
      </c>
    </row>
    <row r="319" spans="1:90" x14ac:dyDescent="0.3">
      <c r="A319" t="s">
        <v>629</v>
      </c>
      <c r="B319">
        <f t="shared" si="58"/>
        <v>0</v>
      </c>
      <c r="C319">
        <v>2016</v>
      </c>
      <c r="D319" t="s">
        <v>75</v>
      </c>
      <c r="E319" t="s">
        <v>76</v>
      </c>
      <c r="F319" t="s">
        <v>77</v>
      </c>
      <c r="G319">
        <f t="shared" si="59"/>
        <v>7</v>
      </c>
      <c r="H319">
        <f t="shared" si="60"/>
        <v>1</v>
      </c>
      <c r="I319">
        <f t="shared" si="61"/>
        <v>1</v>
      </c>
      <c r="J319">
        <f t="shared" si="62"/>
        <v>0</v>
      </c>
      <c r="P319" t="s">
        <v>79</v>
      </c>
      <c r="Q319" t="s">
        <v>80</v>
      </c>
      <c r="R319" t="s">
        <v>81</v>
      </c>
      <c r="S319">
        <f t="shared" si="63"/>
        <v>1</v>
      </c>
      <c r="T319">
        <f t="shared" si="64"/>
        <v>4</v>
      </c>
      <c r="U319" t="str">
        <f t="shared" si="65"/>
        <v>YES</v>
      </c>
      <c r="V319" t="str">
        <f t="shared" si="66"/>
        <v>FALSE</v>
      </c>
      <c r="W319">
        <v>1</v>
      </c>
      <c r="AC319" t="s">
        <v>82</v>
      </c>
      <c r="AD319">
        <f t="shared" si="67"/>
        <v>2</v>
      </c>
      <c r="AE319" t="str">
        <f t="shared" si="74"/>
        <v>POOR</v>
      </c>
      <c r="AF319" t="b">
        <f t="shared" si="75"/>
        <v>1</v>
      </c>
      <c r="AH319">
        <v>1</v>
      </c>
      <c r="AN319">
        <v>1</v>
      </c>
      <c r="AR319">
        <v>3</v>
      </c>
      <c r="AS319">
        <v>4</v>
      </c>
      <c r="AT319">
        <v>2</v>
      </c>
      <c r="AU319">
        <v>1</v>
      </c>
      <c r="AV319">
        <v>4</v>
      </c>
      <c r="AW319">
        <v>2</v>
      </c>
      <c r="AX319">
        <v>4</v>
      </c>
      <c r="AY319">
        <v>2</v>
      </c>
      <c r="AZ319">
        <v>4</v>
      </c>
      <c r="BA319">
        <v>5</v>
      </c>
      <c r="BB319">
        <v>4</v>
      </c>
      <c r="BC319">
        <v>3</v>
      </c>
      <c r="BD319">
        <v>1</v>
      </c>
      <c r="BE319">
        <v>3</v>
      </c>
      <c r="BF319">
        <v>4</v>
      </c>
      <c r="BG319">
        <v>2</v>
      </c>
      <c r="BH319">
        <v>3</v>
      </c>
      <c r="BI319">
        <v>4</v>
      </c>
      <c r="BJ319">
        <v>4</v>
      </c>
      <c r="BK319">
        <v>2</v>
      </c>
      <c r="BL319" t="str">
        <f t="shared" si="68"/>
        <v/>
      </c>
      <c r="BM319">
        <f t="shared" si="69"/>
        <v>1</v>
      </c>
      <c r="BN319">
        <v>4</v>
      </c>
      <c r="BO319">
        <v>1</v>
      </c>
      <c r="BP319" t="str">
        <f t="shared" si="70"/>
        <v>OK</v>
      </c>
      <c r="BX319">
        <v>1</v>
      </c>
      <c r="CA319">
        <f t="shared" si="71"/>
        <v>0</v>
      </c>
      <c r="CE319">
        <v>1</v>
      </c>
      <c r="CJ319" t="s">
        <v>492</v>
      </c>
      <c r="CK319" s="1">
        <v>42387</v>
      </c>
      <c r="CL319" s="2">
        <v>0.71260416666666659</v>
      </c>
    </row>
    <row r="320" spans="1:90" x14ac:dyDescent="0.3">
      <c r="A320" t="s">
        <v>630</v>
      </c>
      <c r="B320">
        <f t="shared" si="58"/>
        <v>5</v>
      </c>
      <c r="C320">
        <v>2016</v>
      </c>
      <c r="D320" t="s">
        <v>75</v>
      </c>
      <c r="E320" t="s">
        <v>76</v>
      </c>
      <c r="F320" t="s">
        <v>95</v>
      </c>
      <c r="G320">
        <f t="shared" si="59"/>
        <v>1</v>
      </c>
      <c r="H320">
        <f t="shared" si="60"/>
        <v>1</v>
      </c>
      <c r="I320">
        <f t="shared" si="61"/>
        <v>1</v>
      </c>
      <c r="J320">
        <f t="shared" si="62"/>
        <v>0</v>
      </c>
      <c r="K320" t="s">
        <v>78</v>
      </c>
      <c r="L320" t="s">
        <v>78</v>
      </c>
      <c r="M320" t="s">
        <v>78</v>
      </c>
      <c r="N320" t="s">
        <v>78</v>
      </c>
      <c r="O320" t="s">
        <v>78</v>
      </c>
      <c r="P320" t="s">
        <v>79</v>
      </c>
      <c r="Q320" t="s">
        <v>80</v>
      </c>
      <c r="R320" t="s">
        <v>81</v>
      </c>
      <c r="S320">
        <f t="shared" si="63"/>
        <v>1</v>
      </c>
      <c r="T320">
        <f t="shared" si="64"/>
        <v>4</v>
      </c>
      <c r="U320" t="str">
        <f t="shared" si="65"/>
        <v>YES</v>
      </c>
      <c r="V320" t="str">
        <f t="shared" si="66"/>
        <v>FALSE</v>
      </c>
      <c r="W320">
        <v>1</v>
      </c>
      <c r="AC320" t="s">
        <v>82</v>
      </c>
      <c r="AD320">
        <f t="shared" si="67"/>
        <v>4</v>
      </c>
      <c r="AE320" t="str">
        <f t="shared" si="74"/>
        <v>DECENT</v>
      </c>
      <c r="AF320" t="b">
        <f t="shared" si="75"/>
        <v>0</v>
      </c>
      <c r="AI320">
        <v>1</v>
      </c>
      <c r="AK320">
        <v>1</v>
      </c>
      <c r="AL320">
        <v>1</v>
      </c>
      <c r="AM320">
        <v>1</v>
      </c>
      <c r="AR320">
        <v>4</v>
      </c>
      <c r="AS320">
        <v>4</v>
      </c>
      <c r="AT320">
        <v>3</v>
      </c>
      <c r="AU320">
        <v>2</v>
      </c>
      <c r="AV320">
        <v>2</v>
      </c>
      <c r="AW320">
        <v>2</v>
      </c>
      <c r="AX320">
        <v>4</v>
      </c>
      <c r="AY320">
        <v>4</v>
      </c>
      <c r="AZ320">
        <v>3</v>
      </c>
      <c r="BA320">
        <v>4</v>
      </c>
      <c r="BB320">
        <v>2</v>
      </c>
      <c r="BC320">
        <v>3</v>
      </c>
      <c r="BD320">
        <v>2</v>
      </c>
      <c r="BE320">
        <v>3</v>
      </c>
      <c r="BF320">
        <v>2</v>
      </c>
      <c r="BG320">
        <v>2</v>
      </c>
      <c r="BH320">
        <v>3</v>
      </c>
      <c r="BI320">
        <v>4</v>
      </c>
      <c r="BJ320">
        <v>4</v>
      </c>
      <c r="BK320">
        <v>2</v>
      </c>
      <c r="BL320" t="str">
        <f t="shared" si="68"/>
        <v/>
      </c>
      <c r="BM320">
        <f t="shared" si="69"/>
        <v>1</v>
      </c>
      <c r="BN320">
        <v>1</v>
      </c>
      <c r="BO320">
        <v>1</v>
      </c>
      <c r="BP320" t="str">
        <f t="shared" si="70"/>
        <v>NONE</v>
      </c>
      <c r="BU320">
        <v>1</v>
      </c>
      <c r="BV320">
        <v>1</v>
      </c>
      <c r="CA320">
        <f t="shared" si="71"/>
        <v>0</v>
      </c>
      <c r="CB320">
        <v>1</v>
      </c>
      <c r="CE320">
        <v>1</v>
      </c>
      <c r="CJ320" t="s">
        <v>631</v>
      </c>
      <c r="CK320" s="1">
        <v>42387</v>
      </c>
      <c r="CL320" s="2">
        <v>0.70937499999999998</v>
      </c>
    </row>
    <row r="321" spans="1:90" x14ac:dyDescent="0.3">
      <c r="A321" t="s">
        <v>632</v>
      </c>
      <c r="B321">
        <f t="shared" si="58"/>
        <v>0</v>
      </c>
      <c r="C321">
        <v>2016</v>
      </c>
      <c r="D321" t="s">
        <v>75</v>
      </c>
      <c r="E321" t="s">
        <v>99</v>
      </c>
      <c r="F321" t="s">
        <v>131</v>
      </c>
      <c r="G321">
        <f t="shared" si="59"/>
        <v>3</v>
      </c>
      <c r="H321">
        <f t="shared" si="60"/>
        <v>1</v>
      </c>
      <c r="I321">
        <f t="shared" si="61"/>
        <v>1</v>
      </c>
      <c r="J321">
        <f t="shared" si="62"/>
        <v>0</v>
      </c>
      <c r="P321" t="s">
        <v>79</v>
      </c>
      <c r="R321" t="s">
        <v>81</v>
      </c>
      <c r="S321">
        <f t="shared" si="63"/>
        <v>1</v>
      </c>
      <c r="T321">
        <f t="shared" si="64"/>
        <v>3</v>
      </c>
      <c r="U321" t="str">
        <f t="shared" si="65"/>
        <v>NO</v>
      </c>
      <c r="V321" t="str">
        <f t="shared" si="66"/>
        <v>FALSE</v>
      </c>
      <c r="W321">
        <v>1</v>
      </c>
      <c r="AC321" t="s">
        <v>109</v>
      </c>
      <c r="AD321">
        <f t="shared" si="67"/>
        <v>0</v>
      </c>
      <c r="AE321" t="str">
        <f t="shared" si="74"/>
        <v>POOR</v>
      </c>
      <c r="AF321" t="b">
        <f t="shared" si="75"/>
        <v>1</v>
      </c>
      <c r="AR321">
        <v>3</v>
      </c>
      <c r="AS321">
        <v>2</v>
      </c>
      <c r="AT321">
        <v>3</v>
      </c>
      <c r="AU321">
        <v>1</v>
      </c>
      <c r="AV321">
        <v>1</v>
      </c>
      <c r="AW321">
        <v>1</v>
      </c>
      <c r="AX321">
        <v>4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4</v>
      </c>
      <c r="BJ321">
        <v>4</v>
      </c>
      <c r="BK321">
        <v>1</v>
      </c>
      <c r="BL321" t="str">
        <f t="shared" si="68"/>
        <v/>
      </c>
      <c r="BM321">
        <f t="shared" si="69"/>
        <v>1</v>
      </c>
      <c r="BN321">
        <v>1</v>
      </c>
      <c r="BO321">
        <v>1</v>
      </c>
      <c r="BP321" t="str">
        <f t="shared" si="70"/>
        <v>NONE</v>
      </c>
      <c r="BU321">
        <v>1</v>
      </c>
      <c r="BV321">
        <v>1</v>
      </c>
      <c r="BX321">
        <v>1</v>
      </c>
      <c r="CA321">
        <f t="shared" si="71"/>
        <v>1</v>
      </c>
      <c r="CJ321" t="s">
        <v>633</v>
      </c>
      <c r="CK321" s="1">
        <v>42387</v>
      </c>
      <c r="CL321" s="2">
        <v>0.71275462962962965</v>
      </c>
    </row>
    <row r="322" spans="1:90" x14ac:dyDescent="0.3">
      <c r="A322" t="s">
        <v>634</v>
      </c>
      <c r="B322">
        <f t="shared" ref="B322:B352" si="76">COUNTA(K322:O322)</f>
        <v>5</v>
      </c>
      <c r="C322">
        <v>2016</v>
      </c>
      <c r="D322" t="s">
        <v>75</v>
      </c>
      <c r="E322" t="s">
        <v>76</v>
      </c>
      <c r="F322" t="s">
        <v>86</v>
      </c>
      <c r="G322">
        <f t="shared" ref="G322:G385" si="77">IF(F322="Accounting",1,IF(F322="Finance",2,IF(F322="Marketing",3,IF(F322="Management",4,IF(F322="MIS",5,IF(F322="Supply Chain",6,7))))))</f>
        <v>2</v>
      </c>
      <c r="H322">
        <f t="shared" ref="H322:H352" si="78">IF(T322&gt;2,1,0)</f>
        <v>1</v>
      </c>
      <c r="I322">
        <f t="shared" ref="I322:I352" si="79">IF(T322&gt;1,1,0)</f>
        <v>1</v>
      </c>
      <c r="J322">
        <f t="shared" ref="J322:J352" si="80">IF(T322=2,1,0)</f>
        <v>0</v>
      </c>
      <c r="K322" t="s">
        <v>78</v>
      </c>
      <c r="L322" t="s">
        <v>78</v>
      </c>
      <c r="M322" t="s">
        <v>78</v>
      </c>
      <c r="N322" t="s">
        <v>78</v>
      </c>
      <c r="O322" t="s">
        <v>78</v>
      </c>
      <c r="P322" t="s">
        <v>79</v>
      </c>
      <c r="Q322" t="s">
        <v>80</v>
      </c>
      <c r="R322" t="s">
        <v>81</v>
      </c>
      <c r="S322">
        <f t="shared" ref="S322:S385" si="81">IF(AND(R322="Apple Macbook", T322&gt;1), 1,0)</f>
        <v>1</v>
      </c>
      <c r="T322">
        <f t="shared" ref="T322:T352" si="82">W322+COUNTIF(P322, "iPod") + COUNTIF(Q322, "iPad") + COUNTIF(R322,"Apple Macbook")+COUNTIF(Q322, "iPad Mini")</f>
        <v>4</v>
      </c>
      <c r="U322" t="str">
        <f t="shared" ref="U322:U385" si="83">IF(T322=4, "YES", "NO")</f>
        <v>YES</v>
      </c>
      <c r="V322" t="str">
        <f t="shared" ref="V322:V352" si="84">IF(T322&gt;0, "FALSE", "TRUE")</f>
        <v>FALSE</v>
      </c>
      <c r="W322">
        <v>1</v>
      </c>
      <c r="AC322" t="s">
        <v>82</v>
      </c>
      <c r="AD322">
        <f t="shared" ref="AD322:AD352" si="85">COUNT(AG322:AQ322)</f>
        <v>7</v>
      </c>
      <c r="AE322" t="str">
        <f t="shared" si="74"/>
        <v>GOOD</v>
      </c>
      <c r="AF322" t="b">
        <f t="shared" si="75"/>
        <v>0</v>
      </c>
      <c r="AG322">
        <v>1</v>
      </c>
      <c r="AH322">
        <v>1</v>
      </c>
      <c r="AI322">
        <v>1</v>
      </c>
      <c r="AK322">
        <v>1</v>
      </c>
      <c r="AL322">
        <v>1</v>
      </c>
      <c r="AM322">
        <v>1</v>
      </c>
      <c r="AO322">
        <v>1</v>
      </c>
      <c r="AR322">
        <v>4</v>
      </c>
      <c r="AS322">
        <v>5</v>
      </c>
      <c r="AT322">
        <v>3</v>
      </c>
      <c r="AU322">
        <v>3</v>
      </c>
      <c r="AV322">
        <v>2</v>
      </c>
      <c r="AW322">
        <v>2</v>
      </c>
      <c r="AX322">
        <v>5</v>
      </c>
      <c r="AY322">
        <v>3</v>
      </c>
      <c r="AZ322">
        <v>5</v>
      </c>
      <c r="BA322">
        <v>4</v>
      </c>
      <c r="BB322">
        <v>4</v>
      </c>
      <c r="BC322">
        <v>3</v>
      </c>
      <c r="BD322">
        <v>3</v>
      </c>
      <c r="BE322">
        <v>2</v>
      </c>
      <c r="BF322">
        <v>5</v>
      </c>
      <c r="BG322">
        <v>3</v>
      </c>
      <c r="BH322">
        <v>2</v>
      </c>
      <c r="BI322">
        <v>4</v>
      </c>
      <c r="BJ322">
        <v>3</v>
      </c>
      <c r="BK322">
        <v>2</v>
      </c>
      <c r="BL322" t="str">
        <f t="shared" ref="BL322:BL385" si="86">IF(BK322&gt;3,1,"")</f>
        <v/>
      </c>
      <c r="BM322">
        <f t="shared" ref="BM322:BM352" si="87">IF(BK322&lt;3,1,"")</f>
        <v>1</v>
      </c>
      <c r="BN322">
        <v>2</v>
      </c>
      <c r="BO322">
        <v>2</v>
      </c>
      <c r="BP322" t="str">
        <f t="shared" ref="BP322:BP385" si="88">IF(AND(AD322&gt;7,BN322&gt;3,BO322&gt;3),"GOOD",IF(OR(AD322&gt;7,BN322&gt;3,BO322&gt;3),"OK","NONE"))</f>
        <v>NONE</v>
      </c>
      <c r="BQ322">
        <v>1</v>
      </c>
      <c r="BV322">
        <v>1</v>
      </c>
      <c r="BW322">
        <v>1</v>
      </c>
      <c r="BX322">
        <v>1</v>
      </c>
      <c r="CA322">
        <f t="shared" ref="CA322:CA385" si="89">IF(SUM(BQ322:BZ322)&gt;2,1,0)</f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I322">
        <v>1</v>
      </c>
      <c r="CJ322" t="s">
        <v>635</v>
      </c>
      <c r="CK322" s="1">
        <v>42387</v>
      </c>
      <c r="CL322" s="2">
        <v>0.7262615740740741</v>
      </c>
    </row>
    <row r="323" spans="1:90" x14ac:dyDescent="0.3">
      <c r="A323" t="s">
        <v>636</v>
      </c>
      <c r="B323">
        <f t="shared" si="76"/>
        <v>0</v>
      </c>
      <c r="C323">
        <v>2016</v>
      </c>
      <c r="D323" t="s">
        <v>75</v>
      </c>
      <c r="E323" t="s">
        <v>99</v>
      </c>
      <c r="F323" t="s">
        <v>86</v>
      </c>
      <c r="G323">
        <f t="shared" si="77"/>
        <v>2</v>
      </c>
      <c r="H323">
        <f t="shared" si="78"/>
        <v>1</v>
      </c>
      <c r="I323">
        <f t="shared" si="79"/>
        <v>1</v>
      </c>
      <c r="J323">
        <f t="shared" si="80"/>
        <v>0</v>
      </c>
      <c r="P323" t="s">
        <v>79</v>
      </c>
      <c r="Q323" t="s">
        <v>108</v>
      </c>
      <c r="R323" t="s">
        <v>96</v>
      </c>
      <c r="S323">
        <f t="shared" si="81"/>
        <v>0</v>
      </c>
      <c r="T323">
        <f t="shared" si="82"/>
        <v>3</v>
      </c>
      <c r="U323" t="str">
        <f t="shared" si="83"/>
        <v>NO</v>
      </c>
      <c r="V323" t="str">
        <f t="shared" si="84"/>
        <v>FALSE</v>
      </c>
      <c r="W323">
        <v>1</v>
      </c>
      <c r="Z323">
        <v>1</v>
      </c>
      <c r="AC323" t="s">
        <v>105</v>
      </c>
      <c r="AD323">
        <f t="shared" si="85"/>
        <v>6</v>
      </c>
      <c r="AE323" t="str">
        <f t="shared" si="74"/>
        <v>DECENT</v>
      </c>
      <c r="AF323" t="b">
        <f t="shared" si="75"/>
        <v>0</v>
      </c>
      <c r="AH323">
        <v>1</v>
      </c>
      <c r="AJ323">
        <v>1</v>
      </c>
      <c r="AM323">
        <v>1</v>
      </c>
      <c r="AN323">
        <v>1</v>
      </c>
      <c r="AO323">
        <v>1</v>
      </c>
      <c r="AP323">
        <v>1</v>
      </c>
      <c r="AR323">
        <v>4</v>
      </c>
      <c r="AS323">
        <v>4</v>
      </c>
      <c r="AT323">
        <v>4</v>
      </c>
      <c r="AU323">
        <v>3</v>
      </c>
      <c r="AV323">
        <v>4</v>
      </c>
      <c r="AW323">
        <v>4</v>
      </c>
      <c r="AX323">
        <v>4</v>
      </c>
      <c r="AY323">
        <v>4</v>
      </c>
      <c r="AZ323">
        <v>5</v>
      </c>
      <c r="BA323">
        <v>1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4</v>
      </c>
      <c r="BH323">
        <v>4</v>
      </c>
      <c r="BI323">
        <v>4</v>
      </c>
      <c r="BJ323">
        <v>4</v>
      </c>
      <c r="BK323">
        <v>3</v>
      </c>
      <c r="BL323" t="str">
        <f t="shared" si="86"/>
        <v/>
      </c>
      <c r="BM323" t="str">
        <f t="shared" si="87"/>
        <v/>
      </c>
      <c r="BN323">
        <v>2</v>
      </c>
      <c r="BO323">
        <v>4</v>
      </c>
      <c r="BP323" t="str">
        <f t="shared" si="88"/>
        <v>OK</v>
      </c>
      <c r="BV323">
        <v>1</v>
      </c>
      <c r="BZ323">
        <v>1</v>
      </c>
      <c r="CA323">
        <f t="shared" si="89"/>
        <v>0</v>
      </c>
      <c r="CB323">
        <v>1</v>
      </c>
      <c r="CC323">
        <v>1</v>
      </c>
      <c r="CD323">
        <v>1</v>
      </c>
      <c r="CE323">
        <v>1</v>
      </c>
      <c r="CF323">
        <v>1</v>
      </c>
      <c r="CH323">
        <v>1</v>
      </c>
      <c r="CI323">
        <v>1</v>
      </c>
      <c r="CJ323" t="s">
        <v>637</v>
      </c>
      <c r="CK323" s="1">
        <v>42387</v>
      </c>
      <c r="CL323" s="2">
        <v>0.53914351851851849</v>
      </c>
    </row>
    <row r="324" spans="1:90" x14ac:dyDescent="0.3">
      <c r="A324" t="s">
        <v>638</v>
      </c>
      <c r="B324">
        <f t="shared" si="76"/>
        <v>5</v>
      </c>
      <c r="C324">
        <v>2016</v>
      </c>
      <c r="D324" t="s">
        <v>75</v>
      </c>
      <c r="E324" t="s">
        <v>76</v>
      </c>
      <c r="F324" t="s">
        <v>148</v>
      </c>
      <c r="G324">
        <f t="shared" si="77"/>
        <v>6</v>
      </c>
      <c r="H324">
        <f t="shared" si="78"/>
        <v>0</v>
      </c>
      <c r="I324">
        <f t="shared" si="79"/>
        <v>0</v>
      </c>
      <c r="J324">
        <f t="shared" si="80"/>
        <v>0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90</v>
      </c>
      <c r="Q324" t="s">
        <v>90</v>
      </c>
      <c r="R324" t="s">
        <v>126</v>
      </c>
      <c r="S324">
        <f t="shared" si="81"/>
        <v>0</v>
      </c>
      <c r="T324">
        <f t="shared" si="82"/>
        <v>0</v>
      </c>
      <c r="U324" t="str">
        <f t="shared" si="83"/>
        <v>NO</v>
      </c>
      <c r="V324" t="str">
        <f t="shared" si="84"/>
        <v>TRUE</v>
      </c>
      <c r="X324">
        <v>1</v>
      </c>
      <c r="AC324" t="s">
        <v>102</v>
      </c>
      <c r="AD324">
        <f t="shared" si="85"/>
        <v>4</v>
      </c>
      <c r="AE324" t="str">
        <f t="shared" si="74"/>
        <v>DECENT</v>
      </c>
      <c r="AF324" t="b">
        <f t="shared" si="75"/>
        <v>0</v>
      </c>
      <c r="AH324">
        <v>1</v>
      </c>
      <c r="AM324">
        <v>1</v>
      </c>
      <c r="AN324">
        <v>1</v>
      </c>
      <c r="AO324">
        <v>1</v>
      </c>
      <c r="AR324">
        <v>2</v>
      </c>
      <c r="AS324">
        <v>4</v>
      </c>
      <c r="AT324">
        <v>4</v>
      </c>
      <c r="AU324">
        <v>2</v>
      </c>
      <c r="AV324">
        <v>3</v>
      </c>
      <c r="AW324">
        <v>2</v>
      </c>
      <c r="AX324">
        <v>3</v>
      </c>
      <c r="AY324">
        <v>2</v>
      </c>
      <c r="AZ324">
        <v>4</v>
      </c>
      <c r="BA324">
        <v>4</v>
      </c>
      <c r="BB324">
        <v>2</v>
      </c>
      <c r="BC324">
        <v>1</v>
      </c>
      <c r="BD324">
        <v>3</v>
      </c>
      <c r="BE324">
        <v>3</v>
      </c>
      <c r="BF324">
        <v>3</v>
      </c>
      <c r="BG324">
        <v>2</v>
      </c>
      <c r="BH324">
        <v>3</v>
      </c>
      <c r="BI324">
        <v>4</v>
      </c>
      <c r="BJ324">
        <v>4</v>
      </c>
      <c r="BK324">
        <v>2</v>
      </c>
      <c r="BL324" t="str">
        <f t="shared" si="86"/>
        <v/>
      </c>
      <c r="BM324">
        <f t="shared" si="87"/>
        <v>1</v>
      </c>
      <c r="BN324">
        <v>2</v>
      </c>
      <c r="BO324">
        <v>2</v>
      </c>
      <c r="BP324" t="str">
        <f t="shared" si="88"/>
        <v>NONE</v>
      </c>
      <c r="BZ324">
        <v>1</v>
      </c>
      <c r="CA324">
        <f t="shared" si="89"/>
        <v>0</v>
      </c>
      <c r="CC324">
        <v>1</v>
      </c>
      <c r="CE324">
        <v>1</v>
      </c>
      <c r="CF324">
        <v>1</v>
      </c>
      <c r="CJ324" t="s">
        <v>639</v>
      </c>
      <c r="CK324" s="1">
        <v>42387</v>
      </c>
      <c r="CL324" s="2">
        <v>0.7402777777777777</v>
      </c>
    </row>
    <row r="325" spans="1:90" x14ac:dyDescent="0.3">
      <c r="A325" t="s">
        <v>640</v>
      </c>
      <c r="B325">
        <f t="shared" si="76"/>
        <v>0</v>
      </c>
      <c r="C325">
        <v>2016</v>
      </c>
      <c r="D325" t="s">
        <v>75</v>
      </c>
      <c r="E325" t="s">
        <v>85</v>
      </c>
      <c r="F325" t="s">
        <v>77</v>
      </c>
      <c r="G325">
        <f t="shared" si="77"/>
        <v>7</v>
      </c>
      <c r="H325">
        <f t="shared" si="78"/>
        <v>1</v>
      </c>
      <c r="I325">
        <f t="shared" si="79"/>
        <v>1</v>
      </c>
      <c r="J325">
        <f t="shared" si="80"/>
        <v>0</v>
      </c>
      <c r="P325" t="s">
        <v>79</v>
      </c>
      <c r="R325" t="s">
        <v>81</v>
      </c>
      <c r="S325">
        <f t="shared" si="81"/>
        <v>1</v>
      </c>
      <c r="T325">
        <f t="shared" si="82"/>
        <v>3</v>
      </c>
      <c r="U325" t="str">
        <f t="shared" si="83"/>
        <v>NO</v>
      </c>
      <c r="V325" t="str">
        <f t="shared" si="84"/>
        <v>FALSE</v>
      </c>
      <c r="W325">
        <v>1</v>
      </c>
      <c r="AC325" t="s">
        <v>82</v>
      </c>
      <c r="AD325">
        <f t="shared" si="85"/>
        <v>6</v>
      </c>
      <c r="AE325" t="str">
        <f t="shared" si="74"/>
        <v>DECENT</v>
      </c>
      <c r="AF325" t="b">
        <f t="shared" si="75"/>
        <v>0</v>
      </c>
      <c r="AH325">
        <v>1</v>
      </c>
      <c r="AI325">
        <v>1</v>
      </c>
      <c r="AL325">
        <v>1</v>
      </c>
      <c r="AM325">
        <v>1</v>
      </c>
      <c r="AN325">
        <v>1</v>
      </c>
      <c r="AO325">
        <v>1</v>
      </c>
      <c r="AR325">
        <v>4</v>
      </c>
      <c r="AS325">
        <v>1</v>
      </c>
      <c r="AT325">
        <v>4</v>
      </c>
      <c r="AU325">
        <v>2</v>
      </c>
      <c r="AV325">
        <v>4</v>
      </c>
      <c r="AW325">
        <v>3</v>
      </c>
      <c r="AX325">
        <v>4</v>
      </c>
      <c r="AY325">
        <v>3</v>
      </c>
      <c r="AZ325">
        <v>5</v>
      </c>
      <c r="BA325">
        <v>5</v>
      </c>
      <c r="BB325">
        <v>4</v>
      </c>
      <c r="BC325">
        <v>4</v>
      </c>
      <c r="BD325">
        <v>2</v>
      </c>
      <c r="BE325">
        <v>4</v>
      </c>
      <c r="BF325">
        <v>4</v>
      </c>
      <c r="BG325">
        <v>3</v>
      </c>
      <c r="BH325">
        <v>4</v>
      </c>
      <c r="BI325">
        <v>5</v>
      </c>
      <c r="BJ325">
        <v>4</v>
      </c>
      <c r="BK325">
        <v>3</v>
      </c>
      <c r="BL325" t="str">
        <f t="shared" si="86"/>
        <v/>
      </c>
      <c r="BM325" t="str">
        <f t="shared" si="87"/>
        <v/>
      </c>
      <c r="BN325">
        <v>1</v>
      </c>
      <c r="BO325">
        <v>1</v>
      </c>
      <c r="BP325" t="str">
        <f t="shared" si="88"/>
        <v>NONE</v>
      </c>
      <c r="BX325">
        <v>1</v>
      </c>
      <c r="BZ325">
        <v>1</v>
      </c>
      <c r="CA325">
        <f t="shared" si="89"/>
        <v>0</v>
      </c>
      <c r="CE325">
        <v>1</v>
      </c>
      <c r="CF325">
        <v>1</v>
      </c>
      <c r="CJ325" t="s">
        <v>641</v>
      </c>
      <c r="CK325" s="1">
        <v>42386</v>
      </c>
      <c r="CL325" s="2">
        <v>0.51113425925925926</v>
      </c>
    </row>
    <row r="326" spans="1:90" x14ac:dyDescent="0.3">
      <c r="A326" t="s">
        <v>642</v>
      </c>
      <c r="B326">
        <f t="shared" si="76"/>
        <v>4</v>
      </c>
      <c r="C326">
        <v>2016</v>
      </c>
      <c r="D326" t="s">
        <v>75</v>
      </c>
      <c r="E326" t="s">
        <v>76</v>
      </c>
      <c r="F326" t="s">
        <v>86</v>
      </c>
      <c r="G326">
        <f t="shared" si="77"/>
        <v>2</v>
      </c>
      <c r="H326">
        <f t="shared" si="78"/>
        <v>0</v>
      </c>
      <c r="I326">
        <f t="shared" si="79"/>
        <v>1</v>
      </c>
      <c r="J326">
        <f t="shared" si="80"/>
        <v>1</v>
      </c>
      <c r="K326" t="s">
        <v>78</v>
      </c>
      <c r="L326" t="s">
        <v>78</v>
      </c>
      <c r="M326" t="s">
        <v>78</v>
      </c>
      <c r="N326" t="s">
        <v>78</v>
      </c>
      <c r="P326" t="s">
        <v>79</v>
      </c>
      <c r="R326" t="s">
        <v>90</v>
      </c>
      <c r="S326">
        <f t="shared" si="81"/>
        <v>0</v>
      </c>
      <c r="T326">
        <f t="shared" si="82"/>
        <v>2</v>
      </c>
      <c r="U326" t="str">
        <f t="shared" si="83"/>
        <v>NO</v>
      </c>
      <c r="V326" t="str">
        <f t="shared" si="84"/>
        <v>FALSE</v>
      </c>
      <c r="W326">
        <v>1</v>
      </c>
      <c r="AC326" t="s">
        <v>82</v>
      </c>
      <c r="AD326">
        <f t="shared" si="85"/>
        <v>0</v>
      </c>
      <c r="AE326" t="str">
        <f t="shared" si="74"/>
        <v>POOR</v>
      </c>
      <c r="AF326" t="b">
        <f t="shared" si="75"/>
        <v>1</v>
      </c>
      <c r="AR326">
        <v>2</v>
      </c>
      <c r="AS326">
        <v>4</v>
      </c>
      <c r="AT326">
        <v>3</v>
      </c>
      <c r="AU326">
        <v>1</v>
      </c>
      <c r="AV326">
        <v>1</v>
      </c>
      <c r="AW326">
        <v>3</v>
      </c>
      <c r="AX326">
        <v>4</v>
      </c>
      <c r="AY326">
        <v>4</v>
      </c>
      <c r="AZ326">
        <v>5</v>
      </c>
      <c r="BA326">
        <v>3</v>
      </c>
      <c r="BB326">
        <v>4</v>
      </c>
      <c r="BC326">
        <v>3</v>
      </c>
      <c r="BD326">
        <v>4</v>
      </c>
      <c r="BE326">
        <v>2</v>
      </c>
      <c r="BF326">
        <v>4</v>
      </c>
      <c r="BG326">
        <v>3</v>
      </c>
      <c r="BH326">
        <v>4</v>
      </c>
      <c r="BI326">
        <v>4</v>
      </c>
      <c r="BJ326">
        <v>4</v>
      </c>
      <c r="BK326">
        <v>3</v>
      </c>
      <c r="BL326" t="str">
        <f t="shared" si="86"/>
        <v/>
      </c>
      <c r="BM326" t="str">
        <f t="shared" si="87"/>
        <v/>
      </c>
      <c r="BN326">
        <v>2</v>
      </c>
      <c r="BO326">
        <v>1</v>
      </c>
      <c r="BP326" t="str">
        <f t="shared" si="88"/>
        <v>NONE</v>
      </c>
      <c r="BQ326">
        <v>1</v>
      </c>
      <c r="BV326">
        <v>1</v>
      </c>
      <c r="BX326">
        <v>1</v>
      </c>
      <c r="CA326">
        <f t="shared" si="89"/>
        <v>1</v>
      </c>
      <c r="CC326">
        <v>1</v>
      </c>
      <c r="CE326">
        <v>1</v>
      </c>
      <c r="CF326">
        <v>1</v>
      </c>
      <c r="CJ326" t="s">
        <v>643</v>
      </c>
      <c r="CK326" s="1">
        <v>42387</v>
      </c>
      <c r="CL326" s="2">
        <v>0.80829861111111112</v>
      </c>
    </row>
    <row r="327" spans="1:90" x14ac:dyDescent="0.3">
      <c r="A327" t="s">
        <v>644</v>
      </c>
      <c r="B327">
        <f t="shared" si="76"/>
        <v>0</v>
      </c>
      <c r="C327">
        <v>2016</v>
      </c>
      <c r="D327" t="s">
        <v>75</v>
      </c>
      <c r="E327" t="s">
        <v>76</v>
      </c>
      <c r="F327" t="s">
        <v>77</v>
      </c>
      <c r="G327">
        <f t="shared" si="77"/>
        <v>7</v>
      </c>
      <c r="H327">
        <f t="shared" si="78"/>
        <v>1</v>
      </c>
      <c r="I327">
        <f t="shared" si="79"/>
        <v>1</v>
      </c>
      <c r="J327">
        <f t="shared" si="80"/>
        <v>0</v>
      </c>
      <c r="P327" t="s">
        <v>79</v>
      </c>
      <c r="Q327" t="s">
        <v>80</v>
      </c>
      <c r="R327" t="s">
        <v>81</v>
      </c>
      <c r="S327">
        <f t="shared" si="81"/>
        <v>1</v>
      </c>
      <c r="T327">
        <f t="shared" si="82"/>
        <v>4</v>
      </c>
      <c r="U327" t="str">
        <f t="shared" si="83"/>
        <v>YES</v>
      </c>
      <c r="V327" t="str">
        <f t="shared" si="84"/>
        <v>FALSE</v>
      </c>
      <c r="W327">
        <v>1</v>
      </c>
      <c r="AC327" t="s">
        <v>105</v>
      </c>
      <c r="AD327">
        <f t="shared" si="85"/>
        <v>0</v>
      </c>
      <c r="AE327" t="str">
        <f t="shared" si="74"/>
        <v>POOR</v>
      </c>
      <c r="AF327" t="b">
        <f t="shared" si="75"/>
        <v>1</v>
      </c>
      <c r="AR327">
        <v>4</v>
      </c>
      <c r="AS327">
        <v>5</v>
      </c>
      <c r="AT327">
        <v>4</v>
      </c>
      <c r="AU327">
        <v>2</v>
      </c>
      <c r="AV327">
        <v>3</v>
      </c>
      <c r="AW327">
        <v>3</v>
      </c>
      <c r="AX327">
        <v>3</v>
      </c>
      <c r="AY327">
        <v>1</v>
      </c>
      <c r="AZ327">
        <v>5</v>
      </c>
      <c r="BA327">
        <v>1</v>
      </c>
      <c r="BB327">
        <v>3</v>
      </c>
      <c r="BC327">
        <v>4</v>
      </c>
      <c r="BD327">
        <v>2</v>
      </c>
      <c r="BE327">
        <v>3</v>
      </c>
      <c r="BF327">
        <v>3</v>
      </c>
      <c r="BG327">
        <v>2</v>
      </c>
      <c r="BH327">
        <v>4</v>
      </c>
      <c r="BI327">
        <v>4</v>
      </c>
      <c r="BJ327">
        <v>4</v>
      </c>
      <c r="BK327">
        <v>4</v>
      </c>
      <c r="BL327">
        <f t="shared" si="86"/>
        <v>1</v>
      </c>
      <c r="BM327" t="str">
        <f t="shared" si="87"/>
        <v/>
      </c>
      <c r="BN327">
        <v>1</v>
      </c>
      <c r="BO327">
        <v>2</v>
      </c>
      <c r="BP327" t="str">
        <f t="shared" si="88"/>
        <v>NONE</v>
      </c>
      <c r="CA327">
        <f t="shared" si="89"/>
        <v>0</v>
      </c>
      <c r="CB327">
        <v>1</v>
      </c>
      <c r="CD327">
        <v>1</v>
      </c>
      <c r="CE327">
        <v>1</v>
      </c>
      <c r="CJ327" t="s">
        <v>645</v>
      </c>
      <c r="CK327" s="1">
        <v>42387</v>
      </c>
      <c r="CL327" s="2">
        <v>0.80417824074074085</v>
      </c>
    </row>
    <row r="328" spans="1:90" x14ac:dyDescent="0.3">
      <c r="A328" t="s">
        <v>646</v>
      </c>
      <c r="B328">
        <f t="shared" si="76"/>
        <v>3</v>
      </c>
      <c r="C328">
        <v>2016</v>
      </c>
      <c r="D328" t="s">
        <v>75</v>
      </c>
      <c r="E328" t="s">
        <v>76</v>
      </c>
      <c r="F328" t="s">
        <v>77</v>
      </c>
      <c r="G328">
        <f t="shared" si="77"/>
        <v>7</v>
      </c>
      <c r="H328">
        <f t="shared" si="78"/>
        <v>1</v>
      </c>
      <c r="I328">
        <f t="shared" si="79"/>
        <v>1</v>
      </c>
      <c r="J328">
        <f t="shared" si="80"/>
        <v>0</v>
      </c>
      <c r="L328" t="s">
        <v>78</v>
      </c>
      <c r="M328" t="s">
        <v>78</v>
      </c>
      <c r="N328" t="s">
        <v>78</v>
      </c>
      <c r="P328" t="s">
        <v>79</v>
      </c>
      <c r="Q328" t="s">
        <v>90</v>
      </c>
      <c r="R328" t="s">
        <v>81</v>
      </c>
      <c r="S328">
        <f t="shared" si="81"/>
        <v>1</v>
      </c>
      <c r="T328">
        <f t="shared" si="82"/>
        <v>3</v>
      </c>
      <c r="U328" t="str">
        <f t="shared" si="83"/>
        <v>NO</v>
      </c>
      <c r="V328" t="str">
        <f t="shared" si="84"/>
        <v>FALSE</v>
      </c>
      <c r="W328">
        <v>1</v>
      </c>
      <c r="AC328" t="s">
        <v>109</v>
      </c>
      <c r="AD328">
        <f t="shared" si="85"/>
        <v>8</v>
      </c>
      <c r="AE328" t="str">
        <f t="shared" si="74"/>
        <v>GOOD</v>
      </c>
      <c r="AF328" t="b">
        <f t="shared" si="75"/>
        <v>0</v>
      </c>
      <c r="AG328">
        <v>1</v>
      </c>
      <c r="AH328">
        <v>1</v>
      </c>
      <c r="AI328">
        <v>1</v>
      </c>
      <c r="AJ328">
        <v>1</v>
      </c>
      <c r="AL328">
        <v>1</v>
      </c>
      <c r="AM328">
        <v>1</v>
      </c>
      <c r="AN328">
        <v>1</v>
      </c>
      <c r="AO328">
        <v>1</v>
      </c>
      <c r="AR328">
        <v>4</v>
      </c>
      <c r="AS328">
        <v>4</v>
      </c>
      <c r="AT328">
        <v>4</v>
      </c>
      <c r="AU328">
        <v>2</v>
      </c>
      <c r="AV328">
        <v>2</v>
      </c>
      <c r="AW328">
        <v>3</v>
      </c>
      <c r="AX328">
        <v>2</v>
      </c>
      <c r="AY328">
        <v>2</v>
      </c>
      <c r="AZ328">
        <v>4</v>
      </c>
      <c r="BA328">
        <v>4</v>
      </c>
      <c r="BB328">
        <v>3</v>
      </c>
      <c r="BC328">
        <v>2</v>
      </c>
      <c r="BD328">
        <v>2</v>
      </c>
      <c r="BE328">
        <v>2</v>
      </c>
      <c r="BF328">
        <v>4</v>
      </c>
      <c r="BG328">
        <v>3</v>
      </c>
      <c r="BH328">
        <v>2</v>
      </c>
      <c r="BI328">
        <v>3</v>
      </c>
      <c r="BJ328">
        <v>2</v>
      </c>
      <c r="BK328">
        <v>1</v>
      </c>
      <c r="BL328" t="str">
        <f t="shared" si="86"/>
        <v/>
      </c>
      <c r="BM328">
        <f t="shared" si="87"/>
        <v>1</v>
      </c>
      <c r="BN328">
        <v>1</v>
      </c>
      <c r="BO328">
        <v>2</v>
      </c>
      <c r="BP328" t="str">
        <f t="shared" si="88"/>
        <v>OK</v>
      </c>
      <c r="BQ328">
        <v>1</v>
      </c>
      <c r="BZ328">
        <v>1</v>
      </c>
      <c r="CA328">
        <f t="shared" si="89"/>
        <v>0</v>
      </c>
      <c r="CB328">
        <v>1</v>
      </c>
      <c r="CE328">
        <v>1</v>
      </c>
      <c r="CF328">
        <v>1</v>
      </c>
      <c r="CJ328" t="s">
        <v>647</v>
      </c>
      <c r="CK328" s="1">
        <v>42385</v>
      </c>
      <c r="CL328" s="2">
        <v>0.91092592592592592</v>
      </c>
    </row>
    <row r="329" spans="1:90" x14ac:dyDescent="0.3">
      <c r="A329" t="s">
        <v>648</v>
      </c>
      <c r="B329">
        <f t="shared" si="76"/>
        <v>5</v>
      </c>
      <c r="C329">
        <v>2016</v>
      </c>
      <c r="D329" t="s">
        <v>75</v>
      </c>
      <c r="E329" t="s">
        <v>76</v>
      </c>
      <c r="F329" t="s">
        <v>77</v>
      </c>
      <c r="G329">
        <f t="shared" si="77"/>
        <v>7</v>
      </c>
      <c r="H329">
        <f t="shared" si="78"/>
        <v>1</v>
      </c>
      <c r="I329">
        <f t="shared" si="79"/>
        <v>1</v>
      </c>
      <c r="J329">
        <f t="shared" si="80"/>
        <v>0</v>
      </c>
      <c r="K329" t="s">
        <v>78</v>
      </c>
      <c r="L329" t="s">
        <v>78</v>
      </c>
      <c r="M329" t="s">
        <v>78</v>
      </c>
      <c r="N329" t="s">
        <v>78</v>
      </c>
      <c r="O329" t="s">
        <v>78</v>
      </c>
      <c r="P329" t="s">
        <v>79</v>
      </c>
      <c r="Q329" t="s">
        <v>80</v>
      </c>
      <c r="R329" t="s">
        <v>81</v>
      </c>
      <c r="S329">
        <f t="shared" si="81"/>
        <v>1</v>
      </c>
      <c r="T329">
        <f t="shared" si="82"/>
        <v>4</v>
      </c>
      <c r="U329" t="str">
        <f t="shared" si="83"/>
        <v>YES</v>
      </c>
      <c r="V329" t="str">
        <f t="shared" si="84"/>
        <v>FALSE</v>
      </c>
      <c r="W329">
        <v>1</v>
      </c>
      <c r="AC329" t="s">
        <v>87</v>
      </c>
      <c r="AD329">
        <f t="shared" si="85"/>
        <v>4</v>
      </c>
      <c r="AE329" t="str">
        <f t="shared" si="74"/>
        <v>DECENT</v>
      </c>
      <c r="AF329" t="b">
        <f t="shared" si="75"/>
        <v>0</v>
      </c>
      <c r="AH329">
        <v>1</v>
      </c>
      <c r="AM329">
        <v>1</v>
      </c>
      <c r="AN329">
        <v>1</v>
      </c>
      <c r="AO329">
        <v>1</v>
      </c>
      <c r="AR329">
        <v>4</v>
      </c>
      <c r="AS329">
        <v>4</v>
      </c>
      <c r="AT329">
        <v>3</v>
      </c>
      <c r="AU329">
        <v>2</v>
      </c>
      <c r="AV329">
        <v>4</v>
      </c>
      <c r="AW329">
        <v>2</v>
      </c>
      <c r="AX329">
        <v>4</v>
      </c>
      <c r="AY329">
        <v>2</v>
      </c>
      <c r="AZ329">
        <v>4</v>
      </c>
      <c r="BA329">
        <v>4</v>
      </c>
      <c r="BB329">
        <v>4</v>
      </c>
      <c r="BC329">
        <v>4</v>
      </c>
      <c r="BD329">
        <v>2</v>
      </c>
      <c r="BE329">
        <v>4</v>
      </c>
      <c r="BF329">
        <v>4</v>
      </c>
      <c r="BG329">
        <v>2</v>
      </c>
      <c r="BH329">
        <v>2</v>
      </c>
      <c r="BI329">
        <v>4</v>
      </c>
      <c r="BJ329">
        <v>3</v>
      </c>
      <c r="BK329">
        <v>2</v>
      </c>
      <c r="BL329" t="str">
        <f t="shared" si="86"/>
        <v/>
      </c>
      <c r="BM329">
        <f t="shared" si="87"/>
        <v>1</v>
      </c>
      <c r="BN329">
        <v>1</v>
      </c>
      <c r="BO329">
        <v>2</v>
      </c>
      <c r="BP329" t="str">
        <f t="shared" si="88"/>
        <v>NONE</v>
      </c>
      <c r="BX329">
        <v>1</v>
      </c>
      <c r="CA329">
        <f t="shared" si="89"/>
        <v>0</v>
      </c>
      <c r="CB329">
        <v>1</v>
      </c>
      <c r="CC329">
        <v>1</v>
      </c>
      <c r="CD329">
        <v>1</v>
      </c>
      <c r="CE329">
        <v>1</v>
      </c>
      <c r="CF329">
        <v>1</v>
      </c>
      <c r="CJ329" t="s">
        <v>649</v>
      </c>
      <c r="CK329" s="1">
        <v>42387</v>
      </c>
      <c r="CL329" s="2">
        <v>0.63884259259259257</v>
      </c>
    </row>
    <row r="330" spans="1:90" x14ac:dyDescent="0.3">
      <c r="A330" t="s">
        <v>650</v>
      </c>
      <c r="B330">
        <f t="shared" si="76"/>
        <v>0</v>
      </c>
      <c r="C330">
        <v>2016</v>
      </c>
      <c r="D330" t="s">
        <v>75</v>
      </c>
      <c r="E330" t="s">
        <v>99</v>
      </c>
      <c r="F330" t="s">
        <v>86</v>
      </c>
      <c r="G330">
        <f t="shared" si="77"/>
        <v>2</v>
      </c>
      <c r="H330">
        <f t="shared" si="78"/>
        <v>0</v>
      </c>
      <c r="I330">
        <f t="shared" si="79"/>
        <v>0</v>
      </c>
      <c r="J330">
        <f t="shared" si="80"/>
        <v>0</v>
      </c>
      <c r="P330" t="s">
        <v>90</v>
      </c>
      <c r="R330" t="s">
        <v>96</v>
      </c>
      <c r="S330">
        <f t="shared" si="81"/>
        <v>0</v>
      </c>
      <c r="T330">
        <f t="shared" si="82"/>
        <v>1</v>
      </c>
      <c r="U330" t="str">
        <f t="shared" si="83"/>
        <v>NO</v>
      </c>
      <c r="V330" t="str">
        <f t="shared" si="84"/>
        <v>FALSE</v>
      </c>
      <c r="W330">
        <v>1</v>
      </c>
      <c r="AC330" t="s">
        <v>105</v>
      </c>
      <c r="AD330">
        <f t="shared" si="85"/>
        <v>2</v>
      </c>
      <c r="AE330" t="str">
        <f t="shared" si="74"/>
        <v>POOR</v>
      </c>
      <c r="AF330" t="b">
        <f t="shared" si="75"/>
        <v>1</v>
      </c>
      <c r="AM330">
        <v>1</v>
      </c>
      <c r="AN330">
        <v>1</v>
      </c>
      <c r="AR330">
        <v>4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4</v>
      </c>
      <c r="AY330">
        <v>4</v>
      </c>
      <c r="AZ330">
        <v>4</v>
      </c>
      <c r="BA330">
        <v>2</v>
      </c>
      <c r="BB330">
        <v>4</v>
      </c>
      <c r="BC330">
        <v>4</v>
      </c>
      <c r="BD330">
        <v>4</v>
      </c>
      <c r="BE330">
        <v>3</v>
      </c>
      <c r="BF330">
        <v>4</v>
      </c>
      <c r="BG330">
        <v>3</v>
      </c>
      <c r="BH330">
        <v>4</v>
      </c>
      <c r="BI330">
        <v>4</v>
      </c>
      <c r="BJ330">
        <v>2</v>
      </c>
      <c r="BK330">
        <v>2</v>
      </c>
      <c r="BL330" t="str">
        <f t="shared" si="86"/>
        <v/>
      </c>
      <c r="BM330">
        <f t="shared" si="87"/>
        <v>1</v>
      </c>
      <c r="BN330">
        <v>2</v>
      </c>
      <c r="BO330">
        <v>2</v>
      </c>
      <c r="BP330" t="str">
        <f t="shared" si="88"/>
        <v>NONE</v>
      </c>
      <c r="CA330">
        <f t="shared" si="89"/>
        <v>0</v>
      </c>
      <c r="CB330">
        <v>1</v>
      </c>
      <c r="CC330">
        <v>1</v>
      </c>
      <c r="CE330">
        <v>1</v>
      </c>
      <c r="CF330">
        <v>1</v>
      </c>
      <c r="CJ330" t="s">
        <v>651</v>
      </c>
      <c r="CK330" s="1">
        <v>42387</v>
      </c>
      <c r="CL330" s="2">
        <v>0.93693287037037043</v>
      </c>
    </row>
    <row r="331" spans="1:90" x14ac:dyDescent="0.3">
      <c r="A331" t="s">
        <v>652</v>
      </c>
      <c r="B331">
        <f t="shared" si="76"/>
        <v>0</v>
      </c>
      <c r="C331">
        <v>2016</v>
      </c>
      <c r="D331" t="s">
        <v>75</v>
      </c>
      <c r="E331" t="s">
        <v>85</v>
      </c>
      <c r="F331" t="s">
        <v>86</v>
      </c>
      <c r="G331">
        <f t="shared" si="77"/>
        <v>2</v>
      </c>
      <c r="H331">
        <f t="shared" si="78"/>
        <v>1</v>
      </c>
      <c r="I331">
        <f t="shared" si="79"/>
        <v>1</v>
      </c>
      <c r="J331">
        <f t="shared" si="80"/>
        <v>0</v>
      </c>
      <c r="P331" t="s">
        <v>79</v>
      </c>
      <c r="Q331" t="s">
        <v>80</v>
      </c>
      <c r="R331" t="s">
        <v>81</v>
      </c>
      <c r="S331">
        <f t="shared" si="81"/>
        <v>1</v>
      </c>
      <c r="T331">
        <f t="shared" si="82"/>
        <v>4</v>
      </c>
      <c r="U331" t="str">
        <f t="shared" si="83"/>
        <v>YES</v>
      </c>
      <c r="V331" t="str">
        <f t="shared" si="84"/>
        <v>FALSE</v>
      </c>
      <c r="W331">
        <v>1</v>
      </c>
      <c r="AC331" t="s">
        <v>109</v>
      </c>
      <c r="AD331">
        <f t="shared" si="85"/>
        <v>5</v>
      </c>
      <c r="AE331" t="str">
        <f t="shared" si="74"/>
        <v>DECENT</v>
      </c>
      <c r="AF331" t="b">
        <f t="shared" si="75"/>
        <v>0</v>
      </c>
      <c r="AG331">
        <v>1</v>
      </c>
      <c r="AH331">
        <v>1</v>
      </c>
      <c r="AM331">
        <v>1</v>
      </c>
      <c r="AN331">
        <v>1</v>
      </c>
      <c r="AO331">
        <v>1</v>
      </c>
      <c r="AR331">
        <v>3</v>
      </c>
      <c r="AS331">
        <v>5</v>
      </c>
      <c r="AT331">
        <v>5</v>
      </c>
      <c r="AU331">
        <v>1</v>
      </c>
      <c r="AV331">
        <v>1</v>
      </c>
      <c r="AW331">
        <v>4</v>
      </c>
      <c r="AX331">
        <v>4</v>
      </c>
      <c r="AY331">
        <v>2</v>
      </c>
      <c r="AZ331">
        <v>2</v>
      </c>
      <c r="BA331">
        <v>5</v>
      </c>
      <c r="BB331">
        <v>5</v>
      </c>
      <c r="BC331">
        <v>5</v>
      </c>
      <c r="BD331">
        <v>5</v>
      </c>
      <c r="BE331">
        <v>5</v>
      </c>
      <c r="BF331">
        <v>5</v>
      </c>
      <c r="BG331">
        <v>2</v>
      </c>
      <c r="BH331">
        <v>2</v>
      </c>
      <c r="BI331">
        <v>4</v>
      </c>
      <c r="BJ331">
        <v>5</v>
      </c>
      <c r="BK331">
        <v>5</v>
      </c>
      <c r="BL331">
        <f t="shared" si="86"/>
        <v>1</v>
      </c>
      <c r="BM331" t="str">
        <f t="shared" si="87"/>
        <v/>
      </c>
      <c r="BN331">
        <v>4</v>
      </c>
      <c r="BO331">
        <v>4</v>
      </c>
      <c r="BP331" t="str">
        <f t="shared" si="88"/>
        <v>OK</v>
      </c>
      <c r="BQ331">
        <v>1</v>
      </c>
      <c r="BU331">
        <v>1</v>
      </c>
      <c r="CA331">
        <f t="shared" si="89"/>
        <v>0</v>
      </c>
      <c r="CB331">
        <v>1</v>
      </c>
      <c r="CC331">
        <v>1</v>
      </c>
      <c r="CD331">
        <v>1</v>
      </c>
      <c r="CE331">
        <v>1</v>
      </c>
      <c r="CF331">
        <v>1</v>
      </c>
      <c r="CH331">
        <v>1</v>
      </c>
      <c r="CI331">
        <v>1</v>
      </c>
      <c r="CJ331" t="s">
        <v>653</v>
      </c>
      <c r="CK331" s="1">
        <v>42387</v>
      </c>
      <c r="CL331" s="2">
        <v>0.94386574074074081</v>
      </c>
    </row>
    <row r="332" spans="1:90" x14ac:dyDescent="0.3">
      <c r="A332" t="s">
        <v>654</v>
      </c>
      <c r="B332">
        <f t="shared" si="76"/>
        <v>1</v>
      </c>
      <c r="C332">
        <v>2016</v>
      </c>
      <c r="D332" t="s">
        <v>75</v>
      </c>
      <c r="E332" t="s">
        <v>76</v>
      </c>
      <c r="F332" t="s">
        <v>86</v>
      </c>
      <c r="G332">
        <f t="shared" si="77"/>
        <v>2</v>
      </c>
      <c r="H332">
        <f t="shared" si="78"/>
        <v>1</v>
      </c>
      <c r="I332">
        <f t="shared" si="79"/>
        <v>1</v>
      </c>
      <c r="J332">
        <f t="shared" si="80"/>
        <v>0</v>
      </c>
      <c r="M332" t="s">
        <v>78</v>
      </c>
      <c r="P332" t="s">
        <v>79</v>
      </c>
      <c r="Q332" t="s">
        <v>80</v>
      </c>
      <c r="R332" t="s">
        <v>126</v>
      </c>
      <c r="S332">
        <f t="shared" si="81"/>
        <v>0</v>
      </c>
      <c r="T332">
        <f t="shared" si="82"/>
        <v>3</v>
      </c>
      <c r="U332" t="str">
        <f t="shared" si="83"/>
        <v>NO</v>
      </c>
      <c r="V332" t="str">
        <f t="shared" si="84"/>
        <v>FALSE</v>
      </c>
      <c r="W332">
        <v>1</v>
      </c>
      <c r="AC332" t="s">
        <v>82</v>
      </c>
      <c r="AD332">
        <f t="shared" si="85"/>
        <v>3</v>
      </c>
      <c r="AE332" t="str">
        <f t="shared" si="74"/>
        <v>POOR</v>
      </c>
      <c r="AF332" t="b">
        <f t="shared" si="75"/>
        <v>0</v>
      </c>
      <c r="AH332">
        <v>1</v>
      </c>
      <c r="AN332">
        <v>1</v>
      </c>
      <c r="AO332">
        <v>1</v>
      </c>
      <c r="AR332">
        <v>4</v>
      </c>
      <c r="AS332">
        <v>3</v>
      </c>
      <c r="AT332">
        <v>4</v>
      </c>
      <c r="AU332">
        <v>3</v>
      </c>
      <c r="AV332">
        <v>3</v>
      </c>
      <c r="AW332">
        <v>3</v>
      </c>
      <c r="AX332">
        <v>4</v>
      </c>
      <c r="AY332">
        <v>3</v>
      </c>
      <c r="AZ332">
        <v>4</v>
      </c>
      <c r="BA332">
        <v>4</v>
      </c>
      <c r="BB332">
        <v>2</v>
      </c>
      <c r="BC332">
        <v>4</v>
      </c>
      <c r="BD332">
        <v>3</v>
      </c>
      <c r="BE332">
        <v>4</v>
      </c>
      <c r="BF332">
        <v>4</v>
      </c>
      <c r="BG332">
        <v>2</v>
      </c>
      <c r="BH332">
        <v>2</v>
      </c>
      <c r="BI332">
        <v>4</v>
      </c>
      <c r="BJ332">
        <v>3</v>
      </c>
      <c r="BK332">
        <v>3</v>
      </c>
      <c r="BL332" t="str">
        <f t="shared" si="86"/>
        <v/>
      </c>
      <c r="BM332" t="str">
        <f t="shared" si="87"/>
        <v/>
      </c>
      <c r="BN332">
        <v>4</v>
      </c>
      <c r="BO332">
        <v>2</v>
      </c>
      <c r="BP332" t="str">
        <f t="shared" si="88"/>
        <v>OK</v>
      </c>
      <c r="BQ332">
        <v>1</v>
      </c>
      <c r="CA332">
        <f t="shared" si="89"/>
        <v>0</v>
      </c>
      <c r="CE332">
        <v>1</v>
      </c>
      <c r="CF332">
        <v>1</v>
      </c>
      <c r="CJ332" t="s">
        <v>655</v>
      </c>
      <c r="CK332" s="1">
        <v>42387</v>
      </c>
      <c r="CL332" s="2">
        <v>0.89552083333333332</v>
      </c>
    </row>
    <row r="333" spans="1:90" x14ac:dyDescent="0.3">
      <c r="A333" t="s">
        <v>656</v>
      </c>
      <c r="B333">
        <f t="shared" si="76"/>
        <v>0</v>
      </c>
      <c r="C333">
        <v>2016</v>
      </c>
      <c r="D333" t="s">
        <v>75</v>
      </c>
      <c r="E333" t="s">
        <v>85</v>
      </c>
      <c r="F333" t="s">
        <v>86</v>
      </c>
      <c r="G333">
        <f t="shared" si="77"/>
        <v>2</v>
      </c>
      <c r="H333">
        <f t="shared" si="78"/>
        <v>0</v>
      </c>
      <c r="I333">
        <f t="shared" si="79"/>
        <v>1</v>
      </c>
      <c r="J333">
        <f t="shared" si="80"/>
        <v>1</v>
      </c>
      <c r="R333" t="s">
        <v>81</v>
      </c>
      <c r="S333">
        <f t="shared" si="81"/>
        <v>1</v>
      </c>
      <c r="T333">
        <f t="shared" si="82"/>
        <v>2</v>
      </c>
      <c r="U333" t="str">
        <f t="shared" si="83"/>
        <v>NO</v>
      </c>
      <c r="V333" t="str">
        <f t="shared" si="84"/>
        <v>FALSE</v>
      </c>
      <c r="W333">
        <v>1</v>
      </c>
      <c r="AC333" t="s">
        <v>102</v>
      </c>
      <c r="AD333">
        <f t="shared" si="85"/>
        <v>10</v>
      </c>
      <c r="AE333" t="str">
        <f t="shared" si="74"/>
        <v>GOOD</v>
      </c>
      <c r="AF333" t="b">
        <f t="shared" si="75"/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4</v>
      </c>
      <c r="AS333">
        <v>2</v>
      </c>
      <c r="AT333">
        <v>5</v>
      </c>
      <c r="AU333">
        <v>3</v>
      </c>
      <c r="AV333">
        <v>2</v>
      </c>
      <c r="AW333">
        <v>5</v>
      </c>
      <c r="AX333">
        <v>5</v>
      </c>
      <c r="AY333">
        <v>2</v>
      </c>
      <c r="AZ333">
        <v>5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4</v>
      </c>
      <c r="BG333">
        <v>2</v>
      </c>
      <c r="BH333">
        <v>2</v>
      </c>
      <c r="BI333">
        <v>5</v>
      </c>
      <c r="BJ333">
        <v>5</v>
      </c>
      <c r="BK333">
        <v>4</v>
      </c>
      <c r="BL333">
        <f t="shared" si="86"/>
        <v>1</v>
      </c>
      <c r="BM333" t="str">
        <f t="shared" si="87"/>
        <v/>
      </c>
      <c r="BN333">
        <v>4</v>
      </c>
      <c r="BO333">
        <v>4</v>
      </c>
      <c r="BP333" t="str">
        <f t="shared" si="88"/>
        <v>GOOD</v>
      </c>
      <c r="BQ333">
        <v>1</v>
      </c>
      <c r="BV333">
        <v>1</v>
      </c>
      <c r="BX333">
        <v>1</v>
      </c>
      <c r="BZ333">
        <v>1</v>
      </c>
      <c r="CA333">
        <f t="shared" si="89"/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 t="s">
        <v>657</v>
      </c>
      <c r="CK333" s="1">
        <v>42387</v>
      </c>
      <c r="CL333" s="2">
        <v>0.93587962962962967</v>
      </c>
    </row>
    <row r="334" spans="1:90" x14ac:dyDescent="0.3">
      <c r="A334" t="s">
        <v>658</v>
      </c>
      <c r="B334">
        <f t="shared" si="76"/>
        <v>0</v>
      </c>
      <c r="C334">
        <v>2016</v>
      </c>
      <c r="D334" t="s">
        <v>75</v>
      </c>
      <c r="E334" t="s">
        <v>76</v>
      </c>
      <c r="F334" t="s">
        <v>86</v>
      </c>
      <c r="G334">
        <f t="shared" si="77"/>
        <v>2</v>
      </c>
      <c r="H334">
        <f t="shared" si="78"/>
        <v>1</v>
      </c>
      <c r="I334">
        <f t="shared" si="79"/>
        <v>1</v>
      </c>
      <c r="J334">
        <f t="shared" si="80"/>
        <v>0</v>
      </c>
      <c r="P334" t="s">
        <v>90</v>
      </c>
      <c r="Q334" t="s">
        <v>80</v>
      </c>
      <c r="R334" t="s">
        <v>81</v>
      </c>
      <c r="S334">
        <f t="shared" si="81"/>
        <v>1</v>
      </c>
      <c r="T334">
        <f t="shared" si="82"/>
        <v>3</v>
      </c>
      <c r="U334" t="str">
        <f t="shared" si="83"/>
        <v>NO</v>
      </c>
      <c r="V334" t="str">
        <f t="shared" si="84"/>
        <v>FALSE</v>
      </c>
      <c r="W334">
        <v>1</v>
      </c>
      <c r="AC334" t="s">
        <v>87</v>
      </c>
      <c r="AD334">
        <f t="shared" si="85"/>
        <v>8</v>
      </c>
      <c r="AE334" t="str">
        <f t="shared" si="74"/>
        <v>GOOD</v>
      </c>
      <c r="AF334" t="b">
        <f t="shared" si="75"/>
        <v>0</v>
      </c>
      <c r="AG334">
        <v>1</v>
      </c>
      <c r="AH334">
        <v>1</v>
      </c>
      <c r="AI334">
        <v>1</v>
      </c>
      <c r="AK334">
        <v>1</v>
      </c>
      <c r="AM334">
        <v>1</v>
      </c>
      <c r="AN334">
        <v>1</v>
      </c>
      <c r="AO334">
        <v>1</v>
      </c>
      <c r="AP334">
        <v>1</v>
      </c>
      <c r="AR334">
        <v>4</v>
      </c>
      <c r="AS334">
        <v>3</v>
      </c>
      <c r="AT334">
        <v>4</v>
      </c>
      <c r="AU334">
        <v>3</v>
      </c>
      <c r="AV334">
        <v>4</v>
      </c>
      <c r="AW334">
        <v>4</v>
      </c>
      <c r="AX334">
        <v>4</v>
      </c>
      <c r="AY334">
        <v>2</v>
      </c>
      <c r="AZ334">
        <v>5</v>
      </c>
      <c r="BA334">
        <v>4</v>
      </c>
      <c r="BB334">
        <v>4</v>
      </c>
      <c r="BC334">
        <v>4</v>
      </c>
      <c r="BD334">
        <v>4</v>
      </c>
      <c r="BE334">
        <v>2</v>
      </c>
      <c r="BF334">
        <v>4</v>
      </c>
      <c r="BG334">
        <v>2</v>
      </c>
      <c r="BH334">
        <v>2</v>
      </c>
      <c r="BI334">
        <v>4</v>
      </c>
      <c r="BJ334">
        <v>4</v>
      </c>
      <c r="BK334">
        <v>3</v>
      </c>
      <c r="BL334" t="str">
        <f t="shared" si="86"/>
        <v/>
      </c>
      <c r="BM334" t="str">
        <f t="shared" si="87"/>
        <v/>
      </c>
      <c r="BN334">
        <v>2</v>
      </c>
      <c r="BO334">
        <v>2</v>
      </c>
      <c r="BP334" t="str">
        <f t="shared" si="88"/>
        <v>OK</v>
      </c>
      <c r="BU334">
        <v>1</v>
      </c>
      <c r="BX334">
        <v>1</v>
      </c>
      <c r="BY334">
        <v>1</v>
      </c>
      <c r="CA334">
        <f t="shared" si="89"/>
        <v>1</v>
      </c>
      <c r="CB334">
        <v>1</v>
      </c>
      <c r="CC334">
        <v>1</v>
      </c>
      <c r="CE334">
        <v>1</v>
      </c>
      <c r="CF334">
        <v>1</v>
      </c>
      <c r="CJ334" t="s">
        <v>659</v>
      </c>
      <c r="CK334" s="1">
        <v>42387</v>
      </c>
      <c r="CL334" s="2">
        <v>0.98015046296296304</v>
      </c>
    </row>
    <row r="335" spans="1:90" x14ac:dyDescent="0.3">
      <c r="A335" t="s">
        <v>660</v>
      </c>
      <c r="B335">
        <f t="shared" si="76"/>
        <v>0</v>
      </c>
      <c r="C335">
        <v>2016</v>
      </c>
      <c r="D335" t="s">
        <v>75</v>
      </c>
      <c r="E335" t="s">
        <v>76</v>
      </c>
      <c r="F335" t="s">
        <v>86</v>
      </c>
      <c r="G335">
        <f t="shared" si="77"/>
        <v>2</v>
      </c>
      <c r="H335">
        <f t="shared" si="78"/>
        <v>0</v>
      </c>
      <c r="I335">
        <f t="shared" si="79"/>
        <v>0</v>
      </c>
      <c r="J335">
        <f t="shared" si="80"/>
        <v>0</v>
      </c>
      <c r="P335" t="s">
        <v>79</v>
      </c>
      <c r="R335" t="s">
        <v>96</v>
      </c>
      <c r="S335">
        <f t="shared" si="81"/>
        <v>0</v>
      </c>
      <c r="T335">
        <f t="shared" si="82"/>
        <v>1</v>
      </c>
      <c r="U335" t="str">
        <f t="shared" si="83"/>
        <v>NO</v>
      </c>
      <c r="V335" t="str">
        <f t="shared" si="84"/>
        <v>FALSE</v>
      </c>
      <c r="X335">
        <v>1</v>
      </c>
      <c r="AC335" t="s">
        <v>102</v>
      </c>
      <c r="AD335">
        <f t="shared" si="85"/>
        <v>7</v>
      </c>
      <c r="AE335" t="str">
        <f t="shared" si="74"/>
        <v>GOOD</v>
      </c>
      <c r="AF335" t="b">
        <f t="shared" si="75"/>
        <v>0</v>
      </c>
      <c r="AG335">
        <v>1</v>
      </c>
      <c r="AH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R335">
        <v>4</v>
      </c>
      <c r="AS335">
        <v>5</v>
      </c>
      <c r="AT335">
        <v>4</v>
      </c>
      <c r="AU335">
        <v>4</v>
      </c>
      <c r="AV335">
        <v>2</v>
      </c>
      <c r="AW335">
        <v>3</v>
      </c>
      <c r="AX335">
        <v>5</v>
      </c>
      <c r="AY335">
        <v>2</v>
      </c>
      <c r="AZ335">
        <v>2</v>
      </c>
      <c r="BA335">
        <v>1</v>
      </c>
      <c r="BB335">
        <v>5</v>
      </c>
      <c r="BC335">
        <v>5</v>
      </c>
      <c r="BD335">
        <v>3</v>
      </c>
      <c r="BE335">
        <v>3</v>
      </c>
      <c r="BF335">
        <v>4</v>
      </c>
      <c r="BG335">
        <v>2</v>
      </c>
      <c r="BH335">
        <v>4</v>
      </c>
      <c r="BI335">
        <v>4</v>
      </c>
      <c r="BJ335">
        <v>3</v>
      </c>
      <c r="BK335">
        <v>2</v>
      </c>
      <c r="BL335" t="str">
        <f t="shared" si="86"/>
        <v/>
      </c>
      <c r="BM335">
        <f t="shared" si="87"/>
        <v>1</v>
      </c>
      <c r="BN335">
        <v>3</v>
      </c>
      <c r="BO335">
        <v>4</v>
      </c>
      <c r="BP335" t="str">
        <f t="shared" si="88"/>
        <v>OK</v>
      </c>
      <c r="BQ335">
        <v>1</v>
      </c>
      <c r="CA335">
        <f t="shared" si="89"/>
        <v>0</v>
      </c>
      <c r="CB335">
        <v>1</v>
      </c>
      <c r="CD335">
        <v>1</v>
      </c>
      <c r="CE335">
        <v>1</v>
      </c>
      <c r="CF335">
        <v>1</v>
      </c>
      <c r="CJ335" t="s">
        <v>661</v>
      </c>
      <c r="CK335" s="1">
        <v>42387</v>
      </c>
      <c r="CL335" s="2">
        <v>0.98092592592592587</v>
      </c>
    </row>
    <row r="336" spans="1:90" x14ac:dyDescent="0.3">
      <c r="A336" t="s">
        <v>662</v>
      </c>
      <c r="B336">
        <f t="shared" si="76"/>
        <v>4</v>
      </c>
      <c r="C336">
        <v>2016</v>
      </c>
      <c r="D336" t="s">
        <v>75</v>
      </c>
      <c r="E336" t="s">
        <v>85</v>
      </c>
      <c r="F336" t="s">
        <v>77</v>
      </c>
      <c r="G336">
        <f t="shared" si="77"/>
        <v>7</v>
      </c>
      <c r="H336">
        <f t="shared" si="78"/>
        <v>1</v>
      </c>
      <c r="I336">
        <f t="shared" si="79"/>
        <v>1</v>
      </c>
      <c r="J336">
        <f t="shared" si="80"/>
        <v>0</v>
      </c>
      <c r="K336" t="s">
        <v>78</v>
      </c>
      <c r="L336" t="s">
        <v>78</v>
      </c>
      <c r="M336" t="s">
        <v>78</v>
      </c>
      <c r="N336" t="s">
        <v>78</v>
      </c>
      <c r="P336" t="s">
        <v>79</v>
      </c>
      <c r="R336" t="s">
        <v>81</v>
      </c>
      <c r="S336">
        <f t="shared" si="81"/>
        <v>1</v>
      </c>
      <c r="T336">
        <f t="shared" si="82"/>
        <v>3</v>
      </c>
      <c r="U336" t="str">
        <f t="shared" si="83"/>
        <v>NO</v>
      </c>
      <c r="V336" t="str">
        <f t="shared" si="84"/>
        <v>FALSE</v>
      </c>
      <c r="W336">
        <v>1</v>
      </c>
      <c r="AC336" t="s">
        <v>102</v>
      </c>
      <c r="AD336">
        <f t="shared" si="85"/>
        <v>5</v>
      </c>
      <c r="AE336" t="str">
        <f t="shared" ref="AE336:AE367" si="90">IF(AD336&gt;=7,"GOOD",IF(AD336&gt;3,"DECENT","POOR"))</f>
        <v>DECENT</v>
      </c>
      <c r="AF336" t="b">
        <f t="shared" ref="AF336:AF367" si="91">AND(AE336="POOR", AU336&lt;3)</f>
        <v>0</v>
      </c>
      <c r="AH336">
        <v>1</v>
      </c>
      <c r="AI336">
        <v>1</v>
      </c>
      <c r="AK336">
        <v>1</v>
      </c>
      <c r="AN336">
        <v>1</v>
      </c>
      <c r="AO336">
        <v>1</v>
      </c>
      <c r="AR336">
        <v>5</v>
      </c>
      <c r="AS336">
        <v>3</v>
      </c>
      <c r="AT336">
        <v>3</v>
      </c>
      <c r="AU336">
        <v>2</v>
      </c>
      <c r="AV336">
        <v>3</v>
      </c>
      <c r="AW336">
        <v>2</v>
      </c>
      <c r="AX336">
        <v>4</v>
      </c>
      <c r="AY336">
        <v>4</v>
      </c>
      <c r="AZ336">
        <v>5</v>
      </c>
      <c r="BA336">
        <v>3</v>
      </c>
      <c r="BB336">
        <v>5</v>
      </c>
      <c r="BC336">
        <v>5</v>
      </c>
      <c r="BD336">
        <v>3</v>
      </c>
      <c r="BE336">
        <v>3</v>
      </c>
      <c r="BF336">
        <v>4</v>
      </c>
      <c r="BG336">
        <v>4</v>
      </c>
      <c r="BH336">
        <v>5</v>
      </c>
      <c r="BI336">
        <v>5</v>
      </c>
      <c r="BJ336">
        <v>4</v>
      </c>
      <c r="BK336">
        <v>2</v>
      </c>
      <c r="BL336" t="str">
        <f t="shared" si="86"/>
        <v/>
      </c>
      <c r="BM336">
        <f t="shared" si="87"/>
        <v>1</v>
      </c>
      <c r="BN336">
        <v>3</v>
      </c>
      <c r="BO336">
        <v>2</v>
      </c>
      <c r="BP336" t="str">
        <f t="shared" si="88"/>
        <v>NONE</v>
      </c>
      <c r="BQ336">
        <v>1</v>
      </c>
      <c r="BX336">
        <v>1</v>
      </c>
      <c r="CA336">
        <f t="shared" si="89"/>
        <v>0</v>
      </c>
      <c r="CB336">
        <v>1</v>
      </c>
      <c r="CC336">
        <v>1</v>
      </c>
      <c r="CE336">
        <v>1</v>
      </c>
      <c r="CF336">
        <v>1</v>
      </c>
      <c r="CJ336" t="s">
        <v>663</v>
      </c>
      <c r="CK336" s="1">
        <v>42387</v>
      </c>
      <c r="CL336" s="2">
        <v>0.984375</v>
      </c>
    </row>
    <row r="337" spans="1:90" x14ac:dyDescent="0.3">
      <c r="A337" t="s">
        <v>664</v>
      </c>
      <c r="B337">
        <f t="shared" si="76"/>
        <v>5</v>
      </c>
      <c r="C337">
        <v>2016</v>
      </c>
      <c r="D337" t="s">
        <v>75</v>
      </c>
      <c r="E337" t="s">
        <v>99</v>
      </c>
      <c r="F337" t="s">
        <v>131</v>
      </c>
      <c r="G337">
        <f t="shared" si="77"/>
        <v>3</v>
      </c>
      <c r="H337">
        <f t="shared" si="78"/>
        <v>0</v>
      </c>
      <c r="I337">
        <f t="shared" si="79"/>
        <v>0</v>
      </c>
      <c r="J337">
        <f t="shared" si="80"/>
        <v>0</v>
      </c>
      <c r="K337" t="s">
        <v>78</v>
      </c>
      <c r="L337" t="s">
        <v>78</v>
      </c>
      <c r="M337" t="s">
        <v>78</v>
      </c>
      <c r="N337" t="s">
        <v>78</v>
      </c>
      <c r="O337" t="s">
        <v>78</v>
      </c>
      <c r="P337" t="s">
        <v>79</v>
      </c>
      <c r="R337" t="s">
        <v>96</v>
      </c>
      <c r="S337">
        <f t="shared" si="81"/>
        <v>0</v>
      </c>
      <c r="T337">
        <f t="shared" si="82"/>
        <v>1</v>
      </c>
      <c r="U337" t="str">
        <f t="shared" si="83"/>
        <v>NO</v>
      </c>
      <c r="V337" t="str">
        <f t="shared" si="84"/>
        <v>FALSE</v>
      </c>
      <c r="AA337">
        <v>1</v>
      </c>
      <c r="AC337" t="s">
        <v>102</v>
      </c>
      <c r="AD337">
        <f t="shared" si="85"/>
        <v>7</v>
      </c>
      <c r="AE337" t="str">
        <f t="shared" si="90"/>
        <v>GOOD</v>
      </c>
      <c r="AF337" t="b">
        <f t="shared" si="91"/>
        <v>0</v>
      </c>
      <c r="AG337">
        <v>1</v>
      </c>
      <c r="AH337">
        <v>1</v>
      </c>
      <c r="AI337">
        <v>1</v>
      </c>
      <c r="AM337">
        <v>1</v>
      </c>
      <c r="AN337">
        <v>1</v>
      </c>
      <c r="AO337">
        <v>1</v>
      </c>
      <c r="AP337">
        <v>1</v>
      </c>
      <c r="AR337">
        <v>4</v>
      </c>
      <c r="AS337">
        <v>2</v>
      </c>
      <c r="AT337">
        <v>3</v>
      </c>
      <c r="AU337">
        <v>2</v>
      </c>
      <c r="AV337">
        <v>1</v>
      </c>
      <c r="AW337">
        <v>2</v>
      </c>
      <c r="AX337">
        <v>4</v>
      </c>
      <c r="AY337">
        <v>3</v>
      </c>
      <c r="AZ337">
        <v>4</v>
      </c>
      <c r="BA337">
        <v>4</v>
      </c>
      <c r="BB337">
        <v>4</v>
      </c>
      <c r="BC337">
        <v>4</v>
      </c>
      <c r="BD337">
        <v>2</v>
      </c>
      <c r="BE337">
        <v>3</v>
      </c>
      <c r="BF337">
        <v>4</v>
      </c>
      <c r="BG337">
        <v>2</v>
      </c>
      <c r="BH337">
        <v>3</v>
      </c>
      <c r="BI337">
        <v>2</v>
      </c>
      <c r="BJ337">
        <v>3</v>
      </c>
      <c r="BK337">
        <v>1</v>
      </c>
      <c r="BL337" t="str">
        <f t="shared" si="86"/>
        <v/>
      </c>
      <c r="BM337">
        <f t="shared" si="87"/>
        <v>1</v>
      </c>
      <c r="BN337">
        <v>4</v>
      </c>
      <c r="BO337">
        <v>2</v>
      </c>
      <c r="BP337" t="str">
        <f t="shared" si="88"/>
        <v>OK</v>
      </c>
      <c r="BS337">
        <v>1</v>
      </c>
      <c r="BV337">
        <v>1</v>
      </c>
      <c r="BX337">
        <v>1</v>
      </c>
      <c r="BZ337">
        <v>1</v>
      </c>
      <c r="CA337">
        <f t="shared" si="89"/>
        <v>1</v>
      </c>
      <c r="CE337">
        <v>1</v>
      </c>
      <c r="CF337">
        <v>1</v>
      </c>
      <c r="CJ337" t="s">
        <v>665</v>
      </c>
      <c r="CK337" s="1">
        <v>42387</v>
      </c>
      <c r="CL337" s="2">
        <v>0.93054398148148154</v>
      </c>
    </row>
    <row r="338" spans="1:90" x14ac:dyDescent="0.3">
      <c r="A338" t="s">
        <v>666</v>
      </c>
      <c r="B338">
        <f t="shared" si="76"/>
        <v>4</v>
      </c>
      <c r="C338">
        <v>2016</v>
      </c>
      <c r="D338" t="s">
        <v>75</v>
      </c>
      <c r="E338" t="s">
        <v>85</v>
      </c>
      <c r="F338" t="s">
        <v>95</v>
      </c>
      <c r="G338">
        <f t="shared" si="77"/>
        <v>1</v>
      </c>
      <c r="H338">
        <f t="shared" si="78"/>
        <v>0</v>
      </c>
      <c r="I338">
        <f t="shared" si="79"/>
        <v>1</v>
      </c>
      <c r="J338">
        <f t="shared" si="80"/>
        <v>1</v>
      </c>
      <c r="K338" t="s">
        <v>78</v>
      </c>
      <c r="L338" t="s">
        <v>78</v>
      </c>
      <c r="M338" t="s">
        <v>78</v>
      </c>
      <c r="N338" t="s">
        <v>78</v>
      </c>
      <c r="P338" t="s">
        <v>79</v>
      </c>
      <c r="Q338" t="s">
        <v>90</v>
      </c>
      <c r="R338" t="s">
        <v>113</v>
      </c>
      <c r="S338">
        <f t="shared" si="81"/>
        <v>0</v>
      </c>
      <c r="T338">
        <f t="shared" si="82"/>
        <v>2</v>
      </c>
      <c r="U338" t="str">
        <f t="shared" si="83"/>
        <v>NO</v>
      </c>
      <c r="V338" t="str">
        <f t="shared" si="84"/>
        <v>FALSE</v>
      </c>
      <c r="W338">
        <v>1</v>
      </c>
      <c r="AC338" t="s">
        <v>256</v>
      </c>
      <c r="AD338">
        <f t="shared" si="85"/>
        <v>5</v>
      </c>
      <c r="AE338" t="str">
        <f t="shared" si="90"/>
        <v>DECENT</v>
      </c>
      <c r="AF338" t="b">
        <f t="shared" si="91"/>
        <v>0</v>
      </c>
      <c r="AG338">
        <v>1</v>
      </c>
      <c r="AH338">
        <v>1</v>
      </c>
      <c r="AM338">
        <v>1</v>
      </c>
      <c r="AN338">
        <v>1</v>
      </c>
      <c r="AO338">
        <v>1</v>
      </c>
      <c r="AR338">
        <v>4</v>
      </c>
      <c r="AS338">
        <v>2</v>
      </c>
      <c r="AT338">
        <v>3</v>
      </c>
      <c r="AU338">
        <v>2</v>
      </c>
      <c r="AV338">
        <v>3</v>
      </c>
      <c r="AW338">
        <v>2</v>
      </c>
      <c r="AX338">
        <v>4</v>
      </c>
      <c r="AY338">
        <v>2</v>
      </c>
      <c r="AZ338">
        <v>4</v>
      </c>
      <c r="BA338">
        <v>5</v>
      </c>
      <c r="BB338">
        <v>3</v>
      </c>
      <c r="BC338">
        <v>3</v>
      </c>
      <c r="BD338">
        <v>3</v>
      </c>
      <c r="BE338">
        <v>2</v>
      </c>
      <c r="BF338">
        <v>2</v>
      </c>
      <c r="BG338">
        <v>2</v>
      </c>
      <c r="BH338">
        <v>2</v>
      </c>
      <c r="BI338">
        <v>4</v>
      </c>
      <c r="BJ338">
        <v>4</v>
      </c>
      <c r="BK338">
        <v>2</v>
      </c>
      <c r="BL338" t="str">
        <f t="shared" si="86"/>
        <v/>
      </c>
      <c r="BM338">
        <f t="shared" si="87"/>
        <v>1</v>
      </c>
      <c r="BN338">
        <v>2</v>
      </c>
      <c r="BO338">
        <v>2</v>
      </c>
      <c r="BP338" t="str">
        <f t="shared" si="88"/>
        <v>NONE</v>
      </c>
      <c r="BU338">
        <v>1</v>
      </c>
      <c r="BX338">
        <v>1</v>
      </c>
      <c r="CA338">
        <f t="shared" si="89"/>
        <v>0</v>
      </c>
      <c r="CE338">
        <v>1</v>
      </c>
      <c r="CF338">
        <v>1</v>
      </c>
      <c r="CJ338" t="s">
        <v>667</v>
      </c>
      <c r="CK338" s="1">
        <v>42387</v>
      </c>
      <c r="CL338" s="2">
        <v>0.40660879629629632</v>
      </c>
    </row>
    <row r="339" spans="1:90" x14ac:dyDescent="0.3">
      <c r="A339" t="s">
        <v>668</v>
      </c>
      <c r="B339">
        <f t="shared" si="76"/>
        <v>4</v>
      </c>
      <c r="C339">
        <v>2016</v>
      </c>
      <c r="D339" t="s">
        <v>75</v>
      </c>
      <c r="E339" t="s">
        <v>85</v>
      </c>
      <c r="F339" t="s">
        <v>204</v>
      </c>
      <c r="G339">
        <f t="shared" si="77"/>
        <v>5</v>
      </c>
      <c r="H339">
        <f t="shared" si="78"/>
        <v>0</v>
      </c>
      <c r="I339">
        <f t="shared" si="79"/>
        <v>1</v>
      </c>
      <c r="J339">
        <f t="shared" si="80"/>
        <v>1</v>
      </c>
      <c r="K339" t="s">
        <v>78</v>
      </c>
      <c r="L339" t="s">
        <v>78</v>
      </c>
      <c r="M339" t="s">
        <v>78</v>
      </c>
      <c r="N339" t="s">
        <v>78</v>
      </c>
      <c r="P339" t="s">
        <v>79</v>
      </c>
      <c r="R339" t="s">
        <v>126</v>
      </c>
      <c r="S339">
        <f t="shared" si="81"/>
        <v>0</v>
      </c>
      <c r="T339">
        <f t="shared" si="82"/>
        <v>2</v>
      </c>
      <c r="U339" t="str">
        <f t="shared" si="83"/>
        <v>NO</v>
      </c>
      <c r="V339" t="str">
        <f t="shared" si="84"/>
        <v>FALSE</v>
      </c>
      <c r="W339">
        <v>1</v>
      </c>
      <c r="AC339" t="s">
        <v>105</v>
      </c>
      <c r="AD339">
        <f t="shared" si="85"/>
        <v>4</v>
      </c>
      <c r="AE339" t="str">
        <f t="shared" si="90"/>
        <v>DECENT</v>
      </c>
      <c r="AF339" t="b">
        <f t="shared" si="91"/>
        <v>0</v>
      </c>
      <c r="AH339">
        <v>1</v>
      </c>
      <c r="AM339">
        <v>1</v>
      </c>
      <c r="AN339">
        <v>1</v>
      </c>
      <c r="AO339">
        <v>1</v>
      </c>
      <c r="AR339">
        <v>2</v>
      </c>
      <c r="AS339">
        <v>3</v>
      </c>
      <c r="AT339">
        <v>4</v>
      </c>
      <c r="AU339">
        <v>2</v>
      </c>
      <c r="AV339">
        <v>2</v>
      </c>
      <c r="AW339">
        <v>4</v>
      </c>
      <c r="AX339">
        <v>1</v>
      </c>
      <c r="AY339">
        <v>1</v>
      </c>
      <c r="AZ339">
        <v>5</v>
      </c>
      <c r="BA339">
        <v>5</v>
      </c>
      <c r="BB339">
        <v>5</v>
      </c>
      <c r="BC339">
        <v>4</v>
      </c>
      <c r="BD339">
        <v>4</v>
      </c>
      <c r="BE339">
        <v>4</v>
      </c>
      <c r="BF339">
        <v>4</v>
      </c>
      <c r="BG339">
        <v>2</v>
      </c>
      <c r="BH339">
        <v>2</v>
      </c>
      <c r="BI339">
        <v>5</v>
      </c>
      <c r="BJ339">
        <v>5</v>
      </c>
      <c r="BK339">
        <v>2</v>
      </c>
      <c r="BL339" t="str">
        <f t="shared" si="86"/>
        <v/>
      </c>
      <c r="BM339">
        <f t="shared" si="87"/>
        <v>1</v>
      </c>
      <c r="BN339">
        <v>4</v>
      </c>
      <c r="BO339">
        <v>2</v>
      </c>
      <c r="BP339" t="str">
        <f t="shared" si="88"/>
        <v>OK</v>
      </c>
      <c r="CA339">
        <f t="shared" si="89"/>
        <v>0</v>
      </c>
      <c r="CB339">
        <v>1</v>
      </c>
      <c r="CE339">
        <v>1</v>
      </c>
      <c r="CF339">
        <v>1</v>
      </c>
      <c r="CJ339" t="s">
        <v>669</v>
      </c>
      <c r="CK339" s="1">
        <v>42388</v>
      </c>
      <c r="CL339" s="2">
        <v>3.9791666666666663E-2</v>
      </c>
    </row>
    <row r="340" spans="1:90" x14ac:dyDescent="0.3">
      <c r="A340" t="s">
        <v>670</v>
      </c>
      <c r="B340">
        <f t="shared" si="76"/>
        <v>5</v>
      </c>
      <c r="C340">
        <v>2016</v>
      </c>
      <c r="D340" t="s">
        <v>75</v>
      </c>
      <c r="E340" t="s">
        <v>99</v>
      </c>
      <c r="F340" t="s">
        <v>86</v>
      </c>
      <c r="G340">
        <f t="shared" si="77"/>
        <v>2</v>
      </c>
      <c r="H340">
        <f t="shared" si="78"/>
        <v>1</v>
      </c>
      <c r="I340">
        <f t="shared" si="79"/>
        <v>1</v>
      </c>
      <c r="J340">
        <f t="shared" si="80"/>
        <v>0</v>
      </c>
      <c r="K340" t="s">
        <v>78</v>
      </c>
      <c r="L340" t="s">
        <v>78</v>
      </c>
      <c r="M340" t="s">
        <v>78</v>
      </c>
      <c r="N340" t="s">
        <v>78</v>
      </c>
      <c r="O340" t="s">
        <v>78</v>
      </c>
      <c r="P340" t="s">
        <v>79</v>
      </c>
      <c r="Q340" t="s">
        <v>293</v>
      </c>
      <c r="R340" t="s">
        <v>81</v>
      </c>
      <c r="S340">
        <f t="shared" si="81"/>
        <v>1</v>
      </c>
      <c r="T340">
        <f t="shared" si="82"/>
        <v>3</v>
      </c>
      <c r="U340" t="str">
        <f t="shared" si="83"/>
        <v>NO</v>
      </c>
      <c r="V340" t="str">
        <f t="shared" si="84"/>
        <v>FALSE</v>
      </c>
      <c r="W340">
        <v>1</v>
      </c>
      <c r="AC340" t="s">
        <v>102</v>
      </c>
      <c r="AD340">
        <f t="shared" si="85"/>
        <v>2</v>
      </c>
      <c r="AE340" t="str">
        <f t="shared" si="90"/>
        <v>POOR</v>
      </c>
      <c r="AF340" t="b">
        <f t="shared" si="91"/>
        <v>1</v>
      </c>
      <c r="AM340">
        <v>1</v>
      </c>
      <c r="AN340">
        <v>1</v>
      </c>
      <c r="AR340">
        <v>2</v>
      </c>
      <c r="AS340">
        <v>5</v>
      </c>
      <c r="AT340">
        <v>5</v>
      </c>
      <c r="AU340">
        <v>1</v>
      </c>
      <c r="AV340">
        <v>1</v>
      </c>
      <c r="AW340">
        <v>5</v>
      </c>
      <c r="AX340">
        <v>1</v>
      </c>
      <c r="AY340">
        <v>2</v>
      </c>
      <c r="AZ340">
        <v>3</v>
      </c>
      <c r="BA340">
        <v>5</v>
      </c>
      <c r="BB340">
        <v>2</v>
      </c>
      <c r="BC340">
        <v>5</v>
      </c>
      <c r="BD340">
        <v>5</v>
      </c>
      <c r="BE340">
        <v>4</v>
      </c>
      <c r="BF340">
        <v>4</v>
      </c>
      <c r="BG340">
        <v>4</v>
      </c>
      <c r="BH340">
        <v>4</v>
      </c>
      <c r="BI340">
        <v>3</v>
      </c>
      <c r="BJ340">
        <v>3</v>
      </c>
      <c r="BK340">
        <v>5</v>
      </c>
      <c r="BL340">
        <f t="shared" si="86"/>
        <v>1</v>
      </c>
      <c r="BM340" t="str">
        <f t="shared" si="87"/>
        <v/>
      </c>
      <c r="BN340">
        <v>5</v>
      </c>
      <c r="BO340">
        <v>5</v>
      </c>
      <c r="BP340" t="str">
        <f t="shared" si="88"/>
        <v>OK</v>
      </c>
      <c r="BW340">
        <v>1</v>
      </c>
      <c r="BX340">
        <v>1</v>
      </c>
      <c r="CA340">
        <f t="shared" si="89"/>
        <v>0</v>
      </c>
      <c r="CD340">
        <v>1</v>
      </c>
      <c r="CE340">
        <v>1</v>
      </c>
      <c r="CF340">
        <v>1</v>
      </c>
      <c r="CJ340" t="s">
        <v>671</v>
      </c>
      <c r="CK340" s="1">
        <v>42388</v>
      </c>
      <c r="CL340" s="2">
        <v>3.4791666666666672E-2</v>
      </c>
    </row>
    <row r="341" spans="1:90" x14ac:dyDescent="0.3">
      <c r="A341" t="s">
        <v>672</v>
      </c>
      <c r="B341">
        <f t="shared" si="76"/>
        <v>0</v>
      </c>
      <c r="C341">
        <v>2016</v>
      </c>
      <c r="D341" t="s">
        <v>75</v>
      </c>
      <c r="E341" t="s">
        <v>85</v>
      </c>
      <c r="F341" t="s">
        <v>86</v>
      </c>
      <c r="G341">
        <f t="shared" si="77"/>
        <v>2</v>
      </c>
      <c r="H341">
        <f t="shared" si="78"/>
        <v>1</v>
      </c>
      <c r="I341">
        <f t="shared" si="79"/>
        <v>1</v>
      </c>
      <c r="J341">
        <f t="shared" si="80"/>
        <v>0</v>
      </c>
      <c r="P341" t="s">
        <v>79</v>
      </c>
      <c r="Q341" t="s">
        <v>293</v>
      </c>
      <c r="R341" t="s">
        <v>81</v>
      </c>
      <c r="S341">
        <f t="shared" si="81"/>
        <v>1</v>
      </c>
      <c r="T341">
        <f t="shared" si="82"/>
        <v>3</v>
      </c>
      <c r="U341" t="str">
        <f t="shared" si="83"/>
        <v>NO</v>
      </c>
      <c r="V341" t="str">
        <f t="shared" si="84"/>
        <v>FALSE</v>
      </c>
      <c r="W341">
        <v>1</v>
      </c>
      <c r="AC341" t="s">
        <v>102</v>
      </c>
      <c r="AD341">
        <f t="shared" si="85"/>
        <v>1</v>
      </c>
      <c r="AE341" t="str">
        <f t="shared" si="90"/>
        <v>POOR</v>
      </c>
      <c r="AF341" t="b">
        <f t="shared" si="91"/>
        <v>1</v>
      </c>
      <c r="AI341">
        <v>1</v>
      </c>
      <c r="AR341">
        <v>4</v>
      </c>
      <c r="AS341">
        <v>5</v>
      </c>
      <c r="AT341">
        <v>4</v>
      </c>
      <c r="AU341">
        <v>2</v>
      </c>
      <c r="AV341">
        <v>2</v>
      </c>
      <c r="AW341">
        <v>5</v>
      </c>
      <c r="AX341">
        <v>4</v>
      </c>
      <c r="AY341">
        <v>3</v>
      </c>
      <c r="AZ341">
        <v>4</v>
      </c>
      <c r="BA341">
        <v>4</v>
      </c>
      <c r="BB341">
        <v>5</v>
      </c>
      <c r="BC341">
        <v>5</v>
      </c>
      <c r="BD341">
        <v>4</v>
      </c>
      <c r="BE341">
        <v>5</v>
      </c>
      <c r="BF341">
        <v>5</v>
      </c>
      <c r="BG341">
        <v>4</v>
      </c>
      <c r="BH341">
        <v>3</v>
      </c>
      <c r="BI341">
        <v>4</v>
      </c>
      <c r="BJ341">
        <v>5</v>
      </c>
      <c r="BK341">
        <v>4</v>
      </c>
      <c r="BL341">
        <f t="shared" si="86"/>
        <v>1</v>
      </c>
      <c r="BM341" t="str">
        <f t="shared" si="87"/>
        <v/>
      </c>
      <c r="BN341">
        <v>4</v>
      </c>
      <c r="BO341">
        <v>4</v>
      </c>
      <c r="BP341" t="str">
        <f t="shared" si="88"/>
        <v>OK</v>
      </c>
      <c r="BQ341">
        <v>1</v>
      </c>
      <c r="BR341">
        <v>1</v>
      </c>
      <c r="BV341">
        <v>1</v>
      </c>
      <c r="BW341">
        <v>1</v>
      </c>
      <c r="BX341">
        <v>1</v>
      </c>
      <c r="CA341">
        <f t="shared" si="89"/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I341">
        <v>1</v>
      </c>
      <c r="CJ341" t="s">
        <v>673</v>
      </c>
      <c r="CK341" s="1">
        <v>42388</v>
      </c>
      <c r="CL341" s="2">
        <v>8.3749999999999991E-2</v>
      </c>
    </row>
    <row r="342" spans="1:90" x14ac:dyDescent="0.3">
      <c r="A342" t="s">
        <v>674</v>
      </c>
      <c r="B342">
        <f t="shared" si="76"/>
        <v>5</v>
      </c>
      <c r="C342">
        <v>2016</v>
      </c>
      <c r="D342" t="s">
        <v>75</v>
      </c>
      <c r="E342" t="s">
        <v>99</v>
      </c>
      <c r="F342" t="s">
        <v>204</v>
      </c>
      <c r="G342">
        <f t="shared" si="77"/>
        <v>5</v>
      </c>
      <c r="H342">
        <f t="shared" si="78"/>
        <v>1</v>
      </c>
      <c r="I342">
        <f t="shared" si="79"/>
        <v>1</v>
      </c>
      <c r="J342">
        <f t="shared" si="80"/>
        <v>0</v>
      </c>
      <c r="K342" t="s">
        <v>78</v>
      </c>
      <c r="L342" t="s">
        <v>78</v>
      </c>
      <c r="M342" t="s">
        <v>78</v>
      </c>
      <c r="N342" t="s">
        <v>78</v>
      </c>
      <c r="O342" t="s">
        <v>78</v>
      </c>
      <c r="P342" t="s">
        <v>79</v>
      </c>
      <c r="R342" t="s">
        <v>81</v>
      </c>
      <c r="S342">
        <f t="shared" si="81"/>
        <v>1</v>
      </c>
      <c r="T342">
        <f t="shared" si="82"/>
        <v>3</v>
      </c>
      <c r="U342" t="str">
        <f t="shared" si="83"/>
        <v>NO</v>
      </c>
      <c r="V342" t="str">
        <f t="shared" si="84"/>
        <v>FALSE</v>
      </c>
      <c r="W342">
        <v>1</v>
      </c>
      <c r="AC342" t="s">
        <v>102</v>
      </c>
      <c r="AD342">
        <f t="shared" si="85"/>
        <v>1</v>
      </c>
      <c r="AE342" t="str">
        <f t="shared" si="90"/>
        <v>POOR</v>
      </c>
      <c r="AF342" t="b">
        <f t="shared" si="91"/>
        <v>1</v>
      </c>
      <c r="AH342">
        <v>1</v>
      </c>
      <c r="AR342">
        <v>4</v>
      </c>
      <c r="AS342">
        <v>2</v>
      </c>
      <c r="AT342">
        <v>3</v>
      </c>
      <c r="AU342">
        <v>2</v>
      </c>
      <c r="AV342">
        <v>2</v>
      </c>
      <c r="AW342">
        <v>2</v>
      </c>
      <c r="AX342">
        <v>2</v>
      </c>
      <c r="AY342">
        <v>4</v>
      </c>
      <c r="AZ342">
        <v>2</v>
      </c>
      <c r="BA342">
        <v>5</v>
      </c>
      <c r="BB342">
        <v>4</v>
      </c>
      <c r="BC342">
        <v>2</v>
      </c>
      <c r="BD342">
        <v>2</v>
      </c>
      <c r="BE342">
        <v>2</v>
      </c>
      <c r="BF342">
        <v>4</v>
      </c>
      <c r="BG342">
        <v>2</v>
      </c>
      <c r="BH342">
        <v>2</v>
      </c>
      <c r="BI342">
        <v>4</v>
      </c>
      <c r="BJ342">
        <v>3</v>
      </c>
      <c r="BK342">
        <v>2</v>
      </c>
      <c r="BL342" t="str">
        <f t="shared" si="86"/>
        <v/>
      </c>
      <c r="BM342">
        <f t="shared" si="87"/>
        <v>1</v>
      </c>
      <c r="BN342">
        <v>2</v>
      </c>
      <c r="BO342">
        <v>2</v>
      </c>
      <c r="BP342" t="str">
        <f t="shared" si="88"/>
        <v>NONE</v>
      </c>
      <c r="CA342">
        <f t="shared" si="89"/>
        <v>0</v>
      </c>
      <c r="CB342">
        <v>1</v>
      </c>
      <c r="CE342">
        <v>1</v>
      </c>
      <c r="CF342">
        <v>1</v>
      </c>
      <c r="CJ342" t="s">
        <v>675</v>
      </c>
      <c r="CK342" s="1">
        <v>42387</v>
      </c>
      <c r="CL342" s="2">
        <v>0.54112268518518525</v>
      </c>
    </row>
    <row r="343" spans="1:90" x14ac:dyDescent="0.3">
      <c r="A343" t="s">
        <v>676</v>
      </c>
      <c r="B343">
        <f t="shared" si="76"/>
        <v>0</v>
      </c>
      <c r="C343">
        <v>2016</v>
      </c>
      <c r="D343" t="s">
        <v>75</v>
      </c>
      <c r="E343" t="s">
        <v>85</v>
      </c>
      <c r="F343" t="s">
        <v>86</v>
      </c>
      <c r="G343">
        <f t="shared" si="77"/>
        <v>2</v>
      </c>
      <c r="H343">
        <f t="shared" si="78"/>
        <v>1</v>
      </c>
      <c r="I343">
        <f t="shared" si="79"/>
        <v>1</v>
      </c>
      <c r="J343">
        <f t="shared" si="80"/>
        <v>0</v>
      </c>
      <c r="P343" t="s">
        <v>79</v>
      </c>
      <c r="Q343" t="s">
        <v>80</v>
      </c>
      <c r="R343" t="s">
        <v>81</v>
      </c>
      <c r="S343">
        <f t="shared" si="81"/>
        <v>1</v>
      </c>
      <c r="T343">
        <f t="shared" si="82"/>
        <v>4</v>
      </c>
      <c r="U343" t="str">
        <f t="shared" si="83"/>
        <v>YES</v>
      </c>
      <c r="V343" t="str">
        <f t="shared" si="84"/>
        <v>FALSE</v>
      </c>
      <c r="W343">
        <v>1</v>
      </c>
      <c r="AC343" t="s">
        <v>102</v>
      </c>
      <c r="AD343">
        <f t="shared" si="85"/>
        <v>1</v>
      </c>
      <c r="AE343" t="str">
        <f t="shared" si="90"/>
        <v>POOR</v>
      </c>
      <c r="AF343" t="b">
        <f t="shared" si="91"/>
        <v>1</v>
      </c>
      <c r="AH343">
        <v>1</v>
      </c>
      <c r="AR343">
        <v>2</v>
      </c>
      <c r="AS343">
        <v>4</v>
      </c>
      <c r="AT343">
        <v>4</v>
      </c>
      <c r="AU343">
        <v>2</v>
      </c>
      <c r="AV343">
        <v>3</v>
      </c>
      <c r="AW343">
        <v>3</v>
      </c>
      <c r="AX343">
        <v>1</v>
      </c>
      <c r="AY343">
        <v>1</v>
      </c>
      <c r="AZ343">
        <v>5</v>
      </c>
      <c r="BA343">
        <v>4</v>
      </c>
      <c r="BB343">
        <v>4</v>
      </c>
      <c r="BC343">
        <v>3</v>
      </c>
      <c r="BD343">
        <v>1</v>
      </c>
      <c r="BE343">
        <v>2</v>
      </c>
      <c r="BF343">
        <v>4</v>
      </c>
      <c r="BG343">
        <v>2</v>
      </c>
      <c r="BH343">
        <v>1</v>
      </c>
      <c r="BI343">
        <v>4</v>
      </c>
      <c r="BJ343">
        <v>4</v>
      </c>
      <c r="BK343">
        <v>3</v>
      </c>
      <c r="BL343" t="str">
        <f t="shared" si="86"/>
        <v/>
      </c>
      <c r="BM343" t="str">
        <f t="shared" si="87"/>
        <v/>
      </c>
      <c r="BN343">
        <v>2</v>
      </c>
      <c r="BO343">
        <v>2</v>
      </c>
      <c r="BP343" t="str">
        <f t="shared" si="88"/>
        <v>NONE</v>
      </c>
      <c r="BZ343">
        <v>1</v>
      </c>
      <c r="CA343">
        <f t="shared" si="89"/>
        <v>0</v>
      </c>
      <c r="CE343">
        <v>1</v>
      </c>
      <c r="CJ343" t="s">
        <v>677</v>
      </c>
      <c r="CK343" s="1">
        <v>42388</v>
      </c>
      <c r="CL343" s="2">
        <v>0.11556712962962963</v>
      </c>
    </row>
    <row r="344" spans="1:90" x14ac:dyDescent="0.3">
      <c r="A344" t="s">
        <v>678</v>
      </c>
      <c r="B344">
        <f t="shared" si="76"/>
        <v>0</v>
      </c>
      <c r="C344">
        <v>2016</v>
      </c>
      <c r="D344" t="s">
        <v>75</v>
      </c>
      <c r="E344" t="s">
        <v>99</v>
      </c>
      <c r="F344" t="s">
        <v>77</v>
      </c>
      <c r="G344">
        <f t="shared" si="77"/>
        <v>7</v>
      </c>
      <c r="H344">
        <f t="shared" si="78"/>
        <v>1</v>
      </c>
      <c r="I344">
        <f t="shared" si="79"/>
        <v>1</v>
      </c>
      <c r="J344">
        <f t="shared" si="80"/>
        <v>0</v>
      </c>
      <c r="P344" t="s">
        <v>79</v>
      </c>
      <c r="R344" t="s">
        <v>81</v>
      </c>
      <c r="S344">
        <f t="shared" si="81"/>
        <v>1</v>
      </c>
      <c r="T344">
        <f t="shared" si="82"/>
        <v>3</v>
      </c>
      <c r="U344" t="str">
        <f t="shared" si="83"/>
        <v>NO</v>
      </c>
      <c r="V344" t="str">
        <f t="shared" si="84"/>
        <v>FALSE</v>
      </c>
      <c r="W344">
        <v>1</v>
      </c>
      <c r="AC344" t="s">
        <v>91</v>
      </c>
      <c r="AD344">
        <f t="shared" si="85"/>
        <v>3</v>
      </c>
      <c r="AE344" t="str">
        <f t="shared" si="90"/>
        <v>POOR</v>
      </c>
      <c r="AF344" t="b">
        <f t="shared" si="91"/>
        <v>1</v>
      </c>
      <c r="AH344">
        <v>1</v>
      </c>
      <c r="AM344">
        <v>1</v>
      </c>
      <c r="AN344">
        <v>1</v>
      </c>
      <c r="AR344">
        <v>4</v>
      </c>
      <c r="AS344">
        <v>2</v>
      </c>
      <c r="AT344">
        <v>2</v>
      </c>
      <c r="AU344">
        <v>2</v>
      </c>
      <c r="AV344">
        <v>3</v>
      </c>
      <c r="AW344">
        <v>2</v>
      </c>
      <c r="AX344">
        <v>4</v>
      </c>
      <c r="AY344">
        <v>4</v>
      </c>
      <c r="AZ344">
        <v>4</v>
      </c>
      <c r="BA344">
        <v>2</v>
      </c>
      <c r="BB344">
        <v>4</v>
      </c>
      <c r="BC344">
        <v>4</v>
      </c>
      <c r="BD344">
        <v>2</v>
      </c>
      <c r="BE344">
        <v>2</v>
      </c>
      <c r="BF344">
        <v>4</v>
      </c>
      <c r="BG344">
        <v>2</v>
      </c>
      <c r="BH344">
        <v>2</v>
      </c>
      <c r="BI344">
        <v>4</v>
      </c>
      <c r="BJ344">
        <v>4</v>
      </c>
      <c r="BK344">
        <v>2</v>
      </c>
      <c r="BL344" t="str">
        <f t="shared" si="86"/>
        <v/>
      </c>
      <c r="BM344">
        <f t="shared" si="87"/>
        <v>1</v>
      </c>
      <c r="BN344">
        <v>2</v>
      </c>
      <c r="BO344">
        <v>2</v>
      </c>
      <c r="BP344" t="str">
        <f t="shared" si="88"/>
        <v>NONE</v>
      </c>
      <c r="BT344">
        <v>1</v>
      </c>
      <c r="BW344">
        <v>1</v>
      </c>
      <c r="BX344">
        <v>1</v>
      </c>
      <c r="BY344">
        <v>1</v>
      </c>
      <c r="CA344">
        <f t="shared" si="89"/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I344">
        <v>1</v>
      </c>
      <c r="CJ344" t="s">
        <v>679</v>
      </c>
      <c r="CK344" s="1">
        <v>42388</v>
      </c>
      <c r="CL344" s="2">
        <v>0.30482638888888886</v>
      </c>
    </row>
    <row r="345" spans="1:90" x14ac:dyDescent="0.3">
      <c r="A345" t="s">
        <v>680</v>
      </c>
      <c r="B345">
        <f t="shared" si="76"/>
        <v>3</v>
      </c>
      <c r="C345">
        <v>2016</v>
      </c>
      <c r="D345" t="s">
        <v>75</v>
      </c>
      <c r="E345" t="s">
        <v>76</v>
      </c>
      <c r="F345" t="s">
        <v>86</v>
      </c>
      <c r="G345">
        <f t="shared" si="77"/>
        <v>2</v>
      </c>
      <c r="H345">
        <f t="shared" si="78"/>
        <v>1</v>
      </c>
      <c r="I345">
        <f t="shared" si="79"/>
        <v>1</v>
      </c>
      <c r="J345">
        <f t="shared" si="80"/>
        <v>0</v>
      </c>
      <c r="K345" t="s">
        <v>78</v>
      </c>
      <c r="L345" t="s">
        <v>78</v>
      </c>
      <c r="M345" t="s">
        <v>78</v>
      </c>
      <c r="P345" t="s">
        <v>79</v>
      </c>
      <c r="Q345" t="s">
        <v>80</v>
      </c>
      <c r="R345" t="s">
        <v>96</v>
      </c>
      <c r="S345">
        <f t="shared" si="81"/>
        <v>0</v>
      </c>
      <c r="T345">
        <f t="shared" si="82"/>
        <v>3</v>
      </c>
      <c r="U345" t="str">
        <f t="shared" si="83"/>
        <v>NO</v>
      </c>
      <c r="V345" t="str">
        <f t="shared" si="84"/>
        <v>FALSE</v>
      </c>
      <c r="W345">
        <v>1</v>
      </c>
      <c r="AC345" t="s">
        <v>87</v>
      </c>
      <c r="AD345">
        <f t="shared" si="85"/>
        <v>3</v>
      </c>
      <c r="AE345" t="str">
        <f t="shared" si="90"/>
        <v>POOR</v>
      </c>
      <c r="AF345" t="b">
        <f t="shared" si="91"/>
        <v>1</v>
      </c>
      <c r="AJ345">
        <v>1</v>
      </c>
      <c r="AM345">
        <v>1</v>
      </c>
      <c r="AN345">
        <v>1</v>
      </c>
      <c r="AR345">
        <v>5</v>
      </c>
      <c r="AS345">
        <v>5</v>
      </c>
      <c r="AT345">
        <v>4</v>
      </c>
      <c r="AU345">
        <v>1</v>
      </c>
      <c r="AV345">
        <v>2</v>
      </c>
      <c r="AW345">
        <v>3</v>
      </c>
      <c r="AX345">
        <v>5</v>
      </c>
      <c r="AY345">
        <v>5</v>
      </c>
      <c r="AZ345">
        <v>5</v>
      </c>
      <c r="BA345">
        <v>5</v>
      </c>
      <c r="BB345">
        <v>5</v>
      </c>
      <c r="BC345">
        <v>5</v>
      </c>
      <c r="BD345">
        <v>1</v>
      </c>
      <c r="BE345">
        <v>3</v>
      </c>
      <c r="BF345">
        <v>4</v>
      </c>
      <c r="BG345">
        <v>4</v>
      </c>
      <c r="BH345">
        <v>3</v>
      </c>
      <c r="BI345">
        <v>4</v>
      </c>
      <c r="BJ345">
        <v>4</v>
      </c>
      <c r="BK345">
        <v>3</v>
      </c>
      <c r="BL345" t="str">
        <f t="shared" si="86"/>
        <v/>
      </c>
      <c r="BM345" t="str">
        <f t="shared" si="87"/>
        <v/>
      </c>
      <c r="BN345">
        <v>3</v>
      </c>
      <c r="BO345">
        <v>3</v>
      </c>
      <c r="BP345" t="str">
        <f t="shared" si="88"/>
        <v>NONE</v>
      </c>
      <c r="BQ345">
        <v>1</v>
      </c>
      <c r="BU345">
        <v>1</v>
      </c>
      <c r="BW345">
        <v>1</v>
      </c>
      <c r="BZ345">
        <v>1</v>
      </c>
      <c r="CA345">
        <f t="shared" si="89"/>
        <v>1</v>
      </c>
      <c r="CC345">
        <v>1</v>
      </c>
      <c r="CE345">
        <v>1</v>
      </c>
      <c r="CJ345" t="s">
        <v>681</v>
      </c>
      <c r="CK345" s="1">
        <v>42388</v>
      </c>
      <c r="CL345" s="2">
        <v>0.34851851851851851</v>
      </c>
    </row>
    <row r="346" spans="1:90" x14ac:dyDescent="0.3">
      <c r="A346" t="s">
        <v>682</v>
      </c>
      <c r="B346">
        <f t="shared" si="76"/>
        <v>4</v>
      </c>
      <c r="C346">
        <v>2016</v>
      </c>
      <c r="D346" t="s">
        <v>75</v>
      </c>
      <c r="E346" t="s">
        <v>85</v>
      </c>
      <c r="F346" t="s">
        <v>86</v>
      </c>
      <c r="G346">
        <f t="shared" si="77"/>
        <v>2</v>
      </c>
      <c r="H346">
        <f t="shared" si="78"/>
        <v>1</v>
      </c>
      <c r="I346">
        <f t="shared" si="79"/>
        <v>1</v>
      </c>
      <c r="J346">
        <f t="shared" si="80"/>
        <v>0</v>
      </c>
      <c r="K346" t="s">
        <v>78</v>
      </c>
      <c r="L346" t="s">
        <v>78</v>
      </c>
      <c r="M346" t="s">
        <v>78</v>
      </c>
      <c r="N346" t="s">
        <v>78</v>
      </c>
      <c r="P346" t="s">
        <v>79</v>
      </c>
      <c r="Q346" t="s">
        <v>80</v>
      </c>
      <c r="R346" t="s">
        <v>81</v>
      </c>
      <c r="S346">
        <f t="shared" si="81"/>
        <v>1</v>
      </c>
      <c r="T346">
        <f t="shared" si="82"/>
        <v>4</v>
      </c>
      <c r="U346" t="str">
        <f t="shared" si="83"/>
        <v>YES</v>
      </c>
      <c r="V346" t="str">
        <f t="shared" si="84"/>
        <v>FALSE</v>
      </c>
      <c r="W346">
        <v>1</v>
      </c>
      <c r="AC346" t="s">
        <v>82</v>
      </c>
      <c r="AD346">
        <f t="shared" si="85"/>
        <v>4</v>
      </c>
      <c r="AE346" t="str">
        <f t="shared" si="90"/>
        <v>DECENT</v>
      </c>
      <c r="AF346" t="b">
        <f t="shared" si="91"/>
        <v>0</v>
      </c>
      <c r="AH346">
        <v>1</v>
      </c>
      <c r="AM346">
        <v>1</v>
      </c>
      <c r="AN346">
        <v>1</v>
      </c>
      <c r="AO346">
        <v>1</v>
      </c>
      <c r="AR346">
        <v>5</v>
      </c>
      <c r="AS346">
        <v>4</v>
      </c>
      <c r="AT346">
        <v>4</v>
      </c>
      <c r="AU346">
        <v>2</v>
      </c>
      <c r="AV346">
        <v>2</v>
      </c>
      <c r="AW346">
        <v>2</v>
      </c>
      <c r="AX346">
        <v>5</v>
      </c>
      <c r="AY346">
        <v>4</v>
      </c>
      <c r="AZ346">
        <v>5</v>
      </c>
      <c r="BA346">
        <v>2</v>
      </c>
      <c r="BB346">
        <v>4</v>
      </c>
      <c r="BC346">
        <v>4</v>
      </c>
      <c r="BD346">
        <v>2</v>
      </c>
      <c r="BE346">
        <v>4</v>
      </c>
      <c r="BF346">
        <v>4</v>
      </c>
      <c r="BG346">
        <v>2</v>
      </c>
      <c r="BH346">
        <v>4</v>
      </c>
      <c r="BI346">
        <v>4</v>
      </c>
      <c r="BJ346">
        <v>4</v>
      </c>
      <c r="BK346">
        <v>2</v>
      </c>
      <c r="BL346" t="str">
        <f t="shared" si="86"/>
        <v/>
      </c>
      <c r="BM346">
        <f t="shared" si="87"/>
        <v>1</v>
      </c>
      <c r="BN346">
        <v>2</v>
      </c>
      <c r="BO346">
        <v>2</v>
      </c>
      <c r="BP346" t="str">
        <f t="shared" si="88"/>
        <v>NONE</v>
      </c>
      <c r="BU346">
        <v>1</v>
      </c>
      <c r="BX346">
        <v>1</v>
      </c>
      <c r="CA346">
        <f t="shared" si="89"/>
        <v>0</v>
      </c>
      <c r="CC346">
        <v>1</v>
      </c>
      <c r="CE346">
        <v>1</v>
      </c>
      <c r="CF346">
        <v>1</v>
      </c>
      <c r="CJ346" t="s">
        <v>683</v>
      </c>
      <c r="CK346" s="1">
        <v>42388</v>
      </c>
      <c r="CL346" s="2">
        <v>0.37091435185185184</v>
      </c>
    </row>
    <row r="347" spans="1:90" x14ac:dyDescent="0.3">
      <c r="A347" t="s">
        <v>684</v>
      </c>
      <c r="B347">
        <f t="shared" si="76"/>
        <v>5</v>
      </c>
      <c r="C347">
        <v>2016</v>
      </c>
      <c r="D347" t="s">
        <v>75</v>
      </c>
      <c r="E347" t="s">
        <v>76</v>
      </c>
      <c r="F347" t="s">
        <v>131</v>
      </c>
      <c r="G347">
        <f t="shared" si="77"/>
        <v>3</v>
      </c>
      <c r="H347">
        <f t="shared" si="78"/>
        <v>1</v>
      </c>
      <c r="I347">
        <f t="shared" si="79"/>
        <v>1</v>
      </c>
      <c r="J347">
        <f t="shared" si="80"/>
        <v>0</v>
      </c>
      <c r="K347" t="s">
        <v>78</v>
      </c>
      <c r="L347" t="s">
        <v>78</v>
      </c>
      <c r="M347" t="s">
        <v>78</v>
      </c>
      <c r="N347" t="s">
        <v>78</v>
      </c>
      <c r="O347" t="s">
        <v>78</v>
      </c>
      <c r="P347" t="s">
        <v>79</v>
      </c>
      <c r="Q347" t="s">
        <v>108</v>
      </c>
      <c r="R347" t="s">
        <v>81</v>
      </c>
      <c r="S347">
        <f t="shared" si="81"/>
        <v>1</v>
      </c>
      <c r="T347">
        <f t="shared" si="82"/>
        <v>4</v>
      </c>
      <c r="U347" t="str">
        <f t="shared" si="83"/>
        <v>YES</v>
      </c>
      <c r="V347" t="str">
        <f t="shared" si="84"/>
        <v>FALSE</v>
      </c>
      <c r="W347">
        <v>1</v>
      </c>
      <c r="AC347" t="s">
        <v>82</v>
      </c>
      <c r="AD347">
        <f t="shared" si="85"/>
        <v>7</v>
      </c>
      <c r="AE347" t="str">
        <f t="shared" si="90"/>
        <v>GOOD</v>
      </c>
      <c r="AF347" t="b">
        <f t="shared" si="91"/>
        <v>0</v>
      </c>
      <c r="AH347">
        <v>1</v>
      </c>
      <c r="AI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R347">
        <v>4</v>
      </c>
      <c r="AS347">
        <v>3</v>
      </c>
      <c r="AT347">
        <v>5</v>
      </c>
      <c r="AU347">
        <v>4</v>
      </c>
      <c r="AV347">
        <v>3</v>
      </c>
      <c r="AW347">
        <v>5</v>
      </c>
      <c r="AX347">
        <v>5</v>
      </c>
      <c r="AY347">
        <v>3</v>
      </c>
      <c r="AZ347">
        <v>5</v>
      </c>
      <c r="BA347">
        <v>2</v>
      </c>
      <c r="BB347">
        <v>5</v>
      </c>
      <c r="BC347">
        <v>5</v>
      </c>
      <c r="BD347">
        <v>3</v>
      </c>
      <c r="BE347">
        <v>5</v>
      </c>
      <c r="BF347">
        <v>5</v>
      </c>
      <c r="BG347">
        <v>2</v>
      </c>
      <c r="BH347">
        <v>5</v>
      </c>
      <c r="BI347">
        <v>4</v>
      </c>
      <c r="BJ347">
        <v>4</v>
      </c>
      <c r="BK347">
        <v>5</v>
      </c>
      <c r="BL347">
        <f t="shared" si="86"/>
        <v>1</v>
      </c>
      <c r="BM347" t="str">
        <f t="shared" si="87"/>
        <v/>
      </c>
      <c r="BN347">
        <v>2</v>
      </c>
      <c r="BO347">
        <v>2</v>
      </c>
      <c r="BP347" t="str">
        <f t="shared" si="88"/>
        <v>NONE</v>
      </c>
      <c r="BQ347">
        <v>1</v>
      </c>
      <c r="BW347">
        <v>1</v>
      </c>
      <c r="CA347">
        <f t="shared" si="89"/>
        <v>0</v>
      </c>
      <c r="CC347">
        <v>1</v>
      </c>
      <c r="CE347">
        <v>1</v>
      </c>
      <c r="CF347">
        <v>1</v>
      </c>
      <c r="CJ347" t="s">
        <v>685</v>
      </c>
      <c r="CK347" s="1">
        <v>42388</v>
      </c>
      <c r="CL347" s="2">
        <v>0.41089120370370374</v>
      </c>
    </row>
    <row r="348" spans="1:90" x14ac:dyDescent="0.3">
      <c r="A348" t="s">
        <v>686</v>
      </c>
      <c r="B348">
        <f t="shared" si="76"/>
        <v>1</v>
      </c>
      <c r="C348">
        <v>2016</v>
      </c>
      <c r="D348" t="s">
        <v>75</v>
      </c>
      <c r="E348" t="s">
        <v>76</v>
      </c>
      <c r="F348" t="s">
        <v>86</v>
      </c>
      <c r="G348">
        <f t="shared" si="77"/>
        <v>2</v>
      </c>
      <c r="H348">
        <f t="shared" si="78"/>
        <v>0</v>
      </c>
      <c r="I348">
        <f t="shared" si="79"/>
        <v>0</v>
      </c>
      <c r="J348">
        <f t="shared" si="80"/>
        <v>0</v>
      </c>
      <c r="M348" t="s">
        <v>78</v>
      </c>
      <c r="P348" t="s">
        <v>79</v>
      </c>
      <c r="R348" t="s">
        <v>90</v>
      </c>
      <c r="S348">
        <f t="shared" si="81"/>
        <v>0</v>
      </c>
      <c r="T348">
        <f t="shared" si="82"/>
        <v>1</v>
      </c>
      <c r="U348" t="str">
        <f t="shared" si="83"/>
        <v>NO</v>
      </c>
      <c r="V348" t="str">
        <f t="shared" si="84"/>
        <v>FALSE</v>
      </c>
      <c r="X348">
        <v>1</v>
      </c>
      <c r="AC348" t="s">
        <v>105</v>
      </c>
      <c r="AD348">
        <f t="shared" si="85"/>
        <v>6</v>
      </c>
      <c r="AE348" t="str">
        <f t="shared" si="90"/>
        <v>DECENT</v>
      </c>
      <c r="AF348" t="b">
        <f t="shared" si="91"/>
        <v>0</v>
      </c>
      <c r="AG348">
        <v>1</v>
      </c>
      <c r="AH348">
        <v>1</v>
      </c>
      <c r="AJ348">
        <v>1</v>
      </c>
      <c r="AN348">
        <v>1</v>
      </c>
      <c r="AO348">
        <v>1</v>
      </c>
      <c r="AP348">
        <v>1</v>
      </c>
      <c r="AR348">
        <v>4</v>
      </c>
      <c r="AS348">
        <v>4</v>
      </c>
      <c r="AT348">
        <v>3</v>
      </c>
      <c r="AU348">
        <v>2</v>
      </c>
      <c r="AV348">
        <v>2</v>
      </c>
      <c r="AW348">
        <v>3</v>
      </c>
      <c r="AX348">
        <v>4</v>
      </c>
      <c r="AY348">
        <v>2</v>
      </c>
      <c r="AZ348">
        <v>4</v>
      </c>
      <c r="BA348">
        <v>1</v>
      </c>
      <c r="BB348">
        <v>4</v>
      </c>
      <c r="BC348">
        <v>4</v>
      </c>
      <c r="BD348">
        <v>2</v>
      </c>
      <c r="BE348">
        <v>3</v>
      </c>
      <c r="BF348">
        <v>4</v>
      </c>
      <c r="BG348">
        <v>2</v>
      </c>
      <c r="BH348">
        <v>3</v>
      </c>
      <c r="BI348">
        <v>5</v>
      </c>
      <c r="BJ348">
        <v>4</v>
      </c>
      <c r="BK348">
        <v>4</v>
      </c>
      <c r="BL348">
        <f t="shared" si="86"/>
        <v>1</v>
      </c>
      <c r="BM348" t="str">
        <f t="shared" si="87"/>
        <v/>
      </c>
      <c r="BN348">
        <v>2</v>
      </c>
      <c r="BO348">
        <v>1</v>
      </c>
      <c r="BP348" t="str">
        <f t="shared" si="88"/>
        <v>NONE</v>
      </c>
      <c r="BQ348">
        <v>1</v>
      </c>
      <c r="BV348">
        <v>1</v>
      </c>
      <c r="CA348">
        <f t="shared" si="89"/>
        <v>0</v>
      </c>
      <c r="CC348">
        <v>1</v>
      </c>
      <c r="CE348">
        <v>1</v>
      </c>
      <c r="CJ348" t="s">
        <v>687</v>
      </c>
      <c r="CK348" s="1">
        <v>42388</v>
      </c>
      <c r="CL348" s="2">
        <v>0.42813657407407407</v>
      </c>
    </row>
    <row r="349" spans="1:90" x14ac:dyDescent="0.3">
      <c r="A349" t="s">
        <v>688</v>
      </c>
      <c r="B349">
        <f t="shared" si="76"/>
        <v>0</v>
      </c>
      <c r="C349">
        <v>2016</v>
      </c>
      <c r="D349" t="s">
        <v>94</v>
      </c>
      <c r="E349" t="s">
        <v>85</v>
      </c>
      <c r="F349" t="s">
        <v>86</v>
      </c>
      <c r="G349">
        <f t="shared" si="77"/>
        <v>2</v>
      </c>
      <c r="H349">
        <f t="shared" si="78"/>
        <v>1</v>
      </c>
      <c r="I349">
        <f t="shared" si="79"/>
        <v>1</v>
      </c>
      <c r="J349">
        <f t="shared" si="80"/>
        <v>0</v>
      </c>
      <c r="P349" t="s">
        <v>79</v>
      </c>
      <c r="Q349" t="s">
        <v>80</v>
      </c>
      <c r="R349" t="s">
        <v>81</v>
      </c>
      <c r="S349">
        <f t="shared" si="81"/>
        <v>1</v>
      </c>
      <c r="T349">
        <f t="shared" si="82"/>
        <v>4</v>
      </c>
      <c r="U349" t="str">
        <f t="shared" si="83"/>
        <v>YES</v>
      </c>
      <c r="V349" t="str">
        <f t="shared" si="84"/>
        <v>FALSE</v>
      </c>
      <c r="W349">
        <v>1</v>
      </c>
      <c r="AC349" t="s">
        <v>82</v>
      </c>
      <c r="AD349">
        <f t="shared" si="85"/>
        <v>4</v>
      </c>
      <c r="AE349" t="str">
        <f t="shared" si="90"/>
        <v>DECENT</v>
      </c>
      <c r="AF349" t="b">
        <f t="shared" si="91"/>
        <v>0</v>
      </c>
      <c r="AK349">
        <v>1</v>
      </c>
      <c r="AL349">
        <v>1</v>
      </c>
      <c r="AM349">
        <v>1</v>
      </c>
      <c r="AN349">
        <v>1</v>
      </c>
      <c r="AR349">
        <v>2</v>
      </c>
      <c r="AS349">
        <v>4</v>
      </c>
      <c r="AT349">
        <v>2</v>
      </c>
      <c r="AU349">
        <v>2</v>
      </c>
      <c r="AV349">
        <v>2</v>
      </c>
      <c r="AW349">
        <v>2</v>
      </c>
      <c r="AX349">
        <v>4</v>
      </c>
      <c r="AY349">
        <v>2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2</v>
      </c>
      <c r="BF349">
        <v>4</v>
      </c>
      <c r="BG349">
        <v>2</v>
      </c>
      <c r="BH349">
        <v>4</v>
      </c>
      <c r="BI349">
        <v>4</v>
      </c>
      <c r="BJ349">
        <v>4</v>
      </c>
      <c r="BK349">
        <v>4</v>
      </c>
      <c r="BL349">
        <f t="shared" si="86"/>
        <v>1</v>
      </c>
      <c r="BM349" t="str">
        <f t="shared" si="87"/>
        <v/>
      </c>
      <c r="BN349">
        <v>2</v>
      </c>
      <c r="BO349">
        <v>4</v>
      </c>
      <c r="BP349" t="str">
        <f t="shared" si="88"/>
        <v>OK</v>
      </c>
      <c r="BQ349">
        <v>1</v>
      </c>
      <c r="BU349">
        <v>1</v>
      </c>
      <c r="BX349">
        <v>1</v>
      </c>
      <c r="CA349">
        <f t="shared" si="89"/>
        <v>1</v>
      </c>
      <c r="CD349">
        <v>1</v>
      </c>
      <c r="CE349">
        <v>1</v>
      </c>
      <c r="CJ349" t="s">
        <v>689</v>
      </c>
      <c r="CK349" s="1">
        <v>42388</v>
      </c>
      <c r="CL349" s="2">
        <v>0.43465277777777778</v>
      </c>
    </row>
    <row r="350" spans="1:90" x14ac:dyDescent="0.3">
      <c r="A350" t="s">
        <v>690</v>
      </c>
      <c r="B350">
        <f t="shared" si="76"/>
        <v>0</v>
      </c>
      <c r="C350">
        <v>2016</v>
      </c>
      <c r="D350" t="s">
        <v>75</v>
      </c>
      <c r="E350" t="s">
        <v>85</v>
      </c>
      <c r="F350" t="s">
        <v>86</v>
      </c>
      <c r="G350">
        <f t="shared" si="77"/>
        <v>2</v>
      </c>
      <c r="H350">
        <f t="shared" si="78"/>
        <v>1</v>
      </c>
      <c r="I350">
        <f t="shared" si="79"/>
        <v>1</v>
      </c>
      <c r="J350">
        <f t="shared" si="80"/>
        <v>0</v>
      </c>
      <c r="P350" t="s">
        <v>79</v>
      </c>
      <c r="Q350" t="s">
        <v>80</v>
      </c>
      <c r="R350" t="s">
        <v>81</v>
      </c>
      <c r="S350">
        <f t="shared" si="81"/>
        <v>1</v>
      </c>
      <c r="T350">
        <f t="shared" si="82"/>
        <v>4</v>
      </c>
      <c r="U350" t="str">
        <f t="shared" si="83"/>
        <v>YES</v>
      </c>
      <c r="V350" t="str">
        <f t="shared" si="84"/>
        <v>FALSE</v>
      </c>
      <c r="W350">
        <v>1</v>
      </c>
      <c r="AC350" t="s">
        <v>102</v>
      </c>
      <c r="AD350">
        <f t="shared" si="85"/>
        <v>8</v>
      </c>
      <c r="AE350" t="str">
        <f t="shared" si="90"/>
        <v>GOOD</v>
      </c>
      <c r="AF350" t="b">
        <f t="shared" si="91"/>
        <v>0</v>
      </c>
      <c r="AG350">
        <v>1</v>
      </c>
      <c r="AH350">
        <v>1</v>
      </c>
      <c r="AJ350">
        <v>1</v>
      </c>
      <c r="AK350">
        <v>1</v>
      </c>
      <c r="AL350">
        <v>1</v>
      </c>
      <c r="AN350">
        <v>1</v>
      </c>
      <c r="AO350">
        <v>1</v>
      </c>
      <c r="AP350">
        <v>1</v>
      </c>
      <c r="AR350">
        <v>4</v>
      </c>
      <c r="AS350">
        <v>2</v>
      </c>
      <c r="AT350">
        <v>3</v>
      </c>
      <c r="AU350">
        <v>1</v>
      </c>
      <c r="AV350">
        <v>1</v>
      </c>
      <c r="AW350">
        <v>1</v>
      </c>
      <c r="AX350">
        <v>4</v>
      </c>
      <c r="AY350">
        <v>2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2</v>
      </c>
      <c r="BF350">
        <v>4</v>
      </c>
      <c r="BG350">
        <v>2</v>
      </c>
      <c r="BH350">
        <v>2</v>
      </c>
      <c r="BI350">
        <v>4</v>
      </c>
      <c r="BJ350">
        <v>4</v>
      </c>
      <c r="BK350">
        <v>2</v>
      </c>
      <c r="BL350" t="str">
        <f t="shared" si="86"/>
        <v/>
      </c>
      <c r="BM350">
        <f t="shared" si="87"/>
        <v>1</v>
      </c>
      <c r="BN350">
        <v>2</v>
      </c>
      <c r="BO350">
        <v>2</v>
      </c>
      <c r="BP350" t="str">
        <f t="array" ref="BP350">IF(AND(AD350&gt;7,BN350&gt;3,BO350&gt;3),"GOOD",IF(OR(AD350&gt;7,BN350&gt;3,BO350&gt;3),"OK","NONE"))</f>
        <v>OK</v>
      </c>
      <c r="BQ350">
        <v>1</v>
      </c>
      <c r="BX350">
        <v>1</v>
      </c>
      <c r="CA350">
        <f t="shared" si="89"/>
        <v>0</v>
      </c>
      <c r="CE350">
        <v>1</v>
      </c>
      <c r="CF350">
        <v>1</v>
      </c>
      <c r="CJ350" t="s">
        <v>691</v>
      </c>
      <c r="CK350" s="1">
        <v>42388</v>
      </c>
      <c r="CL350" s="2">
        <v>0.46155092592592589</v>
      </c>
    </row>
    <row r="351" spans="1:90" x14ac:dyDescent="0.3">
      <c r="A351" t="s">
        <v>692</v>
      </c>
      <c r="B351">
        <f t="shared" si="76"/>
        <v>0</v>
      </c>
      <c r="C351">
        <v>2016</v>
      </c>
      <c r="D351" t="s">
        <v>75</v>
      </c>
      <c r="E351" t="s">
        <v>99</v>
      </c>
      <c r="F351" t="s">
        <v>86</v>
      </c>
      <c r="G351">
        <f t="shared" si="77"/>
        <v>2</v>
      </c>
      <c r="H351">
        <f t="shared" si="78"/>
        <v>0</v>
      </c>
      <c r="I351">
        <f t="shared" si="79"/>
        <v>0</v>
      </c>
      <c r="J351">
        <f t="shared" si="80"/>
        <v>0</v>
      </c>
      <c r="P351" t="s">
        <v>90</v>
      </c>
      <c r="Q351" t="s">
        <v>293</v>
      </c>
      <c r="S351">
        <f t="shared" si="81"/>
        <v>0</v>
      </c>
      <c r="T351">
        <f t="shared" si="82"/>
        <v>0</v>
      </c>
      <c r="U351" t="str">
        <f t="shared" si="83"/>
        <v>NO</v>
      </c>
      <c r="V351" t="str">
        <f t="shared" si="84"/>
        <v>TRUE</v>
      </c>
      <c r="X351">
        <v>1</v>
      </c>
      <c r="AC351" t="s">
        <v>82</v>
      </c>
      <c r="AD351">
        <f t="shared" si="85"/>
        <v>9</v>
      </c>
      <c r="AE351" t="str">
        <f t="shared" si="90"/>
        <v>GOOD</v>
      </c>
      <c r="AF351" t="b">
        <f t="shared" si="91"/>
        <v>0</v>
      </c>
      <c r="AG351">
        <v>1</v>
      </c>
      <c r="AH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4</v>
      </c>
      <c r="AS351">
        <v>4</v>
      </c>
      <c r="AT351">
        <v>5</v>
      </c>
      <c r="AU351">
        <v>2</v>
      </c>
      <c r="AV351">
        <v>3</v>
      </c>
      <c r="AW351">
        <v>4</v>
      </c>
      <c r="AX351">
        <v>4</v>
      </c>
      <c r="AY351">
        <v>3</v>
      </c>
      <c r="AZ351">
        <v>2</v>
      </c>
      <c r="BA351">
        <v>5</v>
      </c>
      <c r="BB351">
        <v>5</v>
      </c>
      <c r="BC351">
        <v>5</v>
      </c>
      <c r="BD351">
        <v>4</v>
      </c>
      <c r="BE351">
        <v>4</v>
      </c>
      <c r="BF351">
        <v>4</v>
      </c>
      <c r="BG351">
        <v>4</v>
      </c>
      <c r="BH351">
        <v>4</v>
      </c>
      <c r="BI351">
        <v>5</v>
      </c>
      <c r="BJ351">
        <v>5</v>
      </c>
      <c r="BK351">
        <v>2</v>
      </c>
      <c r="BL351" t="str">
        <f t="shared" si="86"/>
        <v/>
      </c>
      <c r="BM351">
        <f t="shared" si="87"/>
        <v>1</v>
      </c>
      <c r="BN351">
        <v>3</v>
      </c>
      <c r="BO351">
        <v>3</v>
      </c>
      <c r="BP351" t="str">
        <f>IF(AND(AD351&gt;7,BN351&gt;3,BO351&gt;3),"GOOD",IF(OR(AD351&gt;7,BN351&gt;3,BO351&gt;3),"OK","NONE"))</f>
        <v>OK</v>
      </c>
      <c r="BQ351">
        <v>1</v>
      </c>
      <c r="BX351">
        <v>1</v>
      </c>
      <c r="CA351">
        <f t="shared" si="89"/>
        <v>0</v>
      </c>
      <c r="CB351">
        <v>1</v>
      </c>
      <c r="CD351">
        <v>1</v>
      </c>
      <c r="CE351">
        <v>1</v>
      </c>
      <c r="CF351">
        <v>1</v>
      </c>
      <c r="CG351">
        <v>1</v>
      </c>
      <c r="CI351">
        <v>1</v>
      </c>
      <c r="CJ351" t="s">
        <v>693</v>
      </c>
      <c r="CK351" s="1">
        <v>42390</v>
      </c>
      <c r="CL351" s="2">
        <v>4.0624999999999993E-3</v>
      </c>
    </row>
    <row r="352" spans="1:90" x14ac:dyDescent="0.3">
      <c r="A352" t="s">
        <v>694</v>
      </c>
      <c r="B352">
        <f t="shared" si="76"/>
        <v>5</v>
      </c>
      <c r="C352">
        <v>2016</v>
      </c>
      <c r="D352" t="s">
        <v>75</v>
      </c>
      <c r="E352" t="s">
        <v>76</v>
      </c>
      <c r="F352" t="s">
        <v>86</v>
      </c>
      <c r="G352">
        <f t="shared" si="77"/>
        <v>2</v>
      </c>
      <c r="H352">
        <f t="shared" si="78"/>
        <v>1</v>
      </c>
      <c r="I352">
        <f t="shared" si="79"/>
        <v>1</v>
      </c>
      <c r="J352">
        <f t="shared" si="80"/>
        <v>0</v>
      </c>
      <c r="K352" t="s">
        <v>78</v>
      </c>
      <c r="L352" t="s">
        <v>78</v>
      </c>
      <c r="M352" t="s">
        <v>78</v>
      </c>
      <c r="N352" t="s">
        <v>78</v>
      </c>
      <c r="O352" t="s">
        <v>78</v>
      </c>
      <c r="P352" t="s">
        <v>79</v>
      </c>
      <c r="Q352" t="s">
        <v>80</v>
      </c>
      <c r="R352" t="s">
        <v>81</v>
      </c>
      <c r="S352">
        <f t="shared" si="81"/>
        <v>1</v>
      </c>
      <c r="T352">
        <f t="shared" si="82"/>
        <v>4</v>
      </c>
      <c r="U352" t="str">
        <f t="shared" si="83"/>
        <v>YES</v>
      </c>
      <c r="V352" t="str">
        <f t="shared" si="84"/>
        <v>FALSE</v>
      </c>
      <c r="W352">
        <v>1</v>
      </c>
      <c r="AC352" t="s">
        <v>105</v>
      </c>
      <c r="AD352">
        <f t="shared" si="85"/>
        <v>3</v>
      </c>
      <c r="AE352" t="str">
        <f t="shared" si="90"/>
        <v>POOR</v>
      </c>
      <c r="AF352" t="b">
        <f t="shared" si="91"/>
        <v>1</v>
      </c>
      <c r="AH352">
        <v>1</v>
      </c>
      <c r="AI352">
        <v>1</v>
      </c>
      <c r="AM352">
        <v>1</v>
      </c>
      <c r="AR352">
        <v>5</v>
      </c>
      <c r="AS352">
        <v>5</v>
      </c>
      <c r="AT352">
        <v>3</v>
      </c>
      <c r="AU352">
        <v>2</v>
      </c>
      <c r="AV352">
        <v>3</v>
      </c>
      <c r="AW352">
        <v>3</v>
      </c>
      <c r="AX352">
        <v>5</v>
      </c>
      <c r="AY352">
        <v>4</v>
      </c>
      <c r="AZ352">
        <v>5</v>
      </c>
      <c r="BA352">
        <v>4</v>
      </c>
      <c r="BB352">
        <v>5</v>
      </c>
      <c r="BC352">
        <v>5</v>
      </c>
      <c r="BD352">
        <v>4</v>
      </c>
      <c r="BE352">
        <v>5</v>
      </c>
      <c r="BF352">
        <v>5</v>
      </c>
      <c r="BG352">
        <v>2</v>
      </c>
      <c r="BH352">
        <v>3</v>
      </c>
      <c r="BI352">
        <v>5</v>
      </c>
      <c r="BJ352">
        <v>4</v>
      </c>
      <c r="BK352">
        <v>5</v>
      </c>
      <c r="BL352">
        <f t="shared" si="86"/>
        <v>1</v>
      </c>
      <c r="BM352" t="str">
        <f t="shared" si="87"/>
        <v/>
      </c>
      <c r="BN352">
        <v>3</v>
      </c>
      <c r="BO352">
        <v>1</v>
      </c>
      <c r="BP352" t="str">
        <f>IF(AND(AD352&gt;7,BN352&gt;3,BO352&gt;3),"GOOD",IF(OR(AD352&gt;7,BN352&gt;3,BO352&gt;3),"OK","NONE"))</f>
        <v>NONE</v>
      </c>
      <c r="BZ352">
        <v>1</v>
      </c>
      <c r="CA352">
        <f t="shared" si="89"/>
        <v>0</v>
      </c>
      <c r="CE352">
        <v>1</v>
      </c>
      <c r="CF352">
        <v>1</v>
      </c>
      <c r="CJ352" t="s">
        <v>695</v>
      </c>
      <c r="CK352" s="1">
        <v>42390</v>
      </c>
      <c r="CL352" s="2">
        <v>6.0266203703703704E-2</v>
      </c>
    </row>
    <row r="353" spans="1:79" x14ac:dyDescent="0.3">
      <c r="H353">
        <f>SUMIF(H2:H352, "=1")</f>
        <v>204</v>
      </c>
      <c r="I353">
        <f>SUMIF(I2:I352, "=1")</f>
        <v>295</v>
      </c>
      <c r="J353">
        <f>SUMIF(J2:J352, "=1")</f>
        <v>91</v>
      </c>
      <c r="CA353">
        <f>SUM(CA2:CA352)</f>
        <v>105</v>
      </c>
    </row>
    <row r="354" spans="1:79" x14ac:dyDescent="0.3">
      <c r="B354">
        <v>2014</v>
      </c>
      <c r="C354">
        <f>COUNTIF(C2:C352, "2014")</f>
        <v>117</v>
      </c>
      <c r="F354" t="s">
        <v>722</v>
      </c>
      <c r="G354" t="s">
        <v>725</v>
      </c>
      <c r="H354" t="s">
        <v>729</v>
      </c>
      <c r="I354" t="s">
        <v>724</v>
      </c>
      <c r="O354">
        <v>2014</v>
      </c>
      <c r="P354">
        <f>COUNTIF(P123:P239, "iPod")</f>
        <v>101</v>
      </c>
      <c r="R354">
        <f>COUNTIF(R2:R352, "=Apple MacBook")</f>
        <v>179</v>
      </c>
      <c r="S354">
        <f>SUM(S2:S352)</f>
        <v>179</v>
      </c>
      <c r="T354">
        <f>COUNTIF(T2:T352, 0)</f>
        <v>14</v>
      </c>
      <c r="U354">
        <f>COUNTIF(T2:T352,3) + COUNTIF(T2:T352,4)</f>
        <v>204</v>
      </c>
      <c r="W354">
        <f>SUM(W123:W239)</f>
        <v>90</v>
      </c>
      <c r="AF354">
        <f>COUNTIF(AF240:AF352, TRUE)</f>
        <v>55</v>
      </c>
      <c r="AQ354">
        <v>1</v>
      </c>
      <c r="AR354">
        <f t="array" ref="AR354:AR358">FREQUENCY(AR240:AR352,AQ354:AQ358)</f>
        <v>2</v>
      </c>
      <c r="AS354">
        <f t="array" ref="AS354:AS358">FREQUENCY(AS240:AS352,AQ354:AQ358)</f>
        <v>5</v>
      </c>
      <c r="AT354">
        <f t="array" ref="AT354:AT358">FREQUENCY(AT240:AT352,$AQ$354:$AQ$358)</f>
        <v>3</v>
      </c>
      <c r="AU354">
        <f t="array" ref="AU354:AU358">FREQUENCY(AU240:AU352,$AQ$354:$AQ$358)</f>
        <v>39</v>
      </c>
      <c r="AV354">
        <f t="array" ref="AV354:AV358">FREQUENCY(AV240:AV352,$AQ$354:$AQ$358)</f>
        <v>32</v>
      </c>
      <c r="AW354">
        <f t="array" ref="AW354:AW358">FREQUENCY(AW240:AW352,$AQ$354:$AQ$358)</f>
        <v>14</v>
      </c>
      <c r="AX354">
        <f t="array" ref="AX354:AX358">FREQUENCY(AX240:AX352,$AQ$354:$AQ$358)</f>
        <v>7</v>
      </c>
      <c r="AY354">
        <f t="array" ref="AY354:AY358">FREQUENCY(AY240:AY352,$AQ$354:$AQ$358)</f>
        <v>19</v>
      </c>
      <c r="AZ354">
        <f t="array" ref="AZ354:AZ358">FREQUENCY(AZ240:AZ352,$AQ$354:$AQ$358)</f>
        <v>4</v>
      </c>
      <c r="BA354">
        <f t="array" ref="BA354:BA358">FREQUENCY(BA240:BA352,$AQ$354:$AQ$358)</f>
        <v>10</v>
      </c>
      <c r="BB354">
        <f t="array" ref="BB354:BB358">FREQUENCY(BB240:BB352,$AQ$354:$AQ$358)</f>
        <v>3</v>
      </c>
      <c r="BC354">
        <f t="array" ref="BC354:BC358">FREQUENCY(BC240:BC352,$AQ$354:$AQ$358)</f>
        <v>4</v>
      </c>
      <c r="BD354">
        <f t="array" ref="BD354:BD358">FREQUENCY(BD240:BD352,$AQ$354:$AQ$358)</f>
        <v>18</v>
      </c>
      <c r="BE354">
        <f t="array" ref="BE354:BE358">FREQUENCY(BE240:BE352,$AQ$354:$AQ$358)</f>
        <v>6</v>
      </c>
      <c r="BF354">
        <f t="array" ref="BF354:BF358">FREQUENCY(BF240:BF352,$AQ$354:$AQ$358)</f>
        <v>2</v>
      </c>
      <c r="BG354">
        <f t="array" ref="BG354:BG358">FREQUENCY(BG240:BG352,$AQ$354:$AQ$358)</f>
        <v>10</v>
      </c>
      <c r="BH354">
        <f t="array" ref="BH354:BH358">FREQUENCY(BH240:BH352,$AQ$354:$AQ$358)</f>
        <v>10</v>
      </c>
      <c r="BI354">
        <f t="array" ref="BI354:BI358">FREQUENCY(BI240:BI352,$AQ$354:$AQ$358)</f>
        <v>1</v>
      </c>
      <c r="BJ354">
        <f t="array" ref="BJ354:BJ358">FREQUENCY(BJ240:BJ352,$AQ$354:$AQ$358)</f>
        <v>1</v>
      </c>
      <c r="BK354">
        <f t="array" ref="BK354:BK358">FREQUENCY(BK240:BK352,$AQ$354:$AQ$358)</f>
        <v>10</v>
      </c>
      <c r="BN354">
        <f t="array" ref="BN354:BN358">FREQUENCY(BN240:BN352,$AQ$354:$AQ$358)</f>
        <v>33</v>
      </c>
      <c r="BO354">
        <f t="array" ref="BO354:BO358">FREQUENCY(BO240:BO352,$AQ$354:$AQ$358)</f>
        <v>36</v>
      </c>
    </row>
    <row r="355" spans="1:79" x14ac:dyDescent="0.3">
      <c r="B355">
        <v>2015</v>
      </c>
      <c r="C355">
        <f>COUNTIF(C2:C352, "2015")</f>
        <v>121</v>
      </c>
      <c r="D355" t="s">
        <v>95</v>
      </c>
      <c r="E355">
        <v>1</v>
      </c>
      <c r="F355">
        <f t="array" ref="F355:F361">FREQUENCY(G2:G352,E355:E361)</f>
        <v>33</v>
      </c>
      <c r="G355">
        <v>12</v>
      </c>
      <c r="H355" s="14">
        <v>0.51515151515151514</v>
      </c>
      <c r="I355" s="16">
        <v>0.36363636363636365</v>
      </c>
      <c r="J355" s="16"/>
      <c r="K355" s="16"/>
      <c r="O355">
        <v>2015</v>
      </c>
      <c r="P355">
        <f>COUNTIF(P2:P122, "iPod")</f>
        <v>100</v>
      </c>
      <c r="R355" s="16">
        <f>100/179</f>
        <v>0.55865921787709494</v>
      </c>
      <c r="T355" s="14">
        <f>14/351</f>
        <v>3.9886039886039885E-2</v>
      </c>
      <c r="W355">
        <f>SUM(W2:W122)</f>
        <v>99</v>
      </c>
      <c r="AQ355">
        <v>2</v>
      </c>
      <c r="AR355">
        <v>23</v>
      </c>
      <c r="AS355">
        <v>28</v>
      </c>
      <c r="AT355">
        <v>17</v>
      </c>
      <c r="AU355">
        <v>46</v>
      </c>
      <c r="AV355">
        <v>47</v>
      </c>
      <c r="AW355">
        <v>40</v>
      </c>
      <c r="AX355">
        <v>9</v>
      </c>
      <c r="AY355">
        <v>42</v>
      </c>
      <c r="AZ355">
        <v>13</v>
      </c>
      <c r="BA355">
        <v>13</v>
      </c>
      <c r="BB355">
        <v>23</v>
      </c>
      <c r="BC355">
        <v>22</v>
      </c>
      <c r="BD355">
        <v>46</v>
      </c>
      <c r="BE355">
        <v>46</v>
      </c>
      <c r="BF355">
        <v>13</v>
      </c>
      <c r="BG355">
        <v>63</v>
      </c>
      <c r="BH355">
        <v>47</v>
      </c>
      <c r="BI355">
        <v>5</v>
      </c>
      <c r="BJ355">
        <v>11</v>
      </c>
      <c r="BK355">
        <v>53</v>
      </c>
      <c r="BN355">
        <v>38</v>
      </c>
      <c r="BO355">
        <v>47</v>
      </c>
    </row>
    <row r="356" spans="1:79" x14ac:dyDescent="0.3">
      <c r="B356">
        <v>2016</v>
      </c>
      <c r="C356">
        <f>COUNTIF(C2:C352, "2016")</f>
        <v>113</v>
      </c>
      <c r="D356" t="s">
        <v>86</v>
      </c>
      <c r="E356">
        <v>2</v>
      </c>
      <c r="F356">
        <v>153</v>
      </c>
      <c r="G356">
        <v>42</v>
      </c>
      <c r="H356" s="14">
        <v>0.5816993464052288</v>
      </c>
      <c r="I356" s="16">
        <v>0.27450980392156865</v>
      </c>
      <c r="J356" s="16"/>
      <c r="K356" s="16"/>
      <c r="O356">
        <v>2016</v>
      </c>
      <c r="P356">
        <f>COUNTIF(P239:P352, "iPod")</f>
        <v>102</v>
      </c>
      <c r="W356">
        <f>SUM(W240:W352)</f>
        <v>97</v>
      </c>
      <c r="AQ356">
        <v>3</v>
      </c>
      <c r="AR356">
        <v>26</v>
      </c>
      <c r="AS356">
        <v>19</v>
      </c>
      <c r="AT356">
        <v>31</v>
      </c>
      <c r="AU356">
        <v>22</v>
      </c>
      <c r="AV356">
        <v>20</v>
      </c>
      <c r="AW356">
        <v>34</v>
      </c>
      <c r="AX356">
        <v>8</v>
      </c>
      <c r="AY356">
        <v>22</v>
      </c>
      <c r="AZ356">
        <v>5</v>
      </c>
      <c r="BA356">
        <v>9</v>
      </c>
      <c r="BB356">
        <v>14</v>
      </c>
      <c r="BC356">
        <v>21</v>
      </c>
      <c r="BD356">
        <v>20</v>
      </c>
      <c r="BE356">
        <v>25</v>
      </c>
      <c r="BF356">
        <v>17</v>
      </c>
      <c r="BG356">
        <v>22</v>
      </c>
      <c r="BH356">
        <v>21</v>
      </c>
      <c r="BI356">
        <v>15</v>
      </c>
      <c r="BJ356">
        <v>17</v>
      </c>
      <c r="BK356">
        <v>24</v>
      </c>
      <c r="BN356">
        <v>18</v>
      </c>
      <c r="BO356">
        <v>14</v>
      </c>
    </row>
    <row r="357" spans="1:79" x14ac:dyDescent="0.3">
      <c r="C357">
        <f>SUM(C354:C356)</f>
        <v>351</v>
      </c>
      <c r="D357" t="s">
        <v>131</v>
      </c>
      <c r="E357">
        <v>3</v>
      </c>
      <c r="F357">
        <v>40</v>
      </c>
      <c r="G357">
        <v>9</v>
      </c>
      <c r="H357" s="17">
        <v>0.6</v>
      </c>
      <c r="I357" s="12">
        <v>0.22500000000000001</v>
      </c>
      <c r="J357" s="12"/>
      <c r="K357" s="16"/>
      <c r="O357" t="s">
        <v>713</v>
      </c>
      <c r="U357" s="16">
        <f>204/351</f>
        <v>0.58119658119658124</v>
      </c>
      <c r="AQ357">
        <v>4</v>
      </c>
      <c r="AR357">
        <v>54</v>
      </c>
      <c r="AS357">
        <v>43</v>
      </c>
      <c r="AT357">
        <v>46</v>
      </c>
      <c r="AU357">
        <v>5</v>
      </c>
      <c r="AV357">
        <v>12</v>
      </c>
      <c r="AW357">
        <v>16</v>
      </c>
      <c r="AX357">
        <v>65</v>
      </c>
      <c r="AY357">
        <v>25</v>
      </c>
      <c r="AZ357">
        <v>49</v>
      </c>
      <c r="BA357">
        <v>34</v>
      </c>
      <c r="BB357">
        <v>49</v>
      </c>
      <c r="BC357">
        <v>49</v>
      </c>
      <c r="BD357">
        <v>22</v>
      </c>
      <c r="BE357">
        <v>29</v>
      </c>
      <c r="BF357">
        <v>67</v>
      </c>
      <c r="BG357">
        <v>16</v>
      </c>
      <c r="BH357">
        <v>29</v>
      </c>
      <c r="BI357">
        <v>64</v>
      </c>
      <c r="BJ357">
        <v>63</v>
      </c>
      <c r="BK357">
        <v>16</v>
      </c>
      <c r="BN357">
        <v>19</v>
      </c>
      <c r="BO357">
        <v>14</v>
      </c>
    </row>
    <row r="358" spans="1:79" x14ac:dyDescent="0.3">
      <c r="D358" t="s">
        <v>231</v>
      </c>
      <c r="E358">
        <v>4</v>
      </c>
      <c r="F358">
        <v>7</v>
      </c>
      <c r="G358">
        <v>3</v>
      </c>
      <c r="H358" s="14">
        <v>0.8571428571428571</v>
      </c>
      <c r="I358" s="16">
        <v>0.42857142857142855</v>
      </c>
      <c r="J358" s="16"/>
      <c r="K358" s="16"/>
      <c r="O358">
        <v>2014</v>
      </c>
      <c r="P358" s="12">
        <f>P354/$C354</f>
        <v>0.86324786324786329</v>
      </c>
      <c r="Q358" s="12"/>
      <c r="R358" s="12"/>
      <c r="S358" s="12"/>
      <c r="T358" s="12"/>
      <c r="U358" s="12"/>
      <c r="V358" s="12"/>
      <c r="W358" s="12">
        <f t="shared" ref="W358" si="92">W354/$C354</f>
        <v>0.76923076923076927</v>
      </c>
      <c r="AQ358">
        <v>5</v>
      </c>
      <c r="AR358">
        <v>7</v>
      </c>
      <c r="AS358">
        <v>17</v>
      </c>
      <c r="AT358">
        <v>14</v>
      </c>
      <c r="AU358">
        <v>0</v>
      </c>
      <c r="AV358">
        <v>1</v>
      </c>
      <c r="AW358">
        <v>8</v>
      </c>
      <c r="AX358">
        <v>23</v>
      </c>
      <c r="AY358">
        <v>4</v>
      </c>
      <c r="AZ358">
        <v>41</v>
      </c>
      <c r="BA358">
        <v>46</v>
      </c>
      <c r="BB358">
        <v>23</v>
      </c>
      <c r="BC358">
        <v>16</v>
      </c>
      <c r="BD358">
        <v>6</v>
      </c>
      <c r="BE358">
        <v>6</v>
      </c>
      <c r="BF358">
        <v>13</v>
      </c>
      <c r="BG358">
        <v>1</v>
      </c>
      <c r="BH358">
        <v>5</v>
      </c>
      <c r="BI358">
        <v>27</v>
      </c>
      <c r="BJ358">
        <v>20</v>
      </c>
      <c r="BK358">
        <v>9</v>
      </c>
      <c r="BN358">
        <v>4</v>
      </c>
      <c r="BO358">
        <v>1</v>
      </c>
    </row>
    <row r="359" spans="1:79" x14ac:dyDescent="0.3">
      <c r="D359" t="s">
        <v>204</v>
      </c>
      <c r="E359">
        <v>5</v>
      </c>
      <c r="F359">
        <v>15</v>
      </c>
      <c r="G359">
        <v>1</v>
      </c>
      <c r="H359" s="14">
        <v>0.46666666666666667</v>
      </c>
      <c r="I359" s="16">
        <v>6.6666666666666666E-2</v>
      </c>
      <c r="J359" s="16"/>
      <c r="K359" s="16"/>
      <c r="O359">
        <v>2015</v>
      </c>
      <c r="P359" s="12">
        <f t="shared" ref="P359:P360" si="93">P355/$C355</f>
        <v>0.82644628099173556</v>
      </c>
      <c r="T359">
        <f>COUNTIF(T2:T352,2) +COUNTIF(T2:T352,3)+COUNTIF(T2:T352,4)</f>
        <v>295</v>
      </c>
      <c r="W359" s="12">
        <f t="shared" ref="W359" si="94">W355/$C355</f>
        <v>0.81818181818181823</v>
      </c>
      <c r="AQ359" t="s">
        <v>704</v>
      </c>
      <c r="AR359">
        <f>SUM(AR354:AR358)</f>
        <v>112</v>
      </c>
      <c r="AS359">
        <f t="shared" ref="AS359:BO359" si="95">SUM(AS354:AS358)</f>
        <v>112</v>
      </c>
      <c r="AT359">
        <f t="shared" si="95"/>
        <v>111</v>
      </c>
      <c r="AU359">
        <f t="shared" si="95"/>
        <v>112</v>
      </c>
      <c r="AV359">
        <f t="shared" si="95"/>
        <v>112</v>
      </c>
      <c r="AW359">
        <f t="shared" si="95"/>
        <v>112</v>
      </c>
      <c r="AX359">
        <f t="shared" si="95"/>
        <v>112</v>
      </c>
      <c r="AY359">
        <f t="shared" si="95"/>
        <v>112</v>
      </c>
      <c r="AZ359">
        <f t="shared" si="95"/>
        <v>112</v>
      </c>
      <c r="BA359">
        <f t="shared" si="95"/>
        <v>112</v>
      </c>
      <c r="BB359">
        <f t="shared" si="95"/>
        <v>112</v>
      </c>
      <c r="BC359">
        <f t="shared" si="95"/>
        <v>112</v>
      </c>
      <c r="BD359">
        <f t="shared" si="95"/>
        <v>112</v>
      </c>
      <c r="BE359">
        <f t="shared" si="95"/>
        <v>112</v>
      </c>
      <c r="BF359">
        <f t="shared" si="95"/>
        <v>112</v>
      </c>
      <c r="BG359">
        <f t="shared" si="95"/>
        <v>112</v>
      </c>
      <c r="BH359">
        <f t="shared" si="95"/>
        <v>112</v>
      </c>
      <c r="BI359">
        <f t="shared" si="95"/>
        <v>112</v>
      </c>
      <c r="BJ359">
        <f t="shared" si="95"/>
        <v>112</v>
      </c>
      <c r="BK359">
        <f t="shared" si="95"/>
        <v>112</v>
      </c>
      <c r="BN359">
        <f t="shared" si="95"/>
        <v>112</v>
      </c>
      <c r="BO359">
        <f t="shared" si="95"/>
        <v>112</v>
      </c>
    </row>
    <row r="360" spans="1:79" x14ac:dyDescent="0.3">
      <c r="A360" s="10"/>
      <c r="D360" t="s">
        <v>148</v>
      </c>
      <c r="E360">
        <v>6</v>
      </c>
      <c r="F360">
        <v>25</v>
      </c>
      <c r="G360">
        <v>8</v>
      </c>
      <c r="H360" s="17">
        <v>0.56000000000000005</v>
      </c>
      <c r="I360" s="12">
        <v>0.32</v>
      </c>
      <c r="J360" s="12"/>
      <c r="K360" s="16"/>
      <c r="O360">
        <v>2016</v>
      </c>
      <c r="P360" s="12">
        <f t="shared" si="93"/>
        <v>0.90265486725663713</v>
      </c>
      <c r="W360" s="12">
        <f t="shared" ref="W360" si="96">W356/$C356</f>
        <v>0.8584070796460177</v>
      </c>
    </row>
    <row r="361" spans="1:79" x14ac:dyDescent="0.3">
      <c r="A361" s="10"/>
      <c r="D361" t="s">
        <v>723</v>
      </c>
      <c r="E361">
        <v>7</v>
      </c>
      <c r="F361">
        <v>78</v>
      </c>
      <c r="G361">
        <v>19</v>
      </c>
      <c r="H361" s="17">
        <v>0.6</v>
      </c>
      <c r="I361" s="12">
        <v>0.24358974358974358</v>
      </c>
      <c r="J361" s="12"/>
      <c r="K361" s="16"/>
      <c r="AR361" s="12">
        <f>(AR354+AR355)/AR359</f>
        <v>0.22321428571428573</v>
      </c>
      <c r="AS361" s="12"/>
      <c r="AT361" s="12">
        <f>(AT357+AT358)/AT359</f>
        <v>0.54054054054054057</v>
      </c>
      <c r="AU361" s="12"/>
      <c r="AV361" s="12"/>
      <c r="AW361" s="12"/>
      <c r="AX361" s="12"/>
      <c r="AY361" s="12"/>
      <c r="AZ361" s="12"/>
      <c r="BA361" s="12"/>
      <c r="BB361" s="12"/>
      <c r="BC361" s="12"/>
      <c r="BD361" s="12">
        <f>(22+6)/112</f>
        <v>0.25</v>
      </c>
      <c r="BE361" s="12">
        <f>2/112</f>
        <v>1.7857142857142856E-2</v>
      </c>
      <c r="BF361" s="12">
        <f>(2+13)/112</f>
        <v>0.13392857142857142</v>
      </c>
      <c r="BG361" s="12"/>
      <c r="BH361" s="12"/>
      <c r="BI361" s="12"/>
      <c r="BJ361" s="12"/>
      <c r="BK361" s="12">
        <f>BK358/BK359</f>
        <v>8.0357142857142863E-2</v>
      </c>
      <c r="BL361" s="12"/>
      <c r="BM361" s="12"/>
      <c r="BN361" s="12"/>
      <c r="BO361" s="12"/>
    </row>
    <row r="362" spans="1:79" x14ac:dyDescent="0.3">
      <c r="A362" s="10"/>
      <c r="S362" s="16">
        <f>179/295</f>
        <v>0.60677966101694913</v>
      </c>
      <c r="AV362" s="12"/>
    </row>
    <row r="363" spans="1:79" x14ac:dyDescent="0.3">
      <c r="A363" s="10"/>
      <c r="T363" t="s">
        <v>730</v>
      </c>
      <c r="U363" t="s">
        <v>732</v>
      </c>
      <c r="V363" t="s">
        <v>734</v>
      </c>
      <c r="AN363" s="12">
        <f>(55/112)</f>
        <v>0.49107142857142855</v>
      </c>
      <c r="AV363" s="12">
        <f>7/112</f>
        <v>6.25E-2</v>
      </c>
    </row>
    <row r="364" spans="1:79" x14ac:dyDescent="0.3">
      <c r="T364">
        <f>COUNTIF(T2:T352, "&gt;=3")</f>
        <v>204</v>
      </c>
      <c r="U364">
        <v>295</v>
      </c>
      <c r="V364" s="16">
        <f>204/295</f>
        <v>0.69152542372881354</v>
      </c>
    </row>
    <row r="365" spans="1:79" x14ac:dyDescent="0.3">
      <c r="T365" s="16">
        <f>T364/352</f>
        <v>0.57954545454545459</v>
      </c>
    </row>
  </sheetData>
  <autoFilter ref="A1:CL365">
    <sortState ref="A2:CL352">
      <sortCondition ref="BE1:BE352"/>
    </sortState>
  </autoFilter>
  <conditionalFormatting sqref="BP1:BP1048576">
    <cfRule type="containsText" dxfId="4" priority="1" operator="containsText" text="GOOD">
      <formula>NOT(ISERROR(SEARCH("GOOD",BP1)))</formula>
    </cfRule>
    <cfRule type="containsText" dxfId="3" priority="2" operator="containsText" text="OK">
      <formula>NOT(ISERROR(SEARCH("OK",BP1)))</formula>
    </cfRule>
    <cfRule type="containsText" dxfId="2" priority="3" operator="containsText" text="NONE">
      <formula>NOT(ISERROR(SEARCH("NONE",BP1)))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V37"/>
  <sheetViews>
    <sheetView topLeftCell="A19" workbookViewId="0">
      <selection activeCell="N14" sqref="N14"/>
    </sheetView>
  </sheetViews>
  <sheetFormatPr defaultRowHeight="14.4" x14ac:dyDescent="0.3"/>
  <cols>
    <col min="3" max="3" width="17.44140625" customWidth="1"/>
    <col min="4" max="4" width="8.109375" customWidth="1"/>
    <col min="5" max="5" width="2" customWidth="1"/>
    <col min="6" max="6" width="10.77734375" customWidth="1"/>
    <col min="7" max="7" width="3" customWidth="1"/>
    <col min="8" max="8" width="2" customWidth="1"/>
    <col min="9" max="9" width="17.44140625" customWidth="1"/>
    <col min="10" max="10" width="15.5546875" bestFit="1" customWidth="1"/>
    <col min="11" max="11" width="4" customWidth="1"/>
    <col min="12" max="14" width="3" customWidth="1"/>
    <col min="15" max="15" width="10.77734375" customWidth="1"/>
    <col min="16" max="18" width="2" customWidth="1"/>
    <col min="19" max="19" width="17.44140625" customWidth="1"/>
    <col min="20" max="20" width="15.5546875" customWidth="1"/>
    <col min="21" max="27" width="3" customWidth="1"/>
    <col min="28" max="29" width="2" customWidth="1"/>
    <col min="30" max="31" width="3" customWidth="1"/>
    <col min="32" max="32" width="10.77734375" customWidth="1"/>
    <col min="33" max="34" width="2" customWidth="1"/>
    <col min="35" max="35" width="17.44140625" customWidth="1"/>
    <col min="36" max="36" width="15.5546875" customWidth="1"/>
    <col min="37" max="41" width="3" customWidth="1"/>
    <col min="42" max="45" width="2" customWidth="1"/>
    <col min="46" max="47" width="3" customWidth="1"/>
    <col min="48" max="48" width="10.77734375" customWidth="1"/>
    <col min="49" max="53" width="2" customWidth="1"/>
    <col min="54" max="54" width="3" customWidth="1"/>
    <col min="55" max="55" width="6.6640625" customWidth="1"/>
    <col min="56" max="56" width="4" customWidth="1"/>
    <col min="57" max="61" width="2" customWidth="1"/>
    <col min="62" max="62" width="6.6640625" customWidth="1"/>
    <col min="63" max="63" width="10.77734375" bestFit="1" customWidth="1"/>
    <col min="64" max="64" width="11.6640625" bestFit="1" customWidth="1"/>
    <col min="65" max="65" width="10.77734375" bestFit="1" customWidth="1"/>
  </cols>
  <sheetData>
    <row r="3" spans="3:15" x14ac:dyDescent="0.3">
      <c r="C3" s="9" t="s">
        <v>771</v>
      </c>
      <c r="D3" s="9" t="s">
        <v>52</v>
      </c>
    </row>
    <row r="4" spans="3:15" x14ac:dyDescent="0.3">
      <c r="C4" s="9" t="s">
        <v>51</v>
      </c>
      <c r="D4">
        <v>4</v>
      </c>
      <c r="E4">
        <v>5</v>
      </c>
      <c r="F4" t="s">
        <v>698</v>
      </c>
      <c r="J4" s="14"/>
    </row>
    <row r="5" spans="3:15" x14ac:dyDescent="0.3">
      <c r="C5" s="10">
        <v>1</v>
      </c>
      <c r="D5" s="11">
        <v>3</v>
      </c>
      <c r="E5" s="11"/>
      <c r="F5" s="11">
        <v>3</v>
      </c>
      <c r="J5" s="14"/>
    </row>
    <row r="6" spans="3:15" x14ac:dyDescent="0.3">
      <c r="C6" s="10">
        <v>2</v>
      </c>
      <c r="D6" s="11">
        <v>14</v>
      </c>
      <c r="E6" s="11"/>
      <c r="F6" s="11">
        <v>14</v>
      </c>
      <c r="J6" s="14"/>
    </row>
    <row r="7" spans="3:15" x14ac:dyDescent="0.3">
      <c r="C7" s="10">
        <v>3</v>
      </c>
      <c r="D7" s="11">
        <v>9</v>
      </c>
      <c r="E7" s="11"/>
      <c r="F7" s="11">
        <v>9</v>
      </c>
      <c r="J7" s="14"/>
    </row>
    <row r="8" spans="3:15" x14ac:dyDescent="0.3">
      <c r="C8" s="10">
        <v>4</v>
      </c>
      <c r="D8" s="11">
        <v>17</v>
      </c>
      <c r="E8" s="11">
        <v>2</v>
      </c>
      <c r="F8" s="11">
        <v>19</v>
      </c>
      <c r="J8" s="14"/>
    </row>
    <row r="9" spans="3:15" x14ac:dyDescent="0.3">
      <c r="C9" s="10">
        <v>5</v>
      </c>
      <c r="D9" s="11">
        <v>4</v>
      </c>
      <c r="E9" s="11">
        <v>3</v>
      </c>
      <c r="F9" s="11">
        <v>7</v>
      </c>
      <c r="J9" s="14"/>
    </row>
    <row r="10" spans="3:15" x14ac:dyDescent="0.3">
      <c r="C10" s="10" t="s">
        <v>698</v>
      </c>
      <c r="D10" s="11">
        <v>47</v>
      </c>
      <c r="E10" s="11">
        <v>5</v>
      </c>
      <c r="F10" s="11">
        <v>52</v>
      </c>
    </row>
    <row r="15" spans="3:15" x14ac:dyDescent="0.3">
      <c r="I15" s="9" t="s">
        <v>771</v>
      </c>
      <c r="J15" s="9" t="s">
        <v>700</v>
      </c>
    </row>
    <row r="16" spans="3:15" x14ac:dyDescent="0.3">
      <c r="I16" s="9" t="s">
        <v>697</v>
      </c>
      <c r="J16">
        <v>1</v>
      </c>
      <c r="K16">
        <v>2</v>
      </c>
      <c r="L16">
        <v>3</v>
      </c>
      <c r="M16">
        <v>4</v>
      </c>
      <c r="N16">
        <v>5</v>
      </c>
      <c r="O16" t="s">
        <v>698</v>
      </c>
    </row>
    <row r="17" spans="9:32" x14ac:dyDescent="0.3">
      <c r="I17" s="10">
        <v>1</v>
      </c>
      <c r="J17" s="11">
        <v>28</v>
      </c>
      <c r="K17" s="11">
        <v>4</v>
      </c>
      <c r="L17" s="11">
        <v>2</v>
      </c>
      <c r="M17" s="11">
        <v>3</v>
      </c>
      <c r="N17" s="11"/>
      <c r="O17" s="11">
        <v>37</v>
      </c>
    </row>
    <row r="18" spans="9:32" x14ac:dyDescent="0.3">
      <c r="I18" s="10">
        <v>2</v>
      </c>
      <c r="J18" s="11">
        <v>39</v>
      </c>
      <c r="K18" s="11">
        <v>41</v>
      </c>
      <c r="L18" s="11">
        <v>12</v>
      </c>
      <c r="M18" s="11">
        <v>16</v>
      </c>
      <c r="N18" s="11">
        <v>1</v>
      </c>
      <c r="O18" s="11">
        <v>109</v>
      </c>
    </row>
    <row r="19" spans="9:32" x14ac:dyDescent="0.3">
      <c r="I19" s="10">
        <v>3</v>
      </c>
      <c r="J19" s="11">
        <v>21</v>
      </c>
      <c r="K19" s="11">
        <v>50</v>
      </c>
      <c r="L19" s="11">
        <v>22</v>
      </c>
      <c r="M19" s="11">
        <v>28</v>
      </c>
      <c r="N19" s="11">
        <v>2</v>
      </c>
      <c r="O19" s="11">
        <v>123</v>
      </c>
    </row>
    <row r="20" spans="9:32" x14ac:dyDescent="0.3">
      <c r="I20" s="10">
        <v>4</v>
      </c>
      <c r="J20" s="11">
        <v>8</v>
      </c>
      <c r="K20" s="11">
        <v>14</v>
      </c>
      <c r="L20" s="11">
        <v>15</v>
      </c>
      <c r="M20" s="11">
        <v>18</v>
      </c>
      <c r="N20" s="11">
        <v>4</v>
      </c>
      <c r="O20" s="11">
        <v>59</v>
      </c>
    </row>
    <row r="21" spans="9:32" x14ac:dyDescent="0.3">
      <c r="I21" s="10">
        <v>5</v>
      </c>
      <c r="J21" s="11">
        <v>2</v>
      </c>
      <c r="K21" s="11">
        <v>1</v>
      </c>
      <c r="L21" s="11">
        <v>4</v>
      </c>
      <c r="M21" s="11">
        <v>8</v>
      </c>
      <c r="N21" s="11">
        <v>4</v>
      </c>
      <c r="O21" s="11">
        <v>19</v>
      </c>
    </row>
    <row r="22" spans="9:32" x14ac:dyDescent="0.3">
      <c r="I22" s="10" t="s">
        <v>698</v>
      </c>
      <c r="J22" s="11">
        <v>98</v>
      </c>
      <c r="K22" s="11">
        <v>110</v>
      </c>
      <c r="L22" s="11">
        <v>55</v>
      </c>
      <c r="M22" s="11">
        <v>73</v>
      </c>
      <c r="N22" s="11">
        <v>11</v>
      </c>
      <c r="O22" s="11">
        <v>347</v>
      </c>
    </row>
    <row r="24" spans="9:32" x14ac:dyDescent="0.3">
      <c r="S24" s="9" t="s">
        <v>771</v>
      </c>
      <c r="T24" s="9" t="s">
        <v>700</v>
      </c>
    </row>
    <row r="25" spans="9:32" x14ac:dyDescent="0.3">
      <c r="S25" s="9" t="s">
        <v>697</v>
      </c>
      <c r="T25">
        <v>0</v>
      </c>
      <c r="U25">
        <v>1</v>
      </c>
      <c r="V25">
        <v>2</v>
      </c>
      <c r="W25">
        <v>3</v>
      </c>
      <c r="X25">
        <v>4</v>
      </c>
      <c r="Y25">
        <v>5</v>
      </c>
      <c r="Z25">
        <v>6</v>
      </c>
      <c r="AA25">
        <v>7</v>
      </c>
      <c r="AB25">
        <v>8</v>
      </c>
      <c r="AC25">
        <v>9</v>
      </c>
      <c r="AD25">
        <v>10</v>
      </c>
      <c r="AE25">
        <v>11</v>
      </c>
      <c r="AF25" t="s">
        <v>698</v>
      </c>
    </row>
    <row r="26" spans="9:32" x14ac:dyDescent="0.3">
      <c r="S26" s="10">
        <v>1</v>
      </c>
      <c r="T26" s="11">
        <v>16</v>
      </c>
      <c r="U26" s="11">
        <v>7</v>
      </c>
      <c r="V26" s="11">
        <v>6</v>
      </c>
      <c r="W26" s="11">
        <v>5</v>
      </c>
      <c r="X26" s="11">
        <v>1</v>
      </c>
      <c r="Y26" s="11">
        <v>1</v>
      </c>
      <c r="Z26" s="11"/>
      <c r="AA26" s="11"/>
      <c r="AB26" s="11">
        <v>1</v>
      </c>
      <c r="AC26" s="11"/>
      <c r="AD26" s="11"/>
      <c r="AE26" s="11"/>
      <c r="AF26" s="11">
        <v>37</v>
      </c>
    </row>
    <row r="27" spans="9:32" x14ac:dyDescent="0.3">
      <c r="S27" s="10">
        <v>2</v>
      </c>
      <c r="T27" s="11">
        <v>23</v>
      </c>
      <c r="U27" s="11">
        <v>16</v>
      </c>
      <c r="V27" s="11">
        <v>19</v>
      </c>
      <c r="W27" s="11">
        <v>13</v>
      </c>
      <c r="X27" s="11">
        <v>14</v>
      </c>
      <c r="Y27" s="11">
        <v>15</v>
      </c>
      <c r="Z27" s="11">
        <v>4</v>
      </c>
      <c r="AA27" s="11">
        <v>3</v>
      </c>
      <c r="AB27" s="11">
        <v>1</v>
      </c>
      <c r="AC27" s="11"/>
      <c r="AD27" s="11">
        <v>1</v>
      </c>
      <c r="AE27" s="11"/>
      <c r="AF27" s="11">
        <v>109</v>
      </c>
    </row>
    <row r="28" spans="9:32" x14ac:dyDescent="0.3">
      <c r="S28" s="10">
        <v>3</v>
      </c>
      <c r="T28" s="11">
        <v>29</v>
      </c>
      <c r="U28" s="11">
        <v>18</v>
      </c>
      <c r="V28" s="11">
        <v>17</v>
      </c>
      <c r="W28" s="11">
        <v>26</v>
      </c>
      <c r="X28" s="11">
        <v>10</v>
      </c>
      <c r="Y28" s="11">
        <v>7</v>
      </c>
      <c r="Z28" s="11">
        <v>5</v>
      </c>
      <c r="AA28" s="11">
        <v>4</v>
      </c>
      <c r="AB28" s="11">
        <v>3</v>
      </c>
      <c r="AC28" s="11">
        <v>3</v>
      </c>
      <c r="AD28" s="11">
        <v>1</v>
      </c>
      <c r="AE28" s="11"/>
      <c r="AF28" s="11">
        <v>123</v>
      </c>
    </row>
    <row r="29" spans="9:32" x14ac:dyDescent="0.3">
      <c r="S29" s="10">
        <v>4</v>
      </c>
      <c r="T29" s="11">
        <v>8</v>
      </c>
      <c r="U29" s="11">
        <v>7</v>
      </c>
      <c r="V29" s="11">
        <v>6</v>
      </c>
      <c r="W29" s="11">
        <v>5</v>
      </c>
      <c r="X29" s="11">
        <v>9</v>
      </c>
      <c r="Y29" s="11">
        <v>7</v>
      </c>
      <c r="Z29" s="11">
        <v>8</v>
      </c>
      <c r="AA29" s="11">
        <v>4</v>
      </c>
      <c r="AB29" s="11">
        <v>2</v>
      </c>
      <c r="AC29" s="11">
        <v>2</v>
      </c>
      <c r="AD29" s="11"/>
      <c r="AE29" s="11">
        <v>1</v>
      </c>
      <c r="AF29" s="11">
        <v>59</v>
      </c>
    </row>
    <row r="30" spans="9:32" x14ac:dyDescent="0.3">
      <c r="S30" s="10">
        <v>5</v>
      </c>
      <c r="T30" s="11">
        <v>4</v>
      </c>
      <c r="U30" s="11">
        <v>1</v>
      </c>
      <c r="V30" s="11">
        <v>2</v>
      </c>
      <c r="W30" s="11">
        <v>4</v>
      </c>
      <c r="X30" s="11">
        <v>1</v>
      </c>
      <c r="Y30" s="11">
        <v>1</v>
      </c>
      <c r="Z30" s="11"/>
      <c r="AA30" s="11">
        <v>4</v>
      </c>
      <c r="AB30" s="11">
        <v>1</v>
      </c>
      <c r="AC30" s="11"/>
      <c r="AD30" s="11">
        <v>1</v>
      </c>
      <c r="AE30" s="11"/>
      <c r="AF30" s="11">
        <v>19</v>
      </c>
    </row>
    <row r="31" spans="9:32" x14ac:dyDescent="0.3">
      <c r="S31" s="10" t="s">
        <v>698</v>
      </c>
      <c r="T31" s="11">
        <v>80</v>
      </c>
      <c r="U31" s="11">
        <v>49</v>
      </c>
      <c r="V31" s="11">
        <v>50</v>
      </c>
      <c r="W31" s="11">
        <v>53</v>
      </c>
      <c r="X31" s="11">
        <v>35</v>
      </c>
      <c r="Y31" s="11">
        <v>31</v>
      </c>
      <c r="Z31" s="11">
        <v>17</v>
      </c>
      <c r="AA31" s="11">
        <v>15</v>
      </c>
      <c r="AB31" s="11">
        <v>8</v>
      </c>
      <c r="AC31" s="11">
        <v>5</v>
      </c>
      <c r="AD31" s="11">
        <v>3</v>
      </c>
      <c r="AE31" s="11">
        <v>1</v>
      </c>
      <c r="AF31" s="11">
        <v>347</v>
      </c>
    </row>
    <row r="33" spans="35:48" x14ac:dyDescent="0.3">
      <c r="AI33" s="9" t="s">
        <v>771</v>
      </c>
      <c r="AJ33" s="9" t="s">
        <v>700</v>
      </c>
    </row>
    <row r="34" spans="35:48" x14ac:dyDescent="0.3">
      <c r="AI34" s="9" t="s">
        <v>697</v>
      </c>
      <c r="AJ34">
        <v>0</v>
      </c>
      <c r="AK34">
        <v>1</v>
      </c>
      <c r="AL34">
        <v>2</v>
      </c>
      <c r="AM34">
        <v>3</v>
      </c>
      <c r="AN34">
        <v>4</v>
      </c>
      <c r="AO34">
        <v>5</v>
      </c>
      <c r="AP34">
        <v>6</v>
      </c>
      <c r="AQ34">
        <v>7</v>
      </c>
      <c r="AR34">
        <v>8</v>
      </c>
      <c r="AS34">
        <v>9</v>
      </c>
      <c r="AT34">
        <v>10</v>
      </c>
      <c r="AU34">
        <v>11</v>
      </c>
      <c r="AV34" t="s">
        <v>698</v>
      </c>
    </row>
    <row r="35" spans="35:48" x14ac:dyDescent="0.3">
      <c r="AI35" s="10">
        <v>4</v>
      </c>
      <c r="AJ35" s="11">
        <v>40</v>
      </c>
      <c r="AK35" s="11">
        <v>17</v>
      </c>
      <c r="AL35" s="11">
        <v>23</v>
      </c>
      <c r="AM35" s="11">
        <v>20</v>
      </c>
      <c r="AN35" s="11">
        <v>16</v>
      </c>
      <c r="AO35" s="11">
        <v>11</v>
      </c>
      <c r="AP35" s="11">
        <v>7</v>
      </c>
      <c r="AQ35" s="11">
        <v>3</v>
      </c>
      <c r="AR35" s="11">
        <v>4</v>
      </c>
      <c r="AS35" s="11">
        <v>3</v>
      </c>
      <c r="AT35" s="11">
        <v>1</v>
      </c>
      <c r="AU35" s="11">
        <v>1</v>
      </c>
      <c r="AV35" s="11">
        <v>146</v>
      </c>
    </row>
    <row r="36" spans="35:48" x14ac:dyDescent="0.3">
      <c r="AI36" s="10">
        <v>5</v>
      </c>
      <c r="AJ36" s="11">
        <v>9</v>
      </c>
      <c r="AK36" s="11">
        <v>13</v>
      </c>
      <c r="AL36" s="11">
        <v>9</v>
      </c>
      <c r="AM36" s="11">
        <v>7</v>
      </c>
      <c r="AN36" s="11">
        <v>4</v>
      </c>
      <c r="AO36" s="11">
        <v>6</v>
      </c>
      <c r="AP36" s="11">
        <v>2</v>
      </c>
      <c r="AQ36" s="11">
        <v>6</v>
      </c>
      <c r="AR36" s="11"/>
      <c r="AS36" s="11">
        <v>1</v>
      </c>
      <c r="AT36" s="11"/>
      <c r="AU36" s="11"/>
      <c r="AV36" s="11">
        <v>57</v>
      </c>
    </row>
    <row r="37" spans="35:48" x14ac:dyDescent="0.3">
      <c r="AI37" s="10" t="s">
        <v>698</v>
      </c>
      <c r="AJ37" s="11">
        <v>49</v>
      </c>
      <c r="AK37" s="11">
        <v>30</v>
      </c>
      <c r="AL37" s="11">
        <v>32</v>
      </c>
      <c r="AM37" s="11">
        <v>27</v>
      </c>
      <c r="AN37" s="11">
        <v>20</v>
      </c>
      <c r="AO37" s="11">
        <v>17</v>
      </c>
      <c r="AP37" s="11">
        <v>9</v>
      </c>
      <c r="AQ37" s="11">
        <v>9</v>
      </c>
      <c r="AR37" s="11">
        <v>4</v>
      </c>
      <c r="AS37" s="11">
        <v>4</v>
      </c>
      <c r="AT37" s="11">
        <v>1</v>
      </c>
      <c r="AU37" s="11">
        <v>1</v>
      </c>
      <c r="AV37" s="11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1"/>
  <sheetViews>
    <sheetView workbookViewId="0">
      <selection activeCell="B3" sqref="B3:L41"/>
    </sheetView>
  </sheetViews>
  <sheetFormatPr defaultRowHeight="14.4" x14ac:dyDescent="0.3"/>
  <cols>
    <col min="2" max="2" width="7.6640625" customWidth="1"/>
    <col min="3" max="3" width="4.33203125" bestFit="1" customWidth="1"/>
    <col min="4" max="4" width="2.88671875" bestFit="1" customWidth="1"/>
    <col min="5" max="5" width="3.88671875" bestFit="1" customWidth="1"/>
    <col min="6" max="6" width="5.33203125" bestFit="1" customWidth="1"/>
    <col min="7" max="7" width="5.21875" bestFit="1" customWidth="1"/>
    <col min="8" max="8" width="5.77734375" bestFit="1" customWidth="1"/>
    <col min="9" max="9" width="5.44140625" bestFit="1" customWidth="1"/>
    <col min="10" max="10" width="4.33203125" bestFit="1" customWidth="1"/>
    <col min="11" max="11" width="5" bestFit="1" customWidth="1"/>
    <col min="12" max="12" width="5.6640625" bestFit="1" customWidth="1"/>
  </cols>
  <sheetData>
    <row r="3" spans="2:12" x14ac:dyDescent="0.3">
      <c r="B3" t="s">
        <v>758</v>
      </c>
      <c r="C3" t="s">
        <v>757</v>
      </c>
      <c r="D3" t="s">
        <v>759</v>
      </c>
      <c r="E3" t="s">
        <v>760</v>
      </c>
      <c r="F3" t="s">
        <v>761</v>
      </c>
      <c r="G3" t="s">
        <v>762</v>
      </c>
      <c r="H3" t="s">
        <v>763</v>
      </c>
      <c r="I3" t="s">
        <v>764</v>
      </c>
      <c r="J3" t="s">
        <v>60</v>
      </c>
      <c r="K3" t="s">
        <v>765</v>
      </c>
      <c r="L3" t="s">
        <v>766</v>
      </c>
    </row>
    <row r="4" spans="2:12" x14ac:dyDescent="0.3">
      <c r="B4" t="s">
        <v>477</v>
      </c>
      <c r="C4">
        <v>1</v>
      </c>
      <c r="G4">
        <v>1</v>
      </c>
      <c r="H4">
        <v>1</v>
      </c>
      <c r="J4">
        <v>1</v>
      </c>
    </row>
    <row r="5" spans="2:12" x14ac:dyDescent="0.3">
      <c r="B5" t="s">
        <v>483</v>
      </c>
      <c r="E5">
        <v>1</v>
      </c>
      <c r="G5">
        <v>1</v>
      </c>
      <c r="J5">
        <v>1</v>
      </c>
      <c r="L5">
        <v>1</v>
      </c>
    </row>
    <row r="6" spans="2:12" x14ac:dyDescent="0.3">
      <c r="B6" t="s">
        <v>495</v>
      </c>
      <c r="C6">
        <v>1</v>
      </c>
      <c r="G6">
        <v>1</v>
      </c>
      <c r="J6">
        <v>1</v>
      </c>
    </row>
    <row r="7" spans="2:12" x14ac:dyDescent="0.3">
      <c r="B7" t="s">
        <v>499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</row>
    <row r="8" spans="2:12" x14ac:dyDescent="0.3">
      <c r="B8" t="s">
        <v>509</v>
      </c>
      <c r="E8">
        <v>1</v>
      </c>
      <c r="G8">
        <v>1</v>
      </c>
      <c r="L8">
        <v>1</v>
      </c>
    </row>
    <row r="9" spans="2:12" x14ac:dyDescent="0.3">
      <c r="B9" t="s">
        <v>511</v>
      </c>
      <c r="C9">
        <v>1</v>
      </c>
      <c r="I9">
        <v>1</v>
      </c>
      <c r="J9">
        <v>1</v>
      </c>
    </row>
    <row r="10" spans="2:12" x14ac:dyDescent="0.3">
      <c r="B10" t="s">
        <v>515</v>
      </c>
      <c r="C10">
        <v>1</v>
      </c>
      <c r="G10">
        <v>1</v>
      </c>
      <c r="H10">
        <v>1</v>
      </c>
      <c r="J10">
        <v>1</v>
      </c>
      <c r="K10">
        <v>1</v>
      </c>
      <c r="L10">
        <v>1</v>
      </c>
    </row>
    <row r="11" spans="2:12" x14ac:dyDescent="0.3">
      <c r="B11" t="s">
        <v>519</v>
      </c>
      <c r="C11">
        <v>1</v>
      </c>
      <c r="G11">
        <v>1</v>
      </c>
      <c r="H11">
        <v>1</v>
      </c>
    </row>
    <row r="12" spans="2:12" x14ac:dyDescent="0.3">
      <c r="B12" t="s">
        <v>527</v>
      </c>
      <c r="C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2:12" x14ac:dyDescent="0.3">
      <c r="B13" t="s">
        <v>529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2:12" x14ac:dyDescent="0.3">
      <c r="B14" t="s">
        <v>547</v>
      </c>
      <c r="C14">
        <v>1</v>
      </c>
      <c r="J14">
        <v>1</v>
      </c>
      <c r="K14">
        <v>1</v>
      </c>
      <c r="L14">
        <v>1</v>
      </c>
    </row>
    <row r="15" spans="2:12" x14ac:dyDescent="0.3">
      <c r="B15" t="s">
        <v>549</v>
      </c>
      <c r="C15">
        <v>1</v>
      </c>
      <c r="J15">
        <v>1</v>
      </c>
      <c r="L15">
        <v>1</v>
      </c>
    </row>
    <row r="16" spans="2:12" x14ac:dyDescent="0.3">
      <c r="B16" t="s">
        <v>553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L16">
        <v>1</v>
      </c>
    </row>
    <row r="17" spans="2:12" x14ac:dyDescent="0.3">
      <c r="B17" t="s">
        <v>557</v>
      </c>
      <c r="I17">
        <v>1</v>
      </c>
      <c r="J17">
        <v>1</v>
      </c>
      <c r="L17">
        <v>1</v>
      </c>
    </row>
    <row r="18" spans="2:12" x14ac:dyDescent="0.3">
      <c r="B18" t="s">
        <v>559</v>
      </c>
      <c r="C18">
        <v>1</v>
      </c>
      <c r="G18">
        <v>1</v>
      </c>
      <c r="L18">
        <v>1</v>
      </c>
    </row>
    <row r="19" spans="2:12" x14ac:dyDescent="0.3">
      <c r="B19" t="s">
        <v>567</v>
      </c>
      <c r="C19">
        <v>1</v>
      </c>
      <c r="G19">
        <v>1</v>
      </c>
      <c r="I19">
        <v>1</v>
      </c>
      <c r="J19">
        <v>1</v>
      </c>
    </row>
    <row r="20" spans="2:12" x14ac:dyDescent="0.3">
      <c r="B20" t="s">
        <v>575</v>
      </c>
      <c r="C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2:12" x14ac:dyDescent="0.3">
      <c r="B21" t="s">
        <v>577</v>
      </c>
      <c r="E21">
        <v>1</v>
      </c>
      <c r="G21">
        <v>1</v>
      </c>
      <c r="I21">
        <v>1</v>
      </c>
      <c r="J21">
        <v>1</v>
      </c>
    </row>
    <row r="22" spans="2:12" x14ac:dyDescent="0.3">
      <c r="B22" t="s">
        <v>581</v>
      </c>
      <c r="C22">
        <v>1</v>
      </c>
      <c r="H22">
        <v>1</v>
      </c>
      <c r="J22">
        <v>1</v>
      </c>
    </row>
    <row r="23" spans="2:12" x14ac:dyDescent="0.3">
      <c r="B23" t="s">
        <v>585</v>
      </c>
      <c r="C23">
        <v>1</v>
      </c>
      <c r="H23">
        <v>1</v>
      </c>
      <c r="J23">
        <v>1</v>
      </c>
      <c r="L23">
        <v>1</v>
      </c>
    </row>
    <row r="24" spans="2:12" x14ac:dyDescent="0.3">
      <c r="B24" t="s">
        <v>589</v>
      </c>
      <c r="H24">
        <v>1</v>
      </c>
      <c r="J24">
        <v>1</v>
      </c>
      <c r="L24">
        <v>1</v>
      </c>
    </row>
    <row r="25" spans="2:12" x14ac:dyDescent="0.3">
      <c r="B25" t="s">
        <v>591</v>
      </c>
      <c r="C25">
        <v>1</v>
      </c>
      <c r="G25">
        <v>1</v>
      </c>
      <c r="J25">
        <v>1</v>
      </c>
    </row>
    <row r="26" spans="2:12" x14ac:dyDescent="0.3">
      <c r="B26" t="s">
        <v>601</v>
      </c>
      <c r="E26">
        <v>1</v>
      </c>
      <c r="G26">
        <v>1</v>
      </c>
      <c r="J26">
        <v>1</v>
      </c>
    </row>
    <row r="27" spans="2:12" x14ac:dyDescent="0.3">
      <c r="B27" t="s">
        <v>603</v>
      </c>
      <c r="E27">
        <v>1</v>
      </c>
      <c r="F27">
        <v>1</v>
      </c>
      <c r="G27">
        <v>1</v>
      </c>
      <c r="I27">
        <v>1</v>
      </c>
      <c r="J27">
        <v>1</v>
      </c>
    </row>
    <row r="28" spans="2:12" x14ac:dyDescent="0.3">
      <c r="B28" t="s">
        <v>615</v>
      </c>
      <c r="C28">
        <v>1</v>
      </c>
      <c r="G28">
        <v>1</v>
      </c>
      <c r="H28">
        <v>1</v>
      </c>
      <c r="J28">
        <v>1</v>
      </c>
      <c r="K28">
        <v>1</v>
      </c>
      <c r="L28">
        <v>1</v>
      </c>
    </row>
    <row r="29" spans="2:12" x14ac:dyDescent="0.3">
      <c r="B29" t="s">
        <v>619</v>
      </c>
      <c r="C29">
        <v>1</v>
      </c>
      <c r="E29">
        <v>1</v>
      </c>
      <c r="F29">
        <v>1</v>
      </c>
      <c r="I29">
        <v>1</v>
      </c>
      <c r="J29">
        <v>1</v>
      </c>
    </row>
    <row r="30" spans="2:12" x14ac:dyDescent="0.3">
      <c r="B30" t="s">
        <v>621</v>
      </c>
      <c r="E30">
        <v>1</v>
      </c>
      <c r="G30">
        <v>1</v>
      </c>
      <c r="I30">
        <v>1</v>
      </c>
      <c r="J30">
        <v>1</v>
      </c>
    </row>
    <row r="31" spans="2:12" x14ac:dyDescent="0.3">
      <c r="B31" t="s">
        <v>623</v>
      </c>
      <c r="G31">
        <v>1</v>
      </c>
      <c r="H31">
        <v>1</v>
      </c>
      <c r="J31">
        <v>1</v>
      </c>
    </row>
    <row r="32" spans="2:12" x14ac:dyDescent="0.3">
      <c r="B32" t="s">
        <v>625</v>
      </c>
      <c r="G32">
        <v>1</v>
      </c>
      <c r="I32">
        <v>1</v>
      </c>
      <c r="L32">
        <v>1</v>
      </c>
    </row>
    <row r="33" spans="2:12" x14ac:dyDescent="0.3">
      <c r="B33" t="s">
        <v>632</v>
      </c>
      <c r="G33">
        <v>1</v>
      </c>
      <c r="H33">
        <v>1</v>
      </c>
      <c r="J33">
        <v>1</v>
      </c>
    </row>
    <row r="34" spans="2:12" x14ac:dyDescent="0.3">
      <c r="B34" t="s">
        <v>634</v>
      </c>
      <c r="C34">
        <v>1</v>
      </c>
      <c r="H34">
        <v>1</v>
      </c>
      <c r="I34">
        <v>1</v>
      </c>
      <c r="J34">
        <v>1</v>
      </c>
    </row>
    <row r="35" spans="2:12" x14ac:dyDescent="0.3">
      <c r="B35" t="s">
        <v>642</v>
      </c>
      <c r="C35">
        <v>1</v>
      </c>
      <c r="H35">
        <v>1</v>
      </c>
      <c r="J35">
        <v>1</v>
      </c>
    </row>
    <row r="36" spans="2:12" x14ac:dyDescent="0.3">
      <c r="B36" t="s">
        <v>656</v>
      </c>
      <c r="C36">
        <v>1</v>
      </c>
      <c r="H36">
        <v>1</v>
      </c>
      <c r="J36">
        <v>1</v>
      </c>
      <c r="L36">
        <v>1</v>
      </c>
    </row>
    <row r="37" spans="2:12" x14ac:dyDescent="0.3">
      <c r="B37" t="s">
        <v>658</v>
      </c>
      <c r="G37">
        <v>1</v>
      </c>
      <c r="J37">
        <v>1</v>
      </c>
      <c r="K37">
        <v>1</v>
      </c>
    </row>
    <row r="38" spans="2:12" x14ac:dyDescent="0.3">
      <c r="B38" t="s">
        <v>664</v>
      </c>
      <c r="E38">
        <v>1</v>
      </c>
      <c r="H38">
        <v>1</v>
      </c>
      <c r="J38">
        <v>1</v>
      </c>
      <c r="L38">
        <v>1</v>
      </c>
    </row>
    <row r="39" spans="2:12" x14ac:dyDescent="0.3">
      <c r="B39" t="s">
        <v>672</v>
      </c>
      <c r="C39">
        <v>1</v>
      </c>
      <c r="D39">
        <v>1</v>
      </c>
      <c r="H39">
        <v>1</v>
      </c>
      <c r="I39">
        <v>1</v>
      </c>
      <c r="J39">
        <v>1</v>
      </c>
    </row>
    <row r="40" spans="2:12" x14ac:dyDescent="0.3">
      <c r="B40" t="s">
        <v>678</v>
      </c>
      <c r="F40">
        <v>1</v>
      </c>
      <c r="I40">
        <v>1</v>
      </c>
      <c r="J40">
        <v>1</v>
      </c>
      <c r="K40">
        <v>1</v>
      </c>
    </row>
    <row r="41" spans="2:12" x14ac:dyDescent="0.3">
      <c r="B41" t="s">
        <v>680</v>
      </c>
      <c r="C41">
        <v>1</v>
      </c>
      <c r="G41">
        <v>1</v>
      </c>
      <c r="I41">
        <v>1</v>
      </c>
      <c r="L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topLeftCell="A19" workbookViewId="0">
      <selection activeCell="L32" sqref="L32"/>
    </sheetView>
  </sheetViews>
  <sheetFormatPr defaultRowHeight="14.4" x14ac:dyDescent="0.3"/>
  <cols>
    <col min="2" max="2" width="22" customWidth="1"/>
    <col min="3" max="3" width="15.5546875" customWidth="1"/>
    <col min="4" max="7" width="7.6640625" customWidth="1"/>
    <col min="8" max="8" width="6.6640625" customWidth="1"/>
    <col min="9" max="9" width="12.21875" customWidth="1"/>
    <col min="10" max="10" width="5.5546875" customWidth="1"/>
    <col min="11" max="11" width="10.77734375" customWidth="1"/>
    <col min="12" max="17" width="16.33203125" customWidth="1"/>
    <col min="18" max="18" width="18" customWidth="1"/>
    <col min="19" max="19" width="21.109375" customWidth="1"/>
  </cols>
  <sheetData>
    <row r="2" spans="2:12" x14ac:dyDescent="0.3">
      <c r="B2" s="9" t="s">
        <v>697</v>
      </c>
      <c r="C2" t="s">
        <v>727</v>
      </c>
      <c r="D2" t="s">
        <v>728</v>
      </c>
    </row>
    <row r="3" spans="2:12" x14ac:dyDescent="0.3">
      <c r="B3" s="10" t="s">
        <v>95</v>
      </c>
      <c r="C3" s="11">
        <v>17</v>
      </c>
      <c r="D3" s="11">
        <v>33</v>
      </c>
      <c r="E3" s="14">
        <f>GETPIVOTDATA("Sum of 3+AppleProducts",$B$2,"Major","Accounting")/GETPIVOTDATA("Count of Major",$B$2,"Major","Accounting")</f>
        <v>0.51515151515151514</v>
      </c>
    </row>
    <row r="4" spans="2:12" x14ac:dyDescent="0.3">
      <c r="B4" s="10" t="s">
        <v>86</v>
      </c>
      <c r="C4" s="11">
        <v>89</v>
      </c>
      <c r="D4" s="11">
        <v>153</v>
      </c>
      <c r="E4" s="14">
        <f>GETPIVOTDATA("Sum of 3+AppleProducts",$B$2,"Major","Finance")/GETPIVOTDATA("Count of Major",$B$2,"Major","Finance")</f>
        <v>0.5816993464052288</v>
      </c>
    </row>
    <row r="5" spans="2:12" x14ac:dyDescent="0.3">
      <c r="B5" s="10" t="s">
        <v>231</v>
      </c>
      <c r="C5" s="11">
        <v>6</v>
      </c>
      <c r="D5" s="11">
        <v>7</v>
      </c>
      <c r="E5" s="14">
        <f>GETPIVOTDATA("Sum of 3+AppleProducts",$B$2,"Major","Management")/GETPIVOTDATA("Count of Major",$B$2,"Major","Management")</f>
        <v>0.8571428571428571</v>
      </c>
    </row>
    <row r="6" spans="2:12" x14ac:dyDescent="0.3">
      <c r="B6" s="10" t="s">
        <v>131</v>
      </c>
      <c r="C6" s="11">
        <v>24</v>
      </c>
      <c r="D6" s="11">
        <v>40</v>
      </c>
      <c r="E6" s="14">
        <f>GETPIVOTDATA("Sum of 3+AppleProducts",$B$2,"Major","Marketing")/GETPIVOTDATA("Count of Major",$B$2,"Major","Marketing")</f>
        <v>0.6</v>
      </c>
    </row>
    <row r="7" spans="2:12" x14ac:dyDescent="0.3">
      <c r="B7" s="10" t="s">
        <v>204</v>
      </c>
      <c r="C7" s="11">
        <v>7</v>
      </c>
      <c r="D7" s="11">
        <v>15</v>
      </c>
      <c r="E7" s="14">
        <f>GETPIVOTDATA("Sum of 3+AppleProducts",$B$2,"Major","MIS")/GETPIVOTDATA("Count of Major",$B$2,"Major","MIS")</f>
        <v>0.46666666666666667</v>
      </c>
    </row>
    <row r="8" spans="2:12" x14ac:dyDescent="0.3">
      <c r="B8" s="10" t="s">
        <v>77</v>
      </c>
      <c r="C8" s="11">
        <v>47</v>
      </c>
      <c r="D8" s="11">
        <v>78</v>
      </c>
      <c r="E8" s="14">
        <f>GETPIVOTDATA("Sum of 3+AppleProducts",$B$2,"Major","Other or Undecided")/GETPIVOTDATA("Count of Major",$B$2,"Major","Other or Undecided")</f>
        <v>0.60256410256410253</v>
      </c>
    </row>
    <row r="9" spans="2:12" x14ac:dyDescent="0.3">
      <c r="B9" s="10" t="s">
        <v>148</v>
      </c>
      <c r="C9" s="11">
        <v>14</v>
      </c>
      <c r="D9" s="11">
        <v>25</v>
      </c>
      <c r="E9" s="14">
        <f>GETPIVOTDATA("Sum of 3+AppleProducts",$B$2,"Major","Supply Chain")/GETPIVOTDATA("Count of Major",$B$2,"Major","Supply Chain")</f>
        <v>0.56000000000000005</v>
      </c>
    </row>
    <row r="10" spans="2:12" x14ac:dyDescent="0.3">
      <c r="B10" s="10" t="s">
        <v>698</v>
      </c>
      <c r="C10" s="11">
        <v>204</v>
      </c>
      <c r="D10" s="11">
        <v>351</v>
      </c>
      <c r="E10" s="14"/>
    </row>
    <row r="14" spans="2:12" x14ac:dyDescent="0.3">
      <c r="C14" s="9" t="s">
        <v>700</v>
      </c>
    </row>
    <row r="15" spans="2:12" x14ac:dyDescent="0.3">
      <c r="B15" s="9" t="s">
        <v>737</v>
      </c>
      <c r="C15" t="s">
        <v>256</v>
      </c>
      <c r="D15" t="s">
        <v>82</v>
      </c>
      <c r="E15" t="s">
        <v>105</v>
      </c>
      <c r="F15" t="s">
        <v>109</v>
      </c>
      <c r="G15" t="s">
        <v>87</v>
      </c>
      <c r="H15" t="s">
        <v>91</v>
      </c>
      <c r="I15" t="s">
        <v>102</v>
      </c>
      <c r="J15" t="s">
        <v>406</v>
      </c>
      <c r="K15" t="s">
        <v>698</v>
      </c>
    </row>
    <row r="16" spans="2:12" x14ac:dyDescent="0.3">
      <c r="B16" s="10" t="s">
        <v>735</v>
      </c>
      <c r="C16" s="11">
        <v>9</v>
      </c>
      <c r="D16" s="11">
        <v>59</v>
      </c>
      <c r="E16" s="11">
        <v>44</v>
      </c>
      <c r="F16" s="11">
        <v>40</v>
      </c>
      <c r="G16" s="11">
        <v>30</v>
      </c>
      <c r="H16" s="11">
        <v>30</v>
      </c>
      <c r="I16" s="11">
        <v>71</v>
      </c>
      <c r="J16" s="11">
        <v>3</v>
      </c>
      <c r="K16" s="11">
        <v>286</v>
      </c>
      <c r="L16" s="16">
        <f>(GETPIVOTDATA("Count of Smartphone: iPhone",$B$14,"NumApps","26 to 35")+GETPIVOTDATA("Count of Smartphone: iPhone",$B$14,"NumApps","more than 35"))/GETPIVOTDATA("Count of Smartphone: iPhone",$B$14)</f>
        <v>0.35314685314685312</v>
      </c>
    </row>
    <row r="17" spans="2:12" x14ac:dyDescent="0.3">
      <c r="B17" s="10" t="s">
        <v>736</v>
      </c>
      <c r="C17" s="11">
        <v>3</v>
      </c>
      <c r="D17" s="11">
        <v>5</v>
      </c>
      <c r="E17" s="11">
        <v>6</v>
      </c>
      <c r="F17" s="11">
        <v>1</v>
      </c>
      <c r="G17" s="11">
        <v>3</v>
      </c>
      <c r="H17" s="11">
        <v>4</v>
      </c>
      <c r="I17" s="11">
        <v>11</v>
      </c>
      <c r="J17" s="11">
        <v>1</v>
      </c>
      <c r="K17" s="11">
        <v>34</v>
      </c>
      <c r="L17" s="16">
        <f>(GETPIVOTDATA("Count of Smartphone: Samsung",$B$14,"NumApps","more than 35")+GETPIVOTDATA("Count of Smartphone: Samsung",$B$14,"NumApps","26 to 35"))/GETPIVOTDATA("Count of Smartphone: Samsung",$B$14)</f>
        <v>0.41176470588235292</v>
      </c>
    </row>
    <row r="18" spans="2:12" x14ac:dyDescent="0.3">
      <c r="B18" s="10" t="s">
        <v>738</v>
      </c>
      <c r="C18" s="11">
        <v>3</v>
      </c>
      <c r="D18" s="11">
        <v>1</v>
      </c>
      <c r="E18" s="11">
        <v>4</v>
      </c>
      <c r="F18" s="11">
        <v>8</v>
      </c>
      <c r="G18" s="11">
        <v>3</v>
      </c>
      <c r="H18" s="11">
        <v>4</v>
      </c>
      <c r="I18" s="11">
        <v>4</v>
      </c>
      <c r="J18" s="11"/>
      <c r="K18" s="11">
        <v>27</v>
      </c>
      <c r="L18" s="16">
        <f>(GETPIVOTDATA("Count of  Smartphone: Other Android",$B$14,"NumApps","more than 35")+GETPIVOTDATA("Count of  Smartphone: Other Android",$B$14,"NumApps","26 to 35"))/GETPIVOTDATA("Count of  Smartphone: Other Android",$B$14)</f>
        <v>0.25925925925925924</v>
      </c>
    </row>
    <row r="19" spans="2:12" x14ac:dyDescent="0.3">
      <c r="B19" s="10" t="s">
        <v>739</v>
      </c>
      <c r="C19" s="11"/>
      <c r="D19" s="11"/>
      <c r="E19" s="11">
        <v>1</v>
      </c>
      <c r="F19" s="11"/>
      <c r="G19" s="11"/>
      <c r="H19" s="11"/>
      <c r="I19" s="11"/>
      <c r="J19" s="11"/>
      <c r="K19" s="11">
        <v>1</v>
      </c>
      <c r="L19" s="16">
        <f>(GETPIVOTDATA("Count of Smartphone: Windows 8",$B$14,"NumApps","more than 35")+GETPIVOTDATA("Count of Smartphone: Windows 8",$B$14,"NumApps","26 to 35"))/GETPIVOTDATA("Count of Smartphone: Windows 8",$B$14)</f>
        <v>0</v>
      </c>
    </row>
    <row r="20" spans="2:12" x14ac:dyDescent="0.3">
      <c r="B20" s="10" t="s">
        <v>740</v>
      </c>
      <c r="C20" s="11"/>
      <c r="D20" s="11"/>
      <c r="E20" s="11"/>
      <c r="F20" s="11"/>
      <c r="G20" s="11"/>
      <c r="H20" s="11"/>
      <c r="I20" s="11">
        <v>1</v>
      </c>
      <c r="J20" s="11"/>
      <c r="K20" s="11">
        <v>1</v>
      </c>
      <c r="L20" s="16">
        <f>(GETPIVOTDATA("Count of Smartphone:Other",$B$14,"NumApps","more than 35")+GETPIVOTDATA("Count of Smartphone:Other",$B$14,"NumApps","26 to 35"))/GETPIVOTDATA("Count of Smartphone:Other",$B$14)</f>
        <v>1</v>
      </c>
    </row>
    <row r="21" spans="2:12" x14ac:dyDescent="0.3">
      <c r="B21" s="10" t="s">
        <v>741</v>
      </c>
      <c r="C21" s="11"/>
      <c r="D21" s="11">
        <v>1</v>
      </c>
      <c r="E21" s="11"/>
      <c r="F21" s="11"/>
      <c r="G21" s="11"/>
      <c r="H21" s="11"/>
      <c r="I21" s="11"/>
      <c r="J21" s="11"/>
      <c r="K21" s="11">
        <v>1</v>
      </c>
      <c r="L21" s="16">
        <v>0</v>
      </c>
    </row>
    <row r="23" spans="2:12" x14ac:dyDescent="0.3">
      <c r="C23" s="9" t="s">
        <v>700</v>
      </c>
    </row>
    <row r="24" spans="2:12" x14ac:dyDescent="0.3">
      <c r="B24" s="9" t="s">
        <v>737</v>
      </c>
      <c r="C24" t="s">
        <v>256</v>
      </c>
      <c r="D24" t="s">
        <v>82</v>
      </c>
      <c r="E24" t="s">
        <v>105</v>
      </c>
      <c r="F24" t="s">
        <v>109</v>
      </c>
      <c r="G24" t="s">
        <v>87</v>
      </c>
      <c r="H24" t="s">
        <v>91</v>
      </c>
      <c r="I24" t="s">
        <v>102</v>
      </c>
      <c r="J24" t="s">
        <v>406</v>
      </c>
      <c r="K24" t="s">
        <v>698</v>
      </c>
    </row>
    <row r="25" spans="2:12" x14ac:dyDescent="0.3">
      <c r="B25" s="10" t="s">
        <v>747</v>
      </c>
      <c r="C25" s="11">
        <v>1</v>
      </c>
      <c r="D25" s="11">
        <v>27</v>
      </c>
      <c r="E25" s="11">
        <v>22</v>
      </c>
      <c r="F25" s="11">
        <v>19</v>
      </c>
      <c r="G25" s="11">
        <v>10</v>
      </c>
      <c r="H25" s="11">
        <v>10</v>
      </c>
      <c r="I25" s="11">
        <v>27</v>
      </c>
      <c r="J25" s="11"/>
      <c r="K25" s="11">
        <v>116</v>
      </c>
      <c r="L25" s="14">
        <f>(GETPIVOTDATA("Count of WallStreet",$B$23,"NumApps","more than 35")+GETPIVOTDATA("Count of WallStreet",$B$23,"NumApps","26 to 35"))/GETPIVOTDATA("Count of WallStreet",$B$23)</f>
        <v>0.31896551724137934</v>
      </c>
    </row>
    <row r="26" spans="2:12" x14ac:dyDescent="0.3">
      <c r="B26" s="10" t="s">
        <v>748</v>
      </c>
      <c r="C26" s="11"/>
      <c r="D26" s="11">
        <v>1</v>
      </c>
      <c r="E26" s="11">
        <v>3</v>
      </c>
      <c r="F26" s="11">
        <v>1</v>
      </c>
      <c r="G26" s="11">
        <v>2</v>
      </c>
      <c r="H26" s="11">
        <v>1</v>
      </c>
      <c r="I26" s="11">
        <v>2</v>
      </c>
      <c r="J26" s="11"/>
      <c r="K26" s="11">
        <v>10</v>
      </c>
      <c r="L26" s="14">
        <f>4/10</f>
        <v>0.4</v>
      </c>
    </row>
    <row r="27" spans="2:12" x14ac:dyDescent="0.3">
      <c r="B27" s="10" t="s">
        <v>749</v>
      </c>
      <c r="C27" s="11"/>
      <c r="D27" s="11">
        <v>6</v>
      </c>
      <c r="E27" s="11">
        <v>6</v>
      </c>
      <c r="F27" s="11">
        <v>7</v>
      </c>
      <c r="G27" s="11">
        <v>3</v>
      </c>
      <c r="H27" s="11">
        <v>5</v>
      </c>
      <c r="I27" s="11">
        <v>11</v>
      </c>
      <c r="J27" s="11"/>
      <c r="K27" s="11">
        <v>38</v>
      </c>
      <c r="L27" s="14">
        <f>14/38</f>
        <v>0.36842105263157893</v>
      </c>
    </row>
    <row r="28" spans="2:12" x14ac:dyDescent="0.3">
      <c r="B28" s="10" t="s">
        <v>750</v>
      </c>
      <c r="C28" s="11"/>
      <c r="D28" s="11">
        <v>2</v>
      </c>
      <c r="E28" s="11">
        <v>2</v>
      </c>
      <c r="F28" s="11">
        <v>2</v>
      </c>
      <c r="G28" s="11">
        <v>1</v>
      </c>
      <c r="H28" s="11">
        <v>4</v>
      </c>
      <c r="I28" s="11">
        <v>5</v>
      </c>
      <c r="J28" s="11"/>
      <c r="K28" s="11">
        <v>16</v>
      </c>
      <c r="L28" s="14">
        <f>6/16</f>
        <v>0.375</v>
      </c>
    </row>
    <row r="29" spans="2:12" x14ac:dyDescent="0.3">
      <c r="B29" s="10" t="s">
        <v>752</v>
      </c>
      <c r="C29" s="11"/>
      <c r="D29" s="11">
        <v>11</v>
      </c>
      <c r="E29" s="11">
        <v>11</v>
      </c>
      <c r="F29" s="11">
        <v>12</v>
      </c>
      <c r="G29" s="11">
        <v>5</v>
      </c>
      <c r="H29" s="11">
        <v>8</v>
      </c>
      <c r="I29" s="11">
        <v>17</v>
      </c>
      <c r="J29" s="11"/>
      <c r="K29" s="11">
        <v>64</v>
      </c>
      <c r="L29" s="14">
        <f>22/64</f>
        <v>0.34375</v>
      </c>
    </row>
    <row r="30" spans="2:12" x14ac:dyDescent="0.3">
      <c r="B30" s="10" t="s">
        <v>751</v>
      </c>
      <c r="C30" s="11">
        <v>1</v>
      </c>
      <c r="D30" s="11">
        <v>13</v>
      </c>
      <c r="E30" s="11">
        <v>12</v>
      </c>
      <c r="F30" s="11">
        <v>10</v>
      </c>
      <c r="G30" s="11">
        <v>7</v>
      </c>
      <c r="H30" s="11">
        <v>8</v>
      </c>
      <c r="I30" s="11">
        <v>15</v>
      </c>
      <c r="J30" s="11">
        <v>1</v>
      </c>
      <c r="K30" s="11">
        <v>67</v>
      </c>
      <c r="L30" s="14">
        <f>22/67</f>
        <v>0.32835820895522388</v>
      </c>
    </row>
    <row r="31" spans="2:12" x14ac:dyDescent="0.3">
      <c r="B31" s="10" t="s">
        <v>753</v>
      </c>
      <c r="C31" s="11">
        <v>5</v>
      </c>
      <c r="D31" s="11">
        <v>27</v>
      </c>
      <c r="E31" s="11">
        <v>23</v>
      </c>
      <c r="F31" s="11">
        <v>18</v>
      </c>
      <c r="G31" s="11">
        <v>13</v>
      </c>
      <c r="H31" s="11">
        <v>12</v>
      </c>
      <c r="I31" s="11">
        <v>33</v>
      </c>
      <c r="J31" s="11">
        <v>2</v>
      </c>
      <c r="K31" s="11">
        <v>133</v>
      </c>
      <c r="L31" s="14">
        <f>46/133</f>
        <v>0.34586466165413532</v>
      </c>
    </row>
    <row r="32" spans="2:12" x14ac:dyDescent="0.3">
      <c r="B32" s="10" t="s">
        <v>754</v>
      </c>
      <c r="C32" s="11">
        <v>1</v>
      </c>
      <c r="D32" s="11">
        <v>7</v>
      </c>
      <c r="E32" s="11">
        <v>3</v>
      </c>
      <c r="F32" s="11">
        <v>2</v>
      </c>
      <c r="G32" s="11">
        <v>2</v>
      </c>
      <c r="H32" s="11">
        <v>3</v>
      </c>
      <c r="I32" s="11">
        <v>4</v>
      </c>
      <c r="J32" s="11"/>
      <c r="K32" s="11">
        <v>22</v>
      </c>
      <c r="L32" s="14">
        <f>6/22</f>
        <v>0.27272727272727271</v>
      </c>
    </row>
    <row r="33" spans="2:12" x14ac:dyDescent="0.3">
      <c r="B33" s="10" t="s">
        <v>755</v>
      </c>
      <c r="C33" s="11">
        <v>4</v>
      </c>
      <c r="D33" s="11">
        <v>9</v>
      </c>
      <c r="E33" s="11">
        <v>15</v>
      </c>
      <c r="F33" s="11">
        <v>10</v>
      </c>
      <c r="G33" s="11">
        <v>9</v>
      </c>
      <c r="H33" s="11">
        <v>11</v>
      </c>
      <c r="I33" s="11">
        <v>21</v>
      </c>
      <c r="J33" s="11"/>
      <c r="K33" s="11">
        <v>79</v>
      </c>
      <c r="L33" s="14">
        <f>30/79</f>
        <v>0.379746835443038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8"/>
  <sheetViews>
    <sheetView workbookViewId="0">
      <selection activeCell="C14" sqref="C14"/>
    </sheetView>
  </sheetViews>
  <sheetFormatPr defaultRowHeight="14.4" x14ac:dyDescent="0.3"/>
  <cols>
    <col min="2" max="2" width="14.33203125" bestFit="1" customWidth="1"/>
    <col min="3" max="3" width="15.5546875" bestFit="1" customWidth="1"/>
    <col min="4" max="4" width="14.44140625" bestFit="1" customWidth="1"/>
    <col min="5" max="6" width="7" bestFit="1" customWidth="1"/>
    <col min="7" max="7" width="7.21875" customWidth="1"/>
    <col min="8" max="8" width="7" bestFit="1" customWidth="1"/>
    <col min="9" max="9" width="6" bestFit="1" customWidth="1"/>
    <col min="10" max="10" width="7" customWidth="1"/>
    <col min="11" max="11" width="10.77734375" bestFit="1" customWidth="1"/>
  </cols>
  <sheetData>
    <row r="4" spans="2:11" x14ac:dyDescent="0.3">
      <c r="B4" s="9" t="s">
        <v>699</v>
      </c>
      <c r="C4" s="9" t="s">
        <v>700</v>
      </c>
    </row>
    <row r="5" spans="2:11" x14ac:dyDescent="0.3">
      <c r="B5" s="9" t="s">
        <v>697</v>
      </c>
      <c r="C5" t="s">
        <v>185</v>
      </c>
      <c r="D5" t="s">
        <v>81</v>
      </c>
      <c r="E5" t="s">
        <v>96</v>
      </c>
      <c r="F5" t="s">
        <v>113</v>
      </c>
      <c r="G5" t="s">
        <v>126</v>
      </c>
      <c r="H5" t="s">
        <v>90</v>
      </c>
      <c r="I5" t="s">
        <v>403</v>
      </c>
      <c r="J5" t="s">
        <v>701</v>
      </c>
      <c r="K5" t="s">
        <v>698</v>
      </c>
    </row>
    <row r="6" spans="2:11" x14ac:dyDescent="0.3">
      <c r="B6" s="10">
        <v>2014</v>
      </c>
      <c r="C6" s="11">
        <v>4</v>
      </c>
      <c r="D6" s="11">
        <v>49</v>
      </c>
      <c r="E6" s="11">
        <v>16</v>
      </c>
      <c r="F6" s="11">
        <v>11</v>
      </c>
      <c r="G6" s="11">
        <v>16</v>
      </c>
      <c r="H6" s="11">
        <v>20</v>
      </c>
      <c r="I6" s="11">
        <v>1</v>
      </c>
      <c r="J6" s="11"/>
      <c r="K6" s="11">
        <v>117</v>
      </c>
    </row>
    <row r="7" spans="2:11" x14ac:dyDescent="0.3">
      <c r="B7" s="10">
        <v>2015</v>
      </c>
      <c r="C7" s="11">
        <v>4</v>
      </c>
      <c r="D7" s="11">
        <v>70</v>
      </c>
      <c r="E7" s="11">
        <v>11</v>
      </c>
      <c r="F7" s="11">
        <v>10</v>
      </c>
      <c r="G7" s="11">
        <v>16</v>
      </c>
      <c r="H7" s="11">
        <v>10</v>
      </c>
      <c r="I7" s="11"/>
      <c r="J7" s="11"/>
      <c r="K7" s="11">
        <v>121</v>
      </c>
    </row>
    <row r="8" spans="2:11" x14ac:dyDescent="0.3">
      <c r="B8" s="10">
        <v>2016</v>
      </c>
      <c r="C8" s="11">
        <v>1</v>
      </c>
      <c r="D8" s="11">
        <v>60</v>
      </c>
      <c r="E8" s="11">
        <v>23</v>
      </c>
      <c r="F8" s="11">
        <v>10</v>
      </c>
      <c r="G8" s="11">
        <v>11</v>
      </c>
      <c r="H8" s="11">
        <v>7</v>
      </c>
      <c r="I8" s="11"/>
      <c r="J8" s="11"/>
      <c r="K8" s="11">
        <v>112</v>
      </c>
    </row>
    <row r="9" spans="2:11" x14ac:dyDescent="0.3">
      <c r="B9" s="10" t="s">
        <v>698</v>
      </c>
      <c r="C9" s="11">
        <v>9</v>
      </c>
      <c r="D9" s="11">
        <v>179</v>
      </c>
      <c r="E9" s="11">
        <v>50</v>
      </c>
      <c r="F9" s="11">
        <v>31</v>
      </c>
      <c r="G9" s="11">
        <v>43</v>
      </c>
      <c r="H9" s="11">
        <v>37</v>
      </c>
      <c r="I9" s="11">
        <v>1</v>
      </c>
      <c r="J9" s="11"/>
      <c r="K9" s="11">
        <v>350</v>
      </c>
    </row>
    <row r="13" spans="2:11" x14ac:dyDescent="0.3">
      <c r="B13" t="s">
        <v>702</v>
      </c>
    </row>
    <row r="14" spans="2:11" x14ac:dyDescent="0.3">
      <c r="C14" t="s">
        <v>185</v>
      </c>
      <c r="D14" t="s">
        <v>81</v>
      </c>
      <c r="E14" t="s">
        <v>96</v>
      </c>
      <c r="F14" t="s">
        <v>113</v>
      </c>
      <c r="G14" t="s">
        <v>126</v>
      </c>
      <c r="H14" t="s">
        <v>90</v>
      </c>
      <c r="I14" t="s">
        <v>403</v>
      </c>
      <c r="J14" t="s">
        <v>703</v>
      </c>
      <c r="K14" t="s">
        <v>698</v>
      </c>
    </row>
    <row r="15" spans="2:11" x14ac:dyDescent="0.3">
      <c r="B15">
        <v>2014</v>
      </c>
      <c r="C15" s="12">
        <f>GETPIVOTDATA("laptop",$B$4,"Year",2014,"laptop","Acer/Gateway")/GETPIVOTDATA("laptop",$B$4,"Year",2014)</f>
        <v>3.4188034188034191E-2</v>
      </c>
      <c r="D15" s="12">
        <f>GETPIVOTDATA("laptop",$B$4,"Year",2014,"laptop","Apple Macbook")/GETPIVOTDATA("laptop",$B$4,"Year",2014)</f>
        <v>0.41880341880341881</v>
      </c>
      <c r="E15" s="12">
        <f>GETPIVOTDATA("laptop",$B$4,"Year",2014,"laptop","Dell")/GETPIVOTDATA("laptop",$B$4,"Year",2014)</f>
        <v>0.13675213675213677</v>
      </c>
      <c r="F15" s="12">
        <f>GETPIVOTDATA("laptop",$B$4,"Year",2014,"laptop","HP")/GETPIVOTDATA("laptop",$B$4,"Year",2014)</f>
        <v>9.4017094017094016E-2</v>
      </c>
      <c r="G15" s="12">
        <f>GETPIVOTDATA("laptop",$B$4,"Year",2014,"laptop","Lenovo")/GETPIVOTDATA("laptop",$B$4,"Year",2014)</f>
        <v>0.13675213675213677</v>
      </c>
      <c r="H15" s="12">
        <f>GETPIVOTDATA("laptop",$B$4,"Year",2014,"laptop","Other")/GETPIVOTDATA("laptop",$B$4,"Year",2014)</f>
        <v>0.17094017094017094</v>
      </c>
      <c r="I15" s="12">
        <f>GETPIVOTDATA("laptop",$B$4,"Year",2014,"laptop","Sony")/GETPIVOTDATA("laptop",$B$4,"Year",2014)</f>
        <v>8.5470085470085479E-3</v>
      </c>
      <c r="J15" s="12"/>
      <c r="K15" s="12">
        <f>SUM(C15:I15)</f>
        <v>1</v>
      </c>
    </row>
    <row r="16" spans="2:11" x14ac:dyDescent="0.3">
      <c r="B16">
        <v>2015</v>
      </c>
      <c r="C16" s="12">
        <f>GETPIVOTDATA("laptop",$B$4,"Year",2015,"laptop","Acer/Gateway")/GETPIVOTDATA("laptop",$B$4,"Year",2015)</f>
        <v>3.3057851239669422E-2</v>
      </c>
      <c r="D16" s="12">
        <f>GETPIVOTDATA("laptop",$B$4,"Year",2015,"laptop","Apple Macbook")/GETPIVOTDATA("laptop",$B$4,"Year",2015)</f>
        <v>0.57851239669421484</v>
      </c>
      <c r="E16" s="12">
        <f>GETPIVOTDATA("laptop",$B$4,"Year",2015,"laptop","Dell")/GETPIVOTDATA("laptop",$B$4,"Year",2015)</f>
        <v>9.0909090909090912E-2</v>
      </c>
      <c r="F16" s="12">
        <f>GETPIVOTDATA("laptop",$B$4,"Year",2015,"laptop","HP")/GETPIVOTDATA("laptop",$B$4,"Year",2015)</f>
        <v>8.2644628099173556E-2</v>
      </c>
      <c r="G16" s="12">
        <f>GETPIVOTDATA("laptop",$B$4,"Year",2015,"laptop","Lenovo")/GETPIVOTDATA("laptop",$B$4,"Year",2015)</f>
        <v>0.13223140495867769</v>
      </c>
      <c r="H16" s="12">
        <f>GETPIVOTDATA("laptop",$B$4,"Year",2015,"laptop","Other")/GETPIVOTDATA("laptop",$B$4,"Year",2015)</f>
        <v>8.2644628099173556E-2</v>
      </c>
      <c r="I16" s="12">
        <f>GETPIVOTDATA("laptop",$B$4,"Year",2015,"laptop","Sony")/GETPIVOTDATA("laptop",$B$4,"Year",2015)</f>
        <v>0</v>
      </c>
      <c r="J16" s="12"/>
      <c r="K16" s="12">
        <f t="shared" ref="K16:K17" si="0">SUM(C16:I16)</f>
        <v>1</v>
      </c>
    </row>
    <row r="17" spans="2:11" x14ac:dyDescent="0.3">
      <c r="B17">
        <v>2016</v>
      </c>
      <c r="C17" s="12">
        <f>GETPIVOTDATA("laptop",$B$4,"Year",2016,"laptop","Acer/Gateway")/GETPIVOTDATA("laptop",$B$4,"Year",2016)</f>
        <v>8.9285714285714281E-3</v>
      </c>
      <c r="D17" s="12">
        <f>GETPIVOTDATA("laptop",$B$4,"Year",2016,"laptop","Apple Macbook")/GETPIVOTDATA("laptop",$B$4,"Year",2016)</f>
        <v>0.5357142857142857</v>
      </c>
      <c r="E17" s="12">
        <f>GETPIVOTDATA("laptop",$B$4,"Year",2016,"laptop","Dell")/GETPIVOTDATA("laptop",$B$4,"Year",2016)</f>
        <v>0.20535714285714285</v>
      </c>
      <c r="F17" s="12">
        <f>GETPIVOTDATA("laptop",$B$4,"Year",2016,"laptop","HP")/GETPIVOTDATA("laptop",$B$4,"Year",2016)</f>
        <v>8.9285714285714288E-2</v>
      </c>
      <c r="G17" s="12">
        <f>GETPIVOTDATA("laptop",$B$4,"Year",2016,"laptop","Lenovo")/GETPIVOTDATA("laptop",$B$4,"Year",2016)</f>
        <v>9.8214285714285712E-2</v>
      </c>
      <c r="H17" s="12">
        <f>GETPIVOTDATA("laptop",$B$4,"Year",2016,"laptop","Other")/GETPIVOTDATA("laptop",$B$4,"Year",2016)</f>
        <v>6.25E-2</v>
      </c>
      <c r="I17" s="12">
        <f>GETPIVOTDATA("laptop",$B$4,"Year",2016,"laptop","Sony")/GETPIVOTDATA("laptop",$B$4,"Year",2016)</f>
        <v>0</v>
      </c>
      <c r="J17" s="12"/>
      <c r="K17" s="12">
        <f t="shared" si="0"/>
        <v>1</v>
      </c>
    </row>
    <row r="18" spans="2:11" x14ac:dyDescent="0.3">
      <c r="B18" t="s">
        <v>704</v>
      </c>
      <c r="C18" s="12"/>
      <c r="D18" s="12"/>
      <c r="E18" s="12"/>
      <c r="F18" s="12"/>
      <c r="G18" s="12"/>
      <c r="H18" s="12"/>
      <c r="I1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workbookViewId="0">
      <selection activeCell="C10" sqref="C10"/>
    </sheetView>
  </sheetViews>
  <sheetFormatPr defaultRowHeight="14.4" x14ac:dyDescent="0.3"/>
  <cols>
    <col min="3" max="3" width="12.5546875" customWidth="1"/>
    <col min="4" max="4" width="20.21875" bestFit="1" customWidth="1"/>
    <col min="5" max="5" width="24.44140625" bestFit="1" customWidth="1"/>
    <col min="6" max="6" width="21.33203125" bestFit="1" customWidth="1"/>
  </cols>
  <sheetData>
    <row r="4" spans="3:5" x14ac:dyDescent="0.3">
      <c r="C4" s="9" t="s">
        <v>697</v>
      </c>
      <c r="D4" t="s">
        <v>706</v>
      </c>
      <c r="E4" t="s">
        <v>707</v>
      </c>
    </row>
    <row r="5" spans="3:5" x14ac:dyDescent="0.3">
      <c r="C5" s="10">
        <v>2014</v>
      </c>
      <c r="D5" s="11">
        <v>240</v>
      </c>
      <c r="E5" s="13">
        <v>2.0512820512820511</v>
      </c>
    </row>
    <row r="6" spans="3:5" x14ac:dyDescent="0.3">
      <c r="C6" s="10">
        <v>2015</v>
      </c>
      <c r="D6" s="11">
        <v>335</v>
      </c>
      <c r="E6" s="13">
        <v>2.7685950413223139</v>
      </c>
    </row>
    <row r="7" spans="3:5" x14ac:dyDescent="0.3">
      <c r="C7" s="10">
        <v>2016</v>
      </c>
      <c r="D7" s="11">
        <v>391</v>
      </c>
      <c r="E7" s="13">
        <v>3.4601769911504423</v>
      </c>
    </row>
    <row r="8" spans="3:5" x14ac:dyDescent="0.3">
      <c r="C8" s="10" t="s">
        <v>698</v>
      </c>
      <c r="D8" s="11">
        <v>966</v>
      </c>
      <c r="E8" s="11">
        <v>2.7521367521367521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workbookViewId="0">
      <selection activeCell="G6" sqref="G6"/>
    </sheetView>
  </sheetViews>
  <sheetFormatPr defaultRowHeight="14.4" x14ac:dyDescent="0.3"/>
  <cols>
    <col min="3" max="3" width="23.44140625" customWidth="1"/>
    <col min="4" max="4" width="15.5546875" customWidth="1"/>
    <col min="5" max="7" width="12" customWidth="1"/>
    <col min="8" max="13" width="2" customWidth="1"/>
    <col min="14" max="15" width="3" customWidth="1"/>
    <col min="16" max="16" width="10.77734375" bestFit="1" customWidth="1"/>
  </cols>
  <sheetData>
    <row r="3" spans="3:7" x14ac:dyDescent="0.3">
      <c r="C3" s="9" t="s">
        <v>767</v>
      </c>
      <c r="D3" s="9" t="s">
        <v>700</v>
      </c>
    </row>
    <row r="4" spans="3:7" x14ac:dyDescent="0.3">
      <c r="C4" s="9" t="s">
        <v>697</v>
      </c>
      <c r="D4">
        <v>2014</v>
      </c>
      <c r="E4">
        <v>2015</v>
      </c>
      <c r="F4">
        <v>2016</v>
      </c>
      <c r="G4" t="s">
        <v>698</v>
      </c>
    </row>
    <row r="5" spans="3:7" x14ac:dyDescent="0.3">
      <c r="C5" s="10" t="s">
        <v>95</v>
      </c>
      <c r="D5" s="18">
        <v>2.263157894736842</v>
      </c>
      <c r="E5" s="18">
        <v>3.2</v>
      </c>
      <c r="F5" s="18">
        <v>2.8888888888888888</v>
      </c>
      <c r="G5" s="18">
        <v>2.5757575757575757</v>
      </c>
    </row>
    <row r="6" spans="3:7" x14ac:dyDescent="0.3">
      <c r="C6" s="10" t="s">
        <v>86</v>
      </c>
      <c r="D6" s="18">
        <v>2.3333333333333335</v>
      </c>
      <c r="E6" s="18">
        <v>3.0188679245283021</v>
      </c>
      <c r="F6" s="18">
        <v>3.7454545454545456</v>
      </c>
      <c r="G6" s="18">
        <v>3.0784313725490198</v>
      </c>
    </row>
    <row r="7" spans="3:7" x14ac:dyDescent="0.3">
      <c r="C7" s="10" t="s">
        <v>231</v>
      </c>
      <c r="D7" s="18"/>
      <c r="E7" s="18">
        <v>4</v>
      </c>
      <c r="F7" s="18">
        <v>4.75</v>
      </c>
      <c r="G7" s="18">
        <v>4.4285714285714288</v>
      </c>
    </row>
    <row r="8" spans="3:7" x14ac:dyDescent="0.3">
      <c r="C8" s="10" t="s">
        <v>131</v>
      </c>
      <c r="D8" s="18">
        <v>0.8666666666666667</v>
      </c>
      <c r="E8" s="18">
        <v>3.0625</v>
      </c>
      <c r="F8" s="18">
        <v>2.3333333333333335</v>
      </c>
      <c r="G8" s="18">
        <v>2.0750000000000002</v>
      </c>
    </row>
    <row r="9" spans="3:7" x14ac:dyDescent="0.3">
      <c r="C9" s="10" t="s">
        <v>204</v>
      </c>
      <c r="D9" s="18">
        <v>1.25</v>
      </c>
      <c r="E9" s="18">
        <v>3</v>
      </c>
      <c r="F9" s="18">
        <v>3</v>
      </c>
      <c r="G9" s="18">
        <v>2.5333333333333332</v>
      </c>
    </row>
    <row r="10" spans="3:7" x14ac:dyDescent="0.3">
      <c r="C10" s="10" t="s">
        <v>77</v>
      </c>
      <c r="D10" s="18">
        <v>2.2857142857142856</v>
      </c>
      <c r="E10" s="18">
        <v>2.2058823529411766</v>
      </c>
      <c r="F10" s="18">
        <v>3.4782608695652173</v>
      </c>
      <c r="G10" s="18">
        <v>2.6025641025641026</v>
      </c>
    </row>
    <row r="11" spans="3:7" x14ac:dyDescent="0.3">
      <c r="C11" s="10" t="s">
        <v>148</v>
      </c>
      <c r="D11" s="18">
        <v>2</v>
      </c>
      <c r="E11" s="18">
        <v>1.8333333333333333</v>
      </c>
      <c r="F11" s="18">
        <v>3</v>
      </c>
      <c r="G11" s="18">
        <v>2.2000000000000002</v>
      </c>
    </row>
    <row r="12" spans="3:7" x14ac:dyDescent="0.3">
      <c r="C12" s="10" t="s">
        <v>698</v>
      </c>
      <c r="D12" s="11">
        <v>2.0512820512820511</v>
      </c>
      <c r="E12" s="11">
        <v>2.7685950413223139</v>
      </c>
      <c r="F12" s="11">
        <v>3.4601769911504423</v>
      </c>
      <c r="G12" s="11">
        <v>2.7521367521367521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6"/>
  <sheetViews>
    <sheetView topLeftCell="A4" workbookViewId="0">
      <selection activeCell="B13" sqref="B13"/>
    </sheetView>
  </sheetViews>
  <sheetFormatPr defaultRowHeight="14.4" x14ac:dyDescent="0.3"/>
  <cols>
    <col min="2" max="2" width="12.5546875" customWidth="1"/>
    <col min="3" max="3" width="15.5546875" customWidth="1"/>
    <col min="4" max="4" width="13.33203125" bestFit="1" customWidth="1"/>
    <col min="5" max="8" width="2" customWidth="1"/>
    <col min="9" max="9" width="6.6640625" customWidth="1"/>
    <col min="10" max="10" width="4" customWidth="1"/>
    <col min="11" max="11" width="2" customWidth="1"/>
    <col min="12" max="12" width="3" customWidth="1"/>
    <col min="13" max="13" width="4" bestFit="1" customWidth="1"/>
    <col min="14" max="17" width="2" customWidth="1"/>
    <col min="18" max="18" width="6.6640625" customWidth="1"/>
    <col min="19" max="19" width="4" customWidth="1"/>
    <col min="20" max="20" width="6.6640625" bestFit="1" customWidth="1"/>
    <col min="21" max="26" width="2" customWidth="1"/>
    <col min="27" max="27" width="6.6640625" customWidth="1"/>
    <col min="28" max="28" width="4" customWidth="1"/>
    <col min="29" max="29" width="4" bestFit="1" customWidth="1"/>
    <col min="30" max="37" width="2" customWidth="1"/>
    <col min="38" max="38" width="6.6640625" customWidth="1"/>
    <col min="39" max="39" width="4" customWidth="1"/>
    <col min="40" max="40" width="6.6640625" bestFit="1" customWidth="1"/>
    <col min="41" max="41" width="9" bestFit="1" customWidth="1"/>
    <col min="42" max="42" width="6.6640625" customWidth="1"/>
    <col min="43" max="43" width="10.77734375" customWidth="1"/>
    <col min="44" max="44" width="9" customWidth="1"/>
    <col min="45" max="45" width="11.6640625" customWidth="1"/>
    <col min="46" max="47" width="10.77734375" customWidth="1"/>
    <col min="48" max="49" width="2" customWidth="1"/>
    <col min="50" max="50" width="7.6640625" customWidth="1"/>
    <col min="51" max="51" width="5" customWidth="1"/>
    <col min="52" max="52" width="7.6640625" customWidth="1"/>
    <col min="53" max="53" width="10.77734375" bestFit="1" customWidth="1"/>
  </cols>
  <sheetData>
    <row r="1" spans="2:43" x14ac:dyDescent="0.3">
      <c r="C1" s="9" t="s">
        <v>1</v>
      </c>
      <c r="D1" s="10">
        <v>2014</v>
      </c>
    </row>
    <row r="3" spans="2:43" x14ac:dyDescent="0.3">
      <c r="C3" s="9" t="s">
        <v>768</v>
      </c>
      <c r="D3" s="9" t="s">
        <v>700</v>
      </c>
    </row>
    <row r="4" spans="2:43" x14ac:dyDescent="0.3">
      <c r="D4">
        <v>1</v>
      </c>
      <c r="L4" t="s">
        <v>715</v>
      </c>
      <c r="M4">
        <v>2</v>
      </c>
      <c r="T4" t="s">
        <v>716</v>
      </c>
      <c r="U4">
        <v>3</v>
      </c>
      <c r="AB4" t="s">
        <v>717</v>
      </c>
      <c r="AC4">
        <v>4</v>
      </c>
      <c r="AL4" t="s">
        <v>718</v>
      </c>
      <c r="AM4">
        <v>5</v>
      </c>
      <c r="AN4" t="s">
        <v>769</v>
      </c>
      <c r="AO4" t="s">
        <v>701</v>
      </c>
      <c r="AP4" t="s">
        <v>770</v>
      </c>
      <c r="AQ4" t="s">
        <v>698</v>
      </c>
    </row>
    <row r="5" spans="2:43" x14ac:dyDescent="0.3">
      <c r="C5" s="9" t="s">
        <v>697</v>
      </c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M5">
        <v>0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U5">
        <v>0</v>
      </c>
      <c r="V5">
        <v>1</v>
      </c>
      <c r="W5">
        <v>2</v>
      </c>
      <c r="X5">
        <v>3</v>
      </c>
      <c r="Y5">
        <v>4</v>
      </c>
      <c r="Z5">
        <v>5</v>
      </c>
      <c r="AA5">
        <v>6</v>
      </c>
      <c r="AC5">
        <v>0</v>
      </c>
      <c r="AD5">
        <v>1</v>
      </c>
      <c r="AE5">
        <v>2</v>
      </c>
      <c r="AF5">
        <v>3</v>
      </c>
      <c r="AG5">
        <v>4</v>
      </c>
      <c r="AH5">
        <v>5</v>
      </c>
      <c r="AI5">
        <v>6</v>
      </c>
      <c r="AJ5">
        <v>7</v>
      </c>
      <c r="AK5">
        <v>8</v>
      </c>
      <c r="AM5">
        <v>3</v>
      </c>
      <c r="AO5">
        <v>0</v>
      </c>
    </row>
    <row r="6" spans="2:43" x14ac:dyDescent="0.3">
      <c r="C6" s="10">
        <v>1</v>
      </c>
      <c r="D6" s="11">
        <v>12</v>
      </c>
      <c r="E6" s="11">
        <v>5</v>
      </c>
      <c r="F6" s="11">
        <v>2</v>
      </c>
      <c r="G6" s="11">
        <v>2</v>
      </c>
      <c r="H6" s="11">
        <v>1</v>
      </c>
      <c r="I6" s="11"/>
      <c r="J6" s="11"/>
      <c r="K6" s="11">
        <v>1</v>
      </c>
      <c r="L6" s="11">
        <v>23</v>
      </c>
      <c r="M6" s="11">
        <v>2</v>
      </c>
      <c r="N6" s="11">
        <v>1</v>
      </c>
      <c r="O6" s="11"/>
      <c r="P6" s="11">
        <v>3</v>
      </c>
      <c r="Q6" s="11"/>
      <c r="R6" s="11"/>
      <c r="S6" s="11"/>
      <c r="T6" s="11">
        <v>6</v>
      </c>
      <c r="U6" s="11"/>
      <c r="V6" s="11">
        <v>1</v>
      </c>
      <c r="W6" s="11">
        <v>1</v>
      </c>
      <c r="X6" s="11"/>
      <c r="Y6" s="11"/>
      <c r="Z6" s="11"/>
      <c r="AA6" s="11"/>
      <c r="AB6" s="11">
        <v>2</v>
      </c>
      <c r="AC6" s="11">
        <v>1</v>
      </c>
      <c r="AD6" s="11"/>
      <c r="AE6" s="11">
        <v>1</v>
      </c>
      <c r="AF6" s="11"/>
      <c r="AG6" s="11"/>
      <c r="AH6" s="11"/>
      <c r="AI6" s="11"/>
      <c r="AJ6" s="11"/>
      <c r="AK6" s="11"/>
      <c r="AL6" s="11">
        <v>2</v>
      </c>
      <c r="AM6" s="11"/>
      <c r="AN6" s="11"/>
      <c r="AO6" s="11"/>
      <c r="AP6" s="11"/>
      <c r="AQ6" s="11">
        <v>33</v>
      </c>
    </row>
    <row r="7" spans="2:43" x14ac:dyDescent="0.3">
      <c r="C7" s="10">
        <v>2</v>
      </c>
      <c r="D7" s="11">
        <v>2</v>
      </c>
      <c r="E7" s="11">
        <v>3</v>
      </c>
      <c r="F7" s="11">
        <v>1</v>
      </c>
      <c r="G7" s="11">
        <v>2</v>
      </c>
      <c r="H7" s="11"/>
      <c r="I7" s="11"/>
      <c r="J7" s="11">
        <v>1</v>
      </c>
      <c r="K7" s="11"/>
      <c r="L7" s="11">
        <v>9</v>
      </c>
      <c r="M7" s="11">
        <v>3</v>
      </c>
      <c r="N7" s="11">
        <v>3</v>
      </c>
      <c r="O7" s="11">
        <v>3</v>
      </c>
      <c r="P7" s="11">
        <v>1</v>
      </c>
      <c r="Q7" s="11">
        <v>3</v>
      </c>
      <c r="R7" s="11"/>
      <c r="S7" s="11">
        <v>1</v>
      </c>
      <c r="T7" s="11">
        <v>14</v>
      </c>
      <c r="U7" s="11"/>
      <c r="V7" s="11">
        <v>1</v>
      </c>
      <c r="W7" s="11">
        <v>1</v>
      </c>
      <c r="X7" s="11"/>
      <c r="Y7" s="11"/>
      <c r="Z7" s="11">
        <v>2</v>
      </c>
      <c r="AA7" s="11">
        <v>1</v>
      </c>
      <c r="AB7" s="11">
        <v>5</v>
      </c>
      <c r="AC7" s="11"/>
      <c r="AD7" s="11">
        <v>1</v>
      </c>
      <c r="AE7" s="11"/>
      <c r="AF7" s="11"/>
      <c r="AG7" s="11">
        <v>1</v>
      </c>
      <c r="AH7" s="11"/>
      <c r="AI7" s="11"/>
      <c r="AJ7" s="11"/>
      <c r="AK7" s="11">
        <v>1</v>
      </c>
      <c r="AL7" s="11">
        <v>3</v>
      </c>
      <c r="AM7" s="11"/>
      <c r="AN7" s="11"/>
      <c r="AO7" s="11"/>
      <c r="AP7" s="11"/>
      <c r="AQ7" s="11">
        <v>31</v>
      </c>
    </row>
    <row r="8" spans="2:43" x14ac:dyDescent="0.3">
      <c r="C8" s="10">
        <v>3</v>
      </c>
      <c r="D8" s="11">
        <v>3</v>
      </c>
      <c r="E8" s="11"/>
      <c r="F8" s="11"/>
      <c r="G8" s="11">
        <v>1</v>
      </c>
      <c r="H8" s="11">
        <v>1</v>
      </c>
      <c r="I8" s="11">
        <v>3</v>
      </c>
      <c r="J8" s="11"/>
      <c r="K8" s="11"/>
      <c r="L8" s="11">
        <v>8</v>
      </c>
      <c r="M8" s="11">
        <v>4</v>
      </c>
      <c r="N8" s="11">
        <v>1</v>
      </c>
      <c r="O8" s="11">
        <v>2</v>
      </c>
      <c r="P8" s="11">
        <v>1</v>
      </c>
      <c r="Q8" s="11"/>
      <c r="R8" s="11">
        <v>1</v>
      </c>
      <c r="S8" s="11"/>
      <c r="T8" s="11">
        <v>9</v>
      </c>
      <c r="U8" s="11"/>
      <c r="V8" s="11">
        <v>1</v>
      </c>
      <c r="W8" s="11">
        <v>1</v>
      </c>
      <c r="X8" s="11">
        <v>3</v>
      </c>
      <c r="Y8" s="11"/>
      <c r="Z8" s="11"/>
      <c r="AA8" s="11"/>
      <c r="AB8" s="11">
        <v>5</v>
      </c>
      <c r="AC8" s="11">
        <v>2</v>
      </c>
      <c r="AD8" s="11"/>
      <c r="AE8" s="11"/>
      <c r="AF8" s="11">
        <v>1</v>
      </c>
      <c r="AG8" s="11"/>
      <c r="AH8" s="11"/>
      <c r="AI8" s="11">
        <v>1</v>
      </c>
      <c r="AJ8" s="11"/>
      <c r="AK8" s="11"/>
      <c r="AL8" s="11">
        <v>4</v>
      </c>
      <c r="AM8" s="11"/>
      <c r="AN8" s="11"/>
      <c r="AO8" s="11"/>
      <c r="AP8" s="11"/>
      <c r="AQ8" s="11">
        <v>26</v>
      </c>
    </row>
    <row r="9" spans="2:43" x14ac:dyDescent="0.3">
      <c r="C9" s="10">
        <v>4</v>
      </c>
      <c r="D9" s="11"/>
      <c r="E9" s="11">
        <v>2</v>
      </c>
      <c r="F9" s="11"/>
      <c r="G9" s="11"/>
      <c r="H9" s="11"/>
      <c r="I9" s="11"/>
      <c r="J9" s="11"/>
      <c r="K9" s="11"/>
      <c r="L9" s="11">
        <v>2</v>
      </c>
      <c r="M9" s="11">
        <v>1</v>
      </c>
      <c r="N9" s="11">
        <v>1</v>
      </c>
      <c r="O9" s="11">
        <v>2</v>
      </c>
      <c r="P9" s="11">
        <v>2</v>
      </c>
      <c r="Q9" s="11">
        <v>1</v>
      </c>
      <c r="R9" s="11"/>
      <c r="S9" s="11"/>
      <c r="T9" s="11">
        <v>7</v>
      </c>
      <c r="U9" s="11">
        <v>4</v>
      </c>
      <c r="V9" s="11">
        <v>1</v>
      </c>
      <c r="W9" s="11"/>
      <c r="X9" s="11"/>
      <c r="Y9" s="11">
        <v>1</v>
      </c>
      <c r="Z9" s="11"/>
      <c r="AA9" s="11">
        <v>1</v>
      </c>
      <c r="AB9" s="11">
        <v>7</v>
      </c>
      <c r="AC9" s="11"/>
      <c r="AD9" s="11"/>
      <c r="AE9" s="11">
        <v>1</v>
      </c>
      <c r="AF9" s="11">
        <v>2</v>
      </c>
      <c r="AG9" s="11"/>
      <c r="AH9" s="11">
        <v>1</v>
      </c>
      <c r="AI9" s="11">
        <v>1</v>
      </c>
      <c r="AJ9" s="11">
        <v>1</v>
      </c>
      <c r="AK9" s="11"/>
      <c r="AL9" s="11">
        <v>6</v>
      </c>
      <c r="AM9" s="11"/>
      <c r="AN9" s="11"/>
      <c r="AO9" s="11"/>
      <c r="AP9" s="11"/>
      <c r="AQ9" s="11">
        <v>22</v>
      </c>
    </row>
    <row r="10" spans="2:43" x14ac:dyDescent="0.3">
      <c r="C10" s="10">
        <v>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>
        <v>1</v>
      </c>
      <c r="Y10" s="11"/>
      <c r="Z10" s="11"/>
      <c r="AA10" s="11"/>
      <c r="AB10" s="11">
        <v>1</v>
      </c>
      <c r="AC10" s="11"/>
      <c r="AD10" s="11"/>
      <c r="AE10" s="11"/>
      <c r="AF10" s="11"/>
      <c r="AG10" s="11">
        <v>1</v>
      </c>
      <c r="AH10" s="11"/>
      <c r="AI10" s="11"/>
      <c r="AJ10" s="11"/>
      <c r="AK10" s="11"/>
      <c r="AL10" s="11">
        <v>1</v>
      </c>
      <c r="AM10" s="11">
        <v>1</v>
      </c>
      <c r="AN10" s="11">
        <v>1</v>
      </c>
      <c r="AO10" s="11"/>
      <c r="AP10" s="11"/>
      <c r="AQ10" s="11">
        <v>3</v>
      </c>
    </row>
    <row r="11" spans="2:43" x14ac:dyDescent="0.3">
      <c r="C11" s="10" t="s">
        <v>701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>
        <v>2</v>
      </c>
      <c r="AP11" s="11">
        <v>2</v>
      </c>
      <c r="AQ11" s="11">
        <v>2</v>
      </c>
    </row>
    <row r="12" spans="2:43" x14ac:dyDescent="0.3">
      <c r="C12" s="10" t="s">
        <v>698</v>
      </c>
      <c r="D12" s="11">
        <v>17</v>
      </c>
      <c r="E12" s="11">
        <v>10</v>
      </c>
      <c r="F12" s="11">
        <v>3</v>
      </c>
      <c r="G12" s="11">
        <v>5</v>
      </c>
      <c r="H12" s="11">
        <v>2</v>
      </c>
      <c r="I12" s="11">
        <v>3</v>
      </c>
      <c r="J12" s="11">
        <v>1</v>
      </c>
      <c r="K12" s="11">
        <v>1</v>
      </c>
      <c r="L12" s="11">
        <v>42</v>
      </c>
      <c r="M12" s="11">
        <v>10</v>
      </c>
      <c r="N12" s="11">
        <v>6</v>
      </c>
      <c r="O12" s="11">
        <v>7</v>
      </c>
      <c r="P12" s="11">
        <v>7</v>
      </c>
      <c r="Q12" s="11">
        <v>4</v>
      </c>
      <c r="R12" s="11">
        <v>1</v>
      </c>
      <c r="S12" s="11">
        <v>1</v>
      </c>
      <c r="T12" s="11">
        <v>36</v>
      </c>
      <c r="U12" s="11">
        <v>4</v>
      </c>
      <c r="V12" s="11">
        <v>4</v>
      </c>
      <c r="W12" s="11">
        <v>3</v>
      </c>
      <c r="X12" s="11">
        <v>4</v>
      </c>
      <c r="Y12" s="11">
        <v>1</v>
      </c>
      <c r="Z12" s="11">
        <v>2</v>
      </c>
      <c r="AA12" s="11">
        <v>2</v>
      </c>
      <c r="AB12" s="11">
        <v>20</v>
      </c>
      <c r="AC12" s="11">
        <v>3</v>
      </c>
      <c r="AD12" s="11">
        <v>1</v>
      </c>
      <c r="AE12" s="11">
        <v>2</v>
      </c>
      <c r="AF12" s="11">
        <v>3</v>
      </c>
      <c r="AG12" s="11">
        <v>2</v>
      </c>
      <c r="AH12" s="11">
        <v>1</v>
      </c>
      <c r="AI12" s="11">
        <v>2</v>
      </c>
      <c r="AJ12" s="11">
        <v>1</v>
      </c>
      <c r="AK12" s="11">
        <v>1</v>
      </c>
      <c r="AL12" s="11">
        <v>16</v>
      </c>
      <c r="AM12" s="11">
        <v>1</v>
      </c>
      <c r="AN12" s="11">
        <v>1</v>
      </c>
      <c r="AO12" s="11">
        <v>2</v>
      </c>
      <c r="AP12" s="11">
        <v>2</v>
      </c>
      <c r="AQ12" s="11">
        <v>117</v>
      </c>
    </row>
    <row r="13" spans="2:43" x14ac:dyDescent="0.3">
      <c r="C13" s="3"/>
      <c r="D13" s="4"/>
      <c r="E13" s="5"/>
    </row>
    <row r="14" spans="2:43" x14ac:dyDescent="0.3">
      <c r="C14" s="6"/>
      <c r="D14" s="7"/>
      <c r="E14" s="8"/>
    </row>
    <row r="15" spans="2:43" x14ac:dyDescent="0.3">
      <c r="C15" s="6"/>
      <c r="D15" s="7"/>
      <c r="E15" s="8"/>
    </row>
    <row r="16" spans="2:43" x14ac:dyDescent="0.3">
      <c r="B16" s="9" t="s">
        <v>1</v>
      </c>
      <c r="C16" s="10">
        <v>2015</v>
      </c>
      <c r="D16" s="7"/>
      <c r="E16" s="8"/>
    </row>
    <row r="17" spans="2:43" x14ac:dyDescent="0.3">
      <c r="C17" s="6"/>
      <c r="D17" s="7"/>
      <c r="E17" s="8"/>
    </row>
    <row r="18" spans="2:43" x14ac:dyDescent="0.3">
      <c r="B18" s="9" t="s">
        <v>768</v>
      </c>
      <c r="C18" s="9" t="s">
        <v>700</v>
      </c>
    </row>
    <row r="19" spans="2:43" x14ac:dyDescent="0.3">
      <c r="C19">
        <v>1</v>
      </c>
      <c r="I19" t="s">
        <v>715</v>
      </c>
      <c r="J19">
        <v>2</v>
      </c>
      <c r="R19" t="s">
        <v>716</v>
      </c>
      <c r="S19">
        <v>3</v>
      </c>
      <c r="AA19" t="s">
        <v>717</v>
      </c>
      <c r="AB19">
        <v>4</v>
      </c>
      <c r="AL19" t="s">
        <v>718</v>
      </c>
      <c r="AM19">
        <v>5</v>
      </c>
      <c r="AP19" t="s">
        <v>769</v>
      </c>
      <c r="AQ19" t="s">
        <v>698</v>
      </c>
    </row>
    <row r="20" spans="2:43" x14ac:dyDescent="0.3">
      <c r="B20" s="9" t="s">
        <v>697</v>
      </c>
      <c r="C20">
        <v>0</v>
      </c>
      <c r="D20">
        <v>1</v>
      </c>
      <c r="E20">
        <v>2</v>
      </c>
      <c r="F20">
        <v>3</v>
      </c>
      <c r="G20">
        <v>4</v>
      </c>
      <c r="H20">
        <v>9</v>
      </c>
      <c r="J20">
        <v>0</v>
      </c>
      <c r="K20">
        <v>1</v>
      </c>
      <c r="L20">
        <v>2</v>
      </c>
      <c r="M20">
        <v>3</v>
      </c>
      <c r="N20">
        <v>4</v>
      </c>
      <c r="O20">
        <v>5</v>
      </c>
      <c r="P20">
        <v>6</v>
      </c>
      <c r="Q20">
        <v>8</v>
      </c>
      <c r="S20">
        <v>0</v>
      </c>
      <c r="T20">
        <v>1</v>
      </c>
      <c r="U20">
        <v>2</v>
      </c>
      <c r="V20">
        <v>3</v>
      </c>
      <c r="W20">
        <v>4</v>
      </c>
      <c r="X20">
        <v>5</v>
      </c>
      <c r="Y20">
        <v>6</v>
      </c>
      <c r="Z20">
        <v>7</v>
      </c>
      <c r="AB20">
        <v>0</v>
      </c>
      <c r="AC20">
        <v>1</v>
      </c>
      <c r="AD20">
        <v>2</v>
      </c>
      <c r="AE20">
        <v>3</v>
      </c>
      <c r="AF20">
        <v>4</v>
      </c>
      <c r="AG20">
        <v>5</v>
      </c>
      <c r="AH20">
        <v>6</v>
      </c>
      <c r="AI20">
        <v>7</v>
      </c>
      <c r="AJ20">
        <v>8</v>
      </c>
      <c r="AK20">
        <v>9</v>
      </c>
      <c r="AM20">
        <v>4</v>
      </c>
      <c r="AN20">
        <v>7</v>
      </c>
      <c r="AO20">
        <v>9</v>
      </c>
    </row>
    <row r="21" spans="2:43" x14ac:dyDescent="0.3">
      <c r="B21" s="10">
        <v>1</v>
      </c>
      <c r="C21" s="11">
        <v>5</v>
      </c>
      <c r="D21" s="11">
        <v>2</v>
      </c>
      <c r="E21" s="11">
        <v>4</v>
      </c>
      <c r="F21" s="11">
        <v>6</v>
      </c>
      <c r="G21" s="11">
        <v>2</v>
      </c>
      <c r="H21" s="11"/>
      <c r="I21" s="11">
        <v>19</v>
      </c>
      <c r="J21" s="11">
        <v>1</v>
      </c>
      <c r="K21" s="11">
        <v>2</v>
      </c>
      <c r="L21" s="11">
        <v>3</v>
      </c>
      <c r="M21" s="11">
        <v>2</v>
      </c>
      <c r="N21" s="11">
        <v>1</v>
      </c>
      <c r="O21" s="11">
        <v>1</v>
      </c>
      <c r="P21" s="11"/>
      <c r="Q21" s="11"/>
      <c r="R21" s="11">
        <v>10</v>
      </c>
      <c r="S21" s="11">
        <v>1</v>
      </c>
      <c r="T21" s="11"/>
      <c r="U21" s="11"/>
      <c r="V21" s="11"/>
      <c r="W21" s="11">
        <v>2</v>
      </c>
      <c r="X21" s="11"/>
      <c r="Y21" s="11"/>
      <c r="Z21" s="11"/>
      <c r="AA21" s="11">
        <v>3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>
        <v>32</v>
      </c>
    </row>
    <row r="22" spans="2:43" x14ac:dyDescent="0.3">
      <c r="B22" s="10">
        <v>2</v>
      </c>
      <c r="C22" s="11"/>
      <c r="D22" s="11"/>
      <c r="E22" s="11">
        <v>4</v>
      </c>
      <c r="F22" s="11">
        <v>1</v>
      </c>
      <c r="G22" s="11"/>
      <c r="H22" s="11"/>
      <c r="I22" s="11">
        <v>5</v>
      </c>
      <c r="J22" s="11">
        <v>11</v>
      </c>
      <c r="K22" s="11">
        <v>3</v>
      </c>
      <c r="L22" s="11">
        <v>5</v>
      </c>
      <c r="M22" s="11">
        <v>1</v>
      </c>
      <c r="N22" s="11"/>
      <c r="O22" s="11">
        <v>3</v>
      </c>
      <c r="P22" s="11"/>
      <c r="Q22" s="11"/>
      <c r="R22" s="11">
        <v>23</v>
      </c>
      <c r="S22" s="11">
        <v>1</v>
      </c>
      <c r="T22" s="11">
        <v>1</v>
      </c>
      <c r="U22" s="11"/>
      <c r="V22" s="11">
        <v>1</v>
      </c>
      <c r="W22" s="11">
        <v>2</v>
      </c>
      <c r="X22" s="11">
        <v>1</v>
      </c>
      <c r="Y22" s="11"/>
      <c r="Z22" s="11">
        <v>2</v>
      </c>
      <c r="AA22" s="11">
        <v>8</v>
      </c>
      <c r="AB22" s="11">
        <v>1</v>
      </c>
      <c r="AC22" s="11"/>
      <c r="AD22" s="11"/>
      <c r="AE22" s="11">
        <v>1</v>
      </c>
      <c r="AF22" s="11"/>
      <c r="AG22" s="11">
        <v>2</v>
      </c>
      <c r="AH22" s="11">
        <v>2</v>
      </c>
      <c r="AI22" s="11"/>
      <c r="AJ22" s="11"/>
      <c r="AK22" s="11"/>
      <c r="AL22" s="11">
        <v>6</v>
      </c>
      <c r="AM22" s="11"/>
      <c r="AN22" s="11"/>
      <c r="AO22" s="11"/>
      <c r="AP22" s="11"/>
      <c r="AQ22" s="11">
        <v>42</v>
      </c>
    </row>
    <row r="23" spans="2:43" x14ac:dyDescent="0.3">
      <c r="B23" s="10">
        <v>3</v>
      </c>
      <c r="C23" s="11"/>
      <c r="D23" s="11"/>
      <c r="E23" s="11"/>
      <c r="F23" s="11"/>
      <c r="G23" s="11">
        <v>1</v>
      </c>
      <c r="H23" s="11"/>
      <c r="I23" s="11">
        <v>1</v>
      </c>
      <c r="J23" s="11"/>
      <c r="K23" s="11">
        <v>1</v>
      </c>
      <c r="L23" s="11">
        <v>1</v>
      </c>
      <c r="M23" s="11"/>
      <c r="N23" s="11">
        <v>1</v>
      </c>
      <c r="O23" s="11"/>
      <c r="P23" s="11"/>
      <c r="Q23" s="11"/>
      <c r="R23" s="11">
        <v>3</v>
      </c>
      <c r="S23" s="11"/>
      <c r="T23" s="11">
        <v>1</v>
      </c>
      <c r="U23" s="11">
        <v>1</v>
      </c>
      <c r="V23" s="11">
        <v>1</v>
      </c>
      <c r="W23" s="11">
        <v>1</v>
      </c>
      <c r="X23" s="11"/>
      <c r="Y23" s="11">
        <v>1</v>
      </c>
      <c r="Z23" s="11"/>
      <c r="AA23" s="11">
        <v>5</v>
      </c>
      <c r="AB23" s="11"/>
      <c r="AC23" s="11"/>
      <c r="AD23" s="11"/>
      <c r="AE23" s="11"/>
      <c r="AF23" s="11"/>
      <c r="AG23" s="11"/>
      <c r="AH23" s="11"/>
      <c r="AI23" s="11">
        <v>1</v>
      </c>
      <c r="AJ23" s="11">
        <v>1</v>
      </c>
      <c r="AK23" s="11"/>
      <c r="AL23" s="11">
        <v>2</v>
      </c>
      <c r="AM23" s="11"/>
      <c r="AN23" s="11"/>
      <c r="AO23" s="11"/>
      <c r="AP23" s="11"/>
      <c r="AQ23" s="11">
        <v>11</v>
      </c>
    </row>
    <row r="24" spans="2:43" x14ac:dyDescent="0.3">
      <c r="B24" s="10">
        <v>4</v>
      </c>
      <c r="C24" s="11">
        <v>3</v>
      </c>
      <c r="D24" s="11"/>
      <c r="E24" s="11"/>
      <c r="F24" s="11">
        <v>1</v>
      </c>
      <c r="G24" s="11"/>
      <c r="H24" s="11">
        <v>1</v>
      </c>
      <c r="I24" s="11">
        <v>5</v>
      </c>
      <c r="J24" s="11"/>
      <c r="K24" s="11"/>
      <c r="L24" s="11">
        <v>1</v>
      </c>
      <c r="M24" s="11">
        <v>4</v>
      </c>
      <c r="N24" s="11">
        <v>1</v>
      </c>
      <c r="O24" s="11">
        <v>1</v>
      </c>
      <c r="P24" s="11">
        <v>3</v>
      </c>
      <c r="Q24" s="11">
        <v>1</v>
      </c>
      <c r="R24" s="11">
        <v>11</v>
      </c>
      <c r="S24" s="11">
        <v>2</v>
      </c>
      <c r="T24" s="11">
        <v>1</v>
      </c>
      <c r="U24" s="11">
        <v>2</v>
      </c>
      <c r="V24" s="11">
        <v>1</v>
      </c>
      <c r="W24" s="11">
        <v>1</v>
      </c>
      <c r="X24" s="11"/>
      <c r="Y24" s="11"/>
      <c r="Z24" s="11"/>
      <c r="AA24" s="11">
        <v>7</v>
      </c>
      <c r="AB24" s="11">
        <v>1</v>
      </c>
      <c r="AC24" s="11">
        <v>2</v>
      </c>
      <c r="AD24" s="11">
        <v>1</v>
      </c>
      <c r="AE24" s="11"/>
      <c r="AF24" s="11">
        <v>1</v>
      </c>
      <c r="AG24" s="11"/>
      <c r="AH24" s="11"/>
      <c r="AI24" s="11"/>
      <c r="AJ24" s="11">
        <v>1</v>
      </c>
      <c r="AK24" s="11">
        <v>1</v>
      </c>
      <c r="AL24" s="11">
        <v>7</v>
      </c>
      <c r="AM24" s="11">
        <v>1</v>
      </c>
      <c r="AN24" s="11">
        <v>1</v>
      </c>
      <c r="AO24" s="11"/>
      <c r="AP24" s="11">
        <v>2</v>
      </c>
      <c r="AQ24" s="11">
        <v>32</v>
      </c>
    </row>
    <row r="25" spans="2:43" x14ac:dyDescent="0.3">
      <c r="B25" s="10">
        <v>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</v>
      </c>
      <c r="W25" s="11"/>
      <c r="X25" s="11"/>
      <c r="Y25" s="11"/>
      <c r="Z25" s="11"/>
      <c r="AA25" s="11">
        <v>1</v>
      </c>
      <c r="AB25" s="11"/>
      <c r="AC25" s="11"/>
      <c r="AD25" s="11"/>
      <c r="AE25" s="11">
        <v>1</v>
      </c>
      <c r="AF25" s="11">
        <v>1</v>
      </c>
      <c r="AG25" s="11"/>
      <c r="AH25" s="11"/>
      <c r="AI25" s="11"/>
      <c r="AJ25" s="11"/>
      <c r="AK25" s="11"/>
      <c r="AL25" s="11">
        <v>2</v>
      </c>
      <c r="AM25" s="11"/>
      <c r="AN25" s="11"/>
      <c r="AO25" s="11">
        <v>1</v>
      </c>
      <c r="AP25" s="11">
        <v>1</v>
      </c>
      <c r="AQ25" s="11">
        <v>4</v>
      </c>
    </row>
    <row r="26" spans="2:43" x14ac:dyDescent="0.3">
      <c r="B26" s="10" t="s">
        <v>698</v>
      </c>
      <c r="C26" s="11">
        <v>8</v>
      </c>
      <c r="D26" s="11">
        <v>2</v>
      </c>
      <c r="E26" s="11">
        <v>8</v>
      </c>
      <c r="F26" s="11">
        <v>8</v>
      </c>
      <c r="G26" s="11">
        <v>3</v>
      </c>
      <c r="H26" s="11">
        <v>1</v>
      </c>
      <c r="I26" s="11">
        <v>30</v>
      </c>
      <c r="J26" s="11">
        <v>12</v>
      </c>
      <c r="K26" s="11">
        <v>6</v>
      </c>
      <c r="L26" s="11">
        <v>10</v>
      </c>
      <c r="M26" s="11">
        <v>7</v>
      </c>
      <c r="N26" s="11">
        <v>3</v>
      </c>
      <c r="O26" s="11">
        <v>5</v>
      </c>
      <c r="P26" s="11">
        <v>3</v>
      </c>
      <c r="Q26" s="11">
        <v>1</v>
      </c>
      <c r="R26" s="11">
        <v>47</v>
      </c>
      <c r="S26" s="11">
        <v>4</v>
      </c>
      <c r="T26" s="11">
        <v>3</v>
      </c>
      <c r="U26" s="11">
        <v>3</v>
      </c>
      <c r="V26" s="11">
        <v>4</v>
      </c>
      <c r="W26" s="11">
        <v>6</v>
      </c>
      <c r="X26" s="11">
        <v>1</v>
      </c>
      <c r="Y26" s="11">
        <v>1</v>
      </c>
      <c r="Z26" s="11">
        <v>2</v>
      </c>
      <c r="AA26" s="11">
        <v>24</v>
      </c>
      <c r="AB26" s="11">
        <v>2</v>
      </c>
      <c r="AC26" s="11">
        <v>2</v>
      </c>
      <c r="AD26" s="11">
        <v>1</v>
      </c>
      <c r="AE26" s="11">
        <v>2</v>
      </c>
      <c r="AF26" s="11">
        <v>2</v>
      </c>
      <c r="AG26" s="11">
        <v>2</v>
      </c>
      <c r="AH26" s="11">
        <v>2</v>
      </c>
      <c r="AI26" s="11">
        <v>1</v>
      </c>
      <c r="AJ26" s="11">
        <v>2</v>
      </c>
      <c r="AK26" s="11">
        <v>1</v>
      </c>
      <c r="AL26" s="11">
        <v>17</v>
      </c>
      <c r="AM26" s="11">
        <v>1</v>
      </c>
      <c r="AN26" s="11">
        <v>1</v>
      </c>
      <c r="AO26" s="11">
        <v>1</v>
      </c>
      <c r="AP26" s="11">
        <v>3</v>
      </c>
      <c r="AQ26" s="11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2"/>
  <sheetViews>
    <sheetView workbookViewId="0">
      <selection activeCell="K6" sqref="K6"/>
    </sheetView>
  </sheetViews>
  <sheetFormatPr defaultRowHeight="14.4" x14ac:dyDescent="0.3"/>
  <cols>
    <col min="3" max="3" width="17.44140625" customWidth="1"/>
    <col min="4" max="4" width="15.5546875" customWidth="1"/>
    <col min="5" max="11" width="3" customWidth="1"/>
    <col min="12" max="13" width="2" customWidth="1"/>
    <col min="14" max="15" width="3" customWidth="1"/>
    <col min="16" max="16" width="10.77734375" bestFit="1" customWidth="1"/>
  </cols>
  <sheetData>
    <row r="1" spans="3:17" x14ac:dyDescent="0.3">
      <c r="C1" s="9" t="s">
        <v>1</v>
      </c>
      <c r="D1" t="s">
        <v>719</v>
      </c>
    </row>
    <row r="3" spans="3:17" x14ac:dyDescent="0.3">
      <c r="C3" s="9" t="s">
        <v>771</v>
      </c>
      <c r="D3" s="9" t="s">
        <v>700</v>
      </c>
    </row>
    <row r="4" spans="3:17" x14ac:dyDescent="0.3">
      <c r="C4" s="9" t="s">
        <v>697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 t="s">
        <v>698</v>
      </c>
    </row>
    <row r="5" spans="3:17" x14ac:dyDescent="0.3">
      <c r="C5" s="10" t="s">
        <v>95</v>
      </c>
      <c r="D5" s="11">
        <v>11</v>
      </c>
      <c r="E5" s="11">
        <v>4</v>
      </c>
      <c r="F5" s="11">
        <v>1</v>
      </c>
      <c r="G5" s="11">
        <v>2</v>
      </c>
      <c r="H5" s="11">
        <v>5</v>
      </c>
      <c r="I5" s="11">
        <v>8</v>
      </c>
      <c r="J5" s="11">
        <v>1</v>
      </c>
      <c r="K5" s="11">
        <v>1</v>
      </c>
      <c r="L5" s="11"/>
      <c r="M5" s="11"/>
      <c r="N5" s="11"/>
      <c r="O5" s="11"/>
      <c r="P5" s="11">
        <v>33</v>
      </c>
      <c r="Q5" s="15">
        <f>2/33</f>
        <v>6.0606060606060608E-2</v>
      </c>
    </row>
    <row r="6" spans="3:17" x14ac:dyDescent="0.3">
      <c r="C6" s="10" t="s">
        <v>86</v>
      </c>
      <c r="D6" s="11">
        <v>33</v>
      </c>
      <c r="E6" s="11">
        <v>19</v>
      </c>
      <c r="F6" s="11">
        <v>23</v>
      </c>
      <c r="G6" s="11">
        <v>18</v>
      </c>
      <c r="H6" s="11">
        <v>18</v>
      </c>
      <c r="I6" s="11">
        <v>13</v>
      </c>
      <c r="J6" s="11">
        <v>9</v>
      </c>
      <c r="K6" s="11">
        <v>8</v>
      </c>
      <c r="L6" s="11">
        <v>6</v>
      </c>
      <c r="M6" s="11">
        <v>4</v>
      </c>
      <c r="N6" s="11">
        <v>1</v>
      </c>
      <c r="O6" s="11">
        <v>1</v>
      </c>
      <c r="P6" s="11">
        <v>153</v>
      </c>
      <c r="Q6" s="15">
        <f>(9+8+6+4+1+1)/153</f>
        <v>0.18954248366013071</v>
      </c>
    </row>
    <row r="7" spans="3:17" x14ac:dyDescent="0.3">
      <c r="C7" s="10" t="s">
        <v>231</v>
      </c>
      <c r="D7" s="11">
        <v>1</v>
      </c>
      <c r="E7" s="11">
        <v>1</v>
      </c>
      <c r="F7" s="11"/>
      <c r="G7" s="11">
        <v>1</v>
      </c>
      <c r="H7" s="11"/>
      <c r="I7" s="11">
        <v>2</v>
      </c>
      <c r="J7" s="11"/>
      <c r="K7" s="11">
        <v>1</v>
      </c>
      <c r="L7" s="11"/>
      <c r="M7" s="11"/>
      <c r="N7" s="11">
        <v>1</v>
      </c>
      <c r="O7" s="11"/>
      <c r="P7" s="11">
        <v>7</v>
      </c>
      <c r="Q7" s="15">
        <f>2/7</f>
        <v>0.2857142857142857</v>
      </c>
    </row>
    <row r="8" spans="3:17" x14ac:dyDescent="0.3">
      <c r="C8" s="10" t="s">
        <v>131</v>
      </c>
      <c r="D8" s="11">
        <v>14</v>
      </c>
      <c r="E8" s="11">
        <v>7</v>
      </c>
      <c r="F8" s="11">
        <v>6</v>
      </c>
      <c r="G8" s="11">
        <v>5</v>
      </c>
      <c r="H8" s="11">
        <v>2</v>
      </c>
      <c r="I8" s="11">
        <v>1</v>
      </c>
      <c r="J8" s="11">
        <v>1</v>
      </c>
      <c r="K8" s="11">
        <v>3</v>
      </c>
      <c r="L8" s="11"/>
      <c r="M8" s="11">
        <v>1</v>
      </c>
      <c r="N8" s="11"/>
      <c r="O8" s="11"/>
      <c r="P8" s="11">
        <v>40</v>
      </c>
      <c r="Q8" s="15">
        <f>5/40</f>
        <v>0.125</v>
      </c>
    </row>
    <row r="9" spans="3:17" x14ac:dyDescent="0.3">
      <c r="C9" s="10" t="s">
        <v>204</v>
      </c>
      <c r="D9" s="11">
        <v>4</v>
      </c>
      <c r="E9" s="11">
        <v>1</v>
      </c>
      <c r="F9" s="11">
        <v>2</v>
      </c>
      <c r="G9" s="11">
        <v>4</v>
      </c>
      <c r="H9" s="11">
        <v>2</v>
      </c>
      <c r="I9" s="11"/>
      <c r="J9" s="11">
        <v>1</v>
      </c>
      <c r="K9" s="11">
        <v>1</v>
      </c>
      <c r="L9" s="11"/>
      <c r="M9" s="11"/>
      <c r="N9" s="11"/>
      <c r="O9" s="11"/>
      <c r="P9" s="11">
        <v>15</v>
      </c>
      <c r="Q9" s="15">
        <f>2/15</f>
        <v>0.13333333333333333</v>
      </c>
    </row>
    <row r="10" spans="3:17" x14ac:dyDescent="0.3">
      <c r="C10" s="10" t="s">
        <v>77</v>
      </c>
      <c r="D10" s="11">
        <v>16</v>
      </c>
      <c r="E10" s="11">
        <v>13</v>
      </c>
      <c r="F10" s="11">
        <v>11</v>
      </c>
      <c r="G10" s="11">
        <v>17</v>
      </c>
      <c r="H10" s="11">
        <v>7</v>
      </c>
      <c r="I10" s="11">
        <v>4</v>
      </c>
      <c r="J10" s="11">
        <v>6</v>
      </c>
      <c r="K10" s="11">
        <v>1</v>
      </c>
      <c r="L10" s="11">
        <v>2</v>
      </c>
      <c r="M10" s="11"/>
      <c r="N10" s="11">
        <v>1</v>
      </c>
      <c r="O10" s="11"/>
      <c r="P10" s="11">
        <v>78</v>
      </c>
      <c r="Q10" s="15">
        <f>10/78</f>
        <v>0.12820512820512819</v>
      </c>
    </row>
    <row r="11" spans="3:17" x14ac:dyDescent="0.3">
      <c r="C11" s="10" t="s">
        <v>148</v>
      </c>
      <c r="D11" s="11">
        <v>4</v>
      </c>
      <c r="E11" s="11">
        <v>4</v>
      </c>
      <c r="F11" s="11">
        <v>7</v>
      </c>
      <c r="G11" s="11">
        <v>6</v>
      </c>
      <c r="H11" s="11">
        <v>1</v>
      </c>
      <c r="I11" s="11">
        <v>3</v>
      </c>
      <c r="J11" s="11"/>
      <c r="K11" s="11"/>
      <c r="L11" s="11"/>
      <c r="M11" s="11"/>
      <c r="N11" s="11"/>
      <c r="O11" s="11"/>
      <c r="P11" s="11">
        <v>25</v>
      </c>
      <c r="Q11" s="15">
        <v>0</v>
      </c>
    </row>
    <row r="12" spans="3:17" x14ac:dyDescent="0.3">
      <c r="C12" s="10" t="s">
        <v>698</v>
      </c>
      <c r="D12" s="11">
        <v>83</v>
      </c>
      <c r="E12" s="11">
        <v>49</v>
      </c>
      <c r="F12" s="11">
        <v>50</v>
      </c>
      <c r="G12" s="11">
        <v>53</v>
      </c>
      <c r="H12" s="11">
        <v>35</v>
      </c>
      <c r="I12" s="11">
        <v>31</v>
      </c>
      <c r="J12" s="11">
        <v>18</v>
      </c>
      <c r="K12" s="11">
        <v>15</v>
      </c>
      <c r="L12" s="11">
        <v>8</v>
      </c>
      <c r="M12" s="11">
        <v>5</v>
      </c>
      <c r="N12" s="11">
        <v>3</v>
      </c>
      <c r="O12" s="11">
        <v>1</v>
      </c>
      <c r="P12" s="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4" workbookViewId="0">
      <selection activeCell="F46" sqref="F46"/>
    </sheetView>
  </sheetViews>
  <sheetFormatPr defaultRowHeight="14.4" x14ac:dyDescent="0.3"/>
  <cols>
    <col min="3" max="3" width="17.44140625" customWidth="1"/>
    <col min="4" max="4" width="15.5546875" customWidth="1"/>
    <col min="5" max="5" width="7.44140625" customWidth="1"/>
    <col min="6" max="6" width="12.33203125" customWidth="1"/>
    <col min="7" max="7" width="9.6640625" customWidth="1"/>
    <col min="8" max="8" width="4.33203125" customWidth="1"/>
    <col min="9" max="9" width="17.77734375" customWidth="1"/>
    <col min="10" max="10" width="12" customWidth="1"/>
    <col min="11" max="11" width="10.77734375" bestFit="1" customWidth="1"/>
  </cols>
  <sheetData>
    <row r="3" spans="3:11" x14ac:dyDescent="0.3">
      <c r="C3" s="9" t="s">
        <v>771</v>
      </c>
      <c r="D3" s="9" t="s">
        <v>700</v>
      </c>
    </row>
    <row r="4" spans="3:11" x14ac:dyDescent="0.3">
      <c r="C4" s="9" t="s">
        <v>697</v>
      </c>
      <c r="D4" t="s">
        <v>76</v>
      </c>
      <c r="E4" t="s">
        <v>348</v>
      </c>
      <c r="F4" t="s">
        <v>85</v>
      </c>
      <c r="G4" t="s">
        <v>360</v>
      </c>
      <c r="H4" t="s">
        <v>99</v>
      </c>
      <c r="I4" t="s">
        <v>357</v>
      </c>
      <c r="J4" t="s">
        <v>701</v>
      </c>
      <c r="K4" t="s">
        <v>698</v>
      </c>
    </row>
    <row r="5" spans="3:11" x14ac:dyDescent="0.3">
      <c r="C5" s="19">
        <v>41641</v>
      </c>
      <c r="D5" s="11"/>
      <c r="E5" s="11">
        <v>18</v>
      </c>
      <c r="F5" s="11"/>
      <c r="G5" s="11">
        <v>15</v>
      </c>
      <c r="H5" s="11"/>
      <c r="I5" s="11">
        <v>25</v>
      </c>
      <c r="J5" s="11"/>
      <c r="K5" s="11">
        <v>58</v>
      </c>
    </row>
    <row r="6" spans="3:11" x14ac:dyDescent="0.3">
      <c r="C6" s="19">
        <v>41642</v>
      </c>
      <c r="D6" s="11"/>
      <c r="E6" s="11">
        <v>4</v>
      </c>
      <c r="F6" s="11"/>
      <c r="G6" s="11">
        <v>4</v>
      </c>
      <c r="H6" s="11"/>
      <c r="I6" s="11">
        <v>7</v>
      </c>
      <c r="J6" s="11"/>
      <c r="K6" s="11">
        <v>15</v>
      </c>
    </row>
    <row r="7" spans="3:11" x14ac:dyDescent="0.3">
      <c r="C7" s="19">
        <v>41643</v>
      </c>
      <c r="D7" s="11"/>
      <c r="E7" s="11">
        <v>1</v>
      </c>
      <c r="F7" s="11"/>
      <c r="G7" s="11">
        <v>3</v>
      </c>
      <c r="H7" s="11"/>
      <c r="I7" s="11">
        <v>3</v>
      </c>
      <c r="J7" s="11"/>
      <c r="K7" s="11">
        <v>7</v>
      </c>
    </row>
    <row r="8" spans="3:11" x14ac:dyDescent="0.3">
      <c r="C8" s="19">
        <v>41644</v>
      </c>
      <c r="D8" s="11"/>
      <c r="E8" s="11"/>
      <c r="F8" s="11"/>
      <c r="G8" s="11">
        <v>3</v>
      </c>
      <c r="H8" s="11"/>
      <c r="I8" s="11">
        <v>3</v>
      </c>
      <c r="J8" s="11"/>
      <c r="K8" s="11">
        <v>6</v>
      </c>
    </row>
    <row r="9" spans="3:11" x14ac:dyDescent="0.3">
      <c r="C9" s="19">
        <v>41645</v>
      </c>
      <c r="D9" s="11"/>
      <c r="E9" s="11">
        <v>3</v>
      </c>
      <c r="F9" s="11"/>
      <c r="G9" s="11">
        <v>1</v>
      </c>
      <c r="H9" s="11"/>
      <c r="I9" s="11">
        <v>4</v>
      </c>
      <c r="J9" s="11"/>
      <c r="K9" s="11">
        <v>8</v>
      </c>
    </row>
    <row r="10" spans="3:11" x14ac:dyDescent="0.3">
      <c r="C10" s="19">
        <v>41647</v>
      </c>
      <c r="D10" s="11"/>
      <c r="E10" s="11">
        <v>1</v>
      </c>
      <c r="F10" s="11"/>
      <c r="G10" s="11">
        <v>2</v>
      </c>
      <c r="H10" s="11"/>
      <c r="I10" s="11">
        <v>3</v>
      </c>
      <c r="J10" s="11"/>
      <c r="K10" s="11">
        <v>6</v>
      </c>
    </row>
    <row r="11" spans="3:11" x14ac:dyDescent="0.3">
      <c r="C11" s="19">
        <v>41648</v>
      </c>
      <c r="D11" s="11"/>
      <c r="E11" s="11">
        <v>3</v>
      </c>
      <c r="F11" s="11"/>
      <c r="G11" s="11"/>
      <c r="H11" s="11"/>
      <c r="I11" s="11">
        <v>1</v>
      </c>
      <c r="J11" s="11"/>
      <c r="K11" s="11">
        <v>4</v>
      </c>
    </row>
    <row r="12" spans="3:11" x14ac:dyDescent="0.3">
      <c r="C12" s="19">
        <v>41649</v>
      </c>
      <c r="D12" s="11"/>
      <c r="E12" s="11">
        <v>2</v>
      </c>
      <c r="F12" s="11"/>
      <c r="G12" s="11">
        <v>1</v>
      </c>
      <c r="H12" s="11"/>
      <c r="I12" s="11">
        <v>1</v>
      </c>
      <c r="J12" s="11"/>
      <c r="K12" s="11">
        <v>4</v>
      </c>
    </row>
    <row r="13" spans="3:11" x14ac:dyDescent="0.3">
      <c r="C13" s="19">
        <v>41651</v>
      </c>
      <c r="D13" s="11"/>
      <c r="E13" s="11">
        <v>1</v>
      </c>
      <c r="F13" s="11"/>
      <c r="G13" s="11">
        <v>1</v>
      </c>
      <c r="H13" s="11"/>
      <c r="I13" s="11"/>
      <c r="J13" s="11"/>
      <c r="K13" s="11">
        <v>2</v>
      </c>
    </row>
    <row r="14" spans="3:11" x14ac:dyDescent="0.3">
      <c r="C14" s="19">
        <v>41652</v>
      </c>
      <c r="D14" s="11"/>
      <c r="E14" s="11">
        <v>3</v>
      </c>
      <c r="F14" s="11"/>
      <c r="G14" s="11"/>
      <c r="H14" s="11"/>
      <c r="I14" s="11">
        <v>1</v>
      </c>
      <c r="J14" s="11"/>
      <c r="K14" s="11">
        <v>4</v>
      </c>
    </row>
    <row r="15" spans="3:11" x14ac:dyDescent="0.3">
      <c r="C15" s="19">
        <v>41654</v>
      </c>
      <c r="D15" s="11"/>
      <c r="E15" s="11">
        <v>2</v>
      </c>
      <c r="F15" s="11"/>
      <c r="G15" s="11"/>
      <c r="H15" s="11"/>
      <c r="I15" s="11"/>
      <c r="J15" s="11"/>
      <c r="K15" s="11">
        <v>2</v>
      </c>
    </row>
    <row r="16" spans="3:11" x14ac:dyDescent="0.3">
      <c r="C16" s="19">
        <v>41659</v>
      </c>
      <c r="D16" s="11"/>
      <c r="E16" s="11">
        <v>1</v>
      </c>
      <c r="F16" s="11"/>
      <c r="G16" s="11"/>
      <c r="H16" s="11"/>
      <c r="I16" s="11"/>
      <c r="J16" s="11"/>
      <c r="K16" s="11">
        <v>1</v>
      </c>
    </row>
    <row r="17" spans="3:11" x14ac:dyDescent="0.3">
      <c r="C17" s="19">
        <v>42016</v>
      </c>
      <c r="D17" s="11">
        <v>10</v>
      </c>
      <c r="E17" s="11"/>
      <c r="F17" s="11">
        <v>2</v>
      </c>
      <c r="G17" s="11"/>
      <c r="H17" s="11">
        <v>5</v>
      </c>
      <c r="I17" s="11"/>
      <c r="J17" s="11"/>
      <c r="K17" s="11">
        <v>17</v>
      </c>
    </row>
    <row r="18" spans="3:11" x14ac:dyDescent="0.3">
      <c r="C18" s="19">
        <v>42017</v>
      </c>
      <c r="D18" s="11">
        <v>1</v>
      </c>
      <c r="E18" s="11"/>
      <c r="F18" s="11">
        <v>3</v>
      </c>
      <c r="G18" s="11"/>
      <c r="H18" s="11">
        <v>1</v>
      </c>
      <c r="I18" s="11"/>
      <c r="J18" s="11"/>
      <c r="K18" s="11">
        <v>5</v>
      </c>
    </row>
    <row r="19" spans="3:11" x14ac:dyDescent="0.3">
      <c r="C19" s="19">
        <v>42018</v>
      </c>
      <c r="D19" s="11">
        <v>11</v>
      </c>
      <c r="E19" s="11"/>
      <c r="F19" s="11">
        <v>6</v>
      </c>
      <c r="G19" s="11"/>
      <c r="H19" s="11">
        <v>13</v>
      </c>
      <c r="I19" s="11"/>
      <c r="J19" s="11">
        <v>1</v>
      </c>
      <c r="K19" s="11">
        <v>31</v>
      </c>
    </row>
    <row r="20" spans="3:11" x14ac:dyDescent="0.3">
      <c r="C20" s="19">
        <v>42019</v>
      </c>
      <c r="D20" s="11">
        <v>13</v>
      </c>
      <c r="E20" s="11"/>
      <c r="F20" s="11">
        <v>5</v>
      </c>
      <c r="G20" s="11"/>
      <c r="H20" s="11">
        <v>10</v>
      </c>
      <c r="I20" s="11"/>
      <c r="J20" s="11"/>
      <c r="K20" s="11">
        <v>28</v>
      </c>
    </row>
    <row r="21" spans="3:11" x14ac:dyDescent="0.3">
      <c r="C21" s="19">
        <v>42020</v>
      </c>
      <c r="D21" s="11">
        <v>3</v>
      </c>
      <c r="E21" s="11"/>
      <c r="F21" s="11">
        <v>5</v>
      </c>
      <c r="G21" s="11"/>
      <c r="H21" s="11">
        <v>5</v>
      </c>
      <c r="I21" s="11"/>
      <c r="J21" s="11"/>
      <c r="K21" s="11">
        <v>13</v>
      </c>
    </row>
    <row r="22" spans="3:11" x14ac:dyDescent="0.3">
      <c r="C22" s="19">
        <v>42021</v>
      </c>
      <c r="D22" s="11">
        <v>1</v>
      </c>
      <c r="E22" s="11"/>
      <c r="F22" s="11">
        <v>3</v>
      </c>
      <c r="G22" s="11"/>
      <c r="H22" s="11">
        <v>1</v>
      </c>
      <c r="I22" s="11"/>
      <c r="J22" s="11"/>
      <c r="K22" s="11">
        <v>5</v>
      </c>
    </row>
    <row r="23" spans="3:11" x14ac:dyDescent="0.3">
      <c r="C23" s="19">
        <v>42022</v>
      </c>
      <c r="D23" s="11">
        <v>1</v>
      </c>
      <c r="E23" s="11"/>
      <c r="F23" s="11">
        <v>4</v>
      </c>
      <c r="G23" s="11"/>
      <c r="H23" s="11">
        <v>1</v>
      </c>
      <c r="I23" s="11"/>
      <c r="J23" s="11"/>
      <c r="K23" s="11">
        <v>6</v>
      </c>
    </row>
    <row r="24" spans="3:11" x14ac:dyDescent="0.3">
      <c r="C24" s="19">
        <v>42023</v>
      </c>
      <c r="D24" s="11">
        <v>2</v>
      </c>
      <c r="E24" s="11"/>
      <c r="F24" s="11">
        <v>5</v>
      </c>
      <c r="G24" s="11"/>
      <c r="H24" s="11">
        <v>3</v>
      </c>
      <c r="I24" s="11"/>
      <c r="J24" s="11"/>
      <c r="K24" s="11">
        <v>10</v>
      </c>
    </row>
    <row r="25" spans="3:11" x14ac:dyDescent="0.3">
      <c r="C25" s="19">
        <v>42024</v>
      </c>
      <c r="D25" s="11">
        <v>1</v>
      </c>
      <c r="E25" s="11"/>
      <c r="F25" s="11">
        <v>3</v>
      </c>
      <c r="G25" s="11"/>
      <c r="H25" s="11">
        <v>2</v>
      </c>
      <c r="I25" s="11"/>
      <c r="J25" s="11"/>
      <c r="K25" s="11">
        <v>6</v>
      </c>
    </row>
    <row r="26" spans="3:11" x14ac:dyDescent="0.3">
      <c r="C26" s="19">
        <v>42384</v>
      </c>
      <c r="D26" s="11">
        <v>9</v>
      </c>
      <c r="E26" s="11"/>
      <c r="F26" s="11">
        <v>11</v>
      </c>
      <c r="G26" s="11"/>
      <c r="H26" s="11">
        <v>7</v>
      </c>
      <c r="I26" s="11"/>
      <c r="J26" s="11"/>
      <c r="K26" s="11">
        <v>27</v>
      </c>
    </row>
    <row r="27" spans="3:11" x14ac:dyDescent="0.3">
      <c r="C27" s="19">
        <v>42385</v>
      </c>
      <c r="D27" s="11">
        <v>11</v>
      </c>
      <c r="E27" s="11"/>
      <c r="F27" s="11">
        <v>8</v>
      </c>
      <c r="G27" s="11"/>
      <c r="H27" s="11">
        <v>13</v>
      </c>
      <c r="I27" s="11"/>
      <c r="J27" s="11"/>
      <c r="K27" s="11">
        <v>32</v>
      </c>
    </row>
    <row r="28" spans="3:11" x14ac:dyDescent="0.3">
      <c r="C28" s="19">
        <v>42386</v>
      </c>
      <c r="D28" s="11">
        <v>3</v>
      </c>
      <c r="E28" s="11"/>
      <c r="F28" s="11">
        <v>6</v>
      </c>
      <c r="G28" s="11"/>
      <c r="H28" s="11">
        <v>3</v>
      </c>
      <c r="I28" s="11"/>
      <c r="J28" s="11"/>
      <c r="K28" s="11">
        <v>12</v>
      </c>
    </row>
    <row r="29" spans="3:11" x14ac:dyDescent="0.3">
      <c r="C29" s="19">
        <v>42387</v>
      </c>
      <c r="D29" s="11">
        <v>13</v>
      </c>
      <c r="E29" s="11"/>
      <c r="F29" s="11">
        <v>8</v>
      </c>
      <c r="G29" s="11"/>
      <c r="H29" s="11">
        <v>8</v>
      </c>
      <c r="I29" s="11"/>
      <c r="J29" s="11"/>
      <c r="K29" s="11">
        <v>29</v>
      </c>
    </row>
    <row r="30" spans="3:11" x14ac:dyDescent="0.3">
      <c r="C30" s="19">
        <v>42388</v>
      </c>
      <c r="D30" s="11">
        <v>3</v>
      </c>
      <c r="E30" s="11"/>
      <c r="F30" s="11">
        <v>6</v>
      </c>
      <c r="G30" s="11"/>
      <c r="H30" s="11">
        <v>2</v>
      </c>
      <c r="I30" s="11"/>
      <c r="J30" s="11"/>
      <c r="K30" s="11">
        <v>11</v>
      </c>
    </row>
    <row r="31" spans="3:11" x14ac:dyDescent="0.3">
      <c r="C31" s="19">
        <v>42390</v>
      </c>
      <c r="D31" s="11">
        <v>1</v>
      </c>
      <c r="E31" s="11"/>
      <c r="F31" s="11"/>
      <c r="G31" s="11"/>
      <c r="H31" s="11">
        <v>1</v>
      </c>
      <c r="I31" s="11"/>
      <c r="J31" s="11"/>
      <c r="K31" s="11">
        <v>2</v>
      </c>
    </row>
    <row r="32" spans="3:11" x14ac:dyDescent="0.3">
      <c r="C32" s="19" t="s">
        <v>698</v>
      </c>
      <c r="D32" s="11">
        <v>83</v>
      </c>
      <c r="E32" s="11">
        <v>39</v>
      </c>
      <c r="F32" s="11">
        <v>75</v>
      </c>
      <c r="G32" s="11">
        <v>30</v>
      </c>
      <c r="H32" s="11">
        <v>75</v>
      </c>
      <c r="I32" s="11">
        <v>48</v>
      </c>
      <c r="J32" s="11">
        <v>1</v>
      </c>
      <c r="K32" s="11">
        <v>351</v>
      </c>
    </row>
    <row r="36" spans="3:11" x14ac:dyDescent="0.3">
      <c r="C36" s="9" t="s">
        <v>1</v>
      </c>
      <c r="D36" t="s">
        <v>719</v>
      </c>
    </row>
    <row r="38" spans="3:11" x14ac:dyDescent="0.3">
      <c r="C38" s="9" t="s">
        <v>771</v>
      </c>
      <c r="D38" s="9" t="s">
        <v>700</v>
      </c>
    </row>
    <row r="39" spans="3:11" x14ac:dyDescent="0.3">
      <c r="C39" s="9" t="s">
        <v>697</v>
      </c>
      <c r="D39" t="s">
        <v>95</v>
      </c>
      <c r="E39" t="s">
        <v>86</v>
      </c>
      <c r="F39" t="s">
        <v>231</v>
      </c>
      <c r="G39" t="s">
        <v>131</v>
      </c>
      <c r="H39" t="s">
        <v>204</v>
      </c>
      <c r="I39" t="s">
        <v>77</v>
      </c>
      <c r="J39" t="s">
        <v>148</v>
      </c>
      <c r="K39" t="s">
        <v>698</v>
      </c>
    </row>
    <row r="40" spans="3:11" x14ac:dyDescent="0.3">
      <c r="C40" s="10" t="s">
        <v>742</v>
      </c>
      <c r="D40" s="11"/>
      <c r="E40" s="11">
        <v>4</v>
      </c>
      <c r="F40" s="11"/>
      <c r="G40" s="11"/>
      <c r="H40" s="11"/>
      <c r="I40" s="11"/>
      <c r="J40" s="11"/>
      <c r="K40" s="11">
        <v>4</v>
      </c>
    </row>
    <row r="41" spans="3:11" x14ac:dyDescent="0.3">
      <c r="C41" s="10" t="s">
        <v>744</v>
      </c>
      <c r="D41" s="11">
        <v>25</v>
      </c>
      <c r="E41" s="11">
        <v>92</v>
      </c>
      <c r="F41" s="11">
        <v>5</v>
      </c>
      <c r="G41" s="11">
        <v>32</v>
      </c>
      <c r="H41" s="11">
        <v>7</v>
      </c>
      <c r="I41" s="11">
        <v>48</v>
      </c>
      <c r="J41" s="11">
        <v>24</v>
      </c>
      <c r="K41" s="11">
        <v>233</v>
      </c>
    </row>
    <row r="42" spans="3:11" x14ac:dyDescent="0.3">
      <c r="C42" s="10" t="s">
        <v>743</v>
      </c>
      <c r="D42" s="11">
        <v>8</v>
      </c>
      <c r="E42" s="11">
        <v>57</v>
      </c>
      <c r="F42" s="11">
        <v>2</v>
      </c>
      <c r="G42" s="11">
        <v>8</v>
      </c>
      <c r="H42" s="11">
        <v>8</v>
      </c>
      <c r="I42" s="11">
        <v>30</v>
      </c>
      <c r="J42" s="11">
        <v>1</v>
      </c>
      <c r="K42" s="11">
        <v>114</v>
      </c>
    </row>
    <row r="43" spans="3:11" x14ac:dyDescent="0.3">
      <c r="C43" s="10" t="s">
        <v>698</v>
      </c>
      <c r="D43" s="11">
        <v>33</v>
      </c>
      <c r="E43" s="11">
        <v>153</v>
      </c>
      <c r="F43" s="11">
        <v>7</v>
      </c>
      <c r="G43" s="11">
        <v>40</v>
      </c>
      <c r="H43" s="11">
        <v>15</v>
      </c>
      <c r="I43" s="11">
        <v>78</v>
      </c>
      <c r="J43" s="11">
        <v>25</v>
      </c>
      <c r="K43" s="1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Survey</vt:lpstr>
      <vt:lpstr>Activity10</vt:lpstr>
      <vt:lpstr>Magazines</vt:lpstr>
      <vt:lpstr>AppleProducts</vt:lpstr>
      <vt:lpstr>Activity2</vt:lpstr>
      <vt:lpstr>Activity3</vt:lpstr>
      <vt:lpstr>Activity7</vt:lpstr>
      <vt:lpstr>Activity8</vt:lpstr>
      <vt:lpstr>Activity8c</vt:lpstr>
      <vt:lpstr>Activity8d&amp;e</vt:lpstr>
      <vt:lpstr>Survey!Survey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2016-02-01T01:09:30Z</dcterms:created>
  <dcterms:modified xsi:type="dcterms:W3CDTF">2016-02-05T17:34:22Z</dcterms:modified>
</cp:coreProperties>
</file>